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lita.trakina\Downloads\"/>
    </mc:Choice>
  </mc:AlternateContent>
  <xr:revisionPtr revIDLastSave="0" documentId="8_{3A149623-AD2C-4B39-962F-10566AF227A1}" xr6:coauthVersionLast="47" xr6:coauthVersionMax="47" xr10:uidLastSave="{00000000-0000-0000-0000-000000000000}"/>
  <bookViews>
    <workbookView xWindow="-120" yWindow="-120" windowWidth="20730" windowHeight="11160" tabRatio="735" firstSheet="1" activeTab="1" xr2:uid="{1261D76D-92FA-4100-BD5F-22539CF41E81}"/>
  </bookViews>
  <sheets>
    <sheet name="dati" sheetId="2" state="hidden" r:id="rId1"/>
    <sheet name="Dati par projektu" sheetId="1" r:id="rId2"/>
    <sheet name="1.1.A. Iesniedzējs" sheetId="4" r:id="rId3"/>
    <sheet name="1.1.B. Iesniedzējs" sheetId="5" r:id="rId4"/>
    <sheet name="1.1.C. Iesniedzējs" sheetId="3" r:id="rId5"/>
    <sheet name="1.2.1.A. Partneris-1" sheetId="8" r:id="rId6"/>
    <sheet name="1.2.1.B. Partneris-1" sheetId="9" r:id="rId7"/>
    <sheet name="1.2.1.C. Partneris-1" sheetId="11" r:id="rId8"/>
    <sheet name="1.2.2.A. Partneris-2" sheetId="13" r:id="rId9"/>
    <sheet name="1.2.2.B. Partneris-2" sheetId="14" r:id="rId10"/>
    <sheet name="1.2.2.C. Partneris-2" sheetId="15" r:id="rId11"/>
    <sheet name="1.3.1. Partneris-kom.-1" sheetId="16" r:id="rId12"/>
    <sheet name="1.3.2. Partneris-kom.-2" sheetId="17"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V 2.pielikums" sheetId="32" r:id="rId22"/>
    <sheet name="10. DL PIV 3.pielikums" sheetId="20" r:id="rId23"/>
    <sheet name="11. DL PIV 4.pielikums" sheetId="27" r:id="rId24"/>
    <sheet name="12. AL budžets kopā" sheetId="34" r:id="rId25"/>
    <sheet name="13. Kontroles lapa" sheetId="33" r:id="rId26"/>
    <sheet name="Pieņēmumi" sheetId="28" r:id="rId27"/>
  </sheets>
  <externalReferences>
    <externalReference r:id="rId28"/>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8" l="1"/>
  <c r="G15" i="18"/>
  <c r="AA3" i="11"/>
  <c r="AA3" i="15" l="1"/>
  <c r="L254" i="32"/>
  <c r="L222" i="32"/>
  <c r="D40" i="34"/>
  <c r="Q25" i="23" l="1"/>
  <c r="R25" i="23"/>
  <c r="S25" i="23"/>
  <c r="T25" i="23"/>
  <c r="U25" i="23"/>
  <c r="V25" i="23"/>
  <c r="W25" i="23"/>
  <c r="X25" i="23"/>
  <c r="Y25" i="23"/>
  <c r="Z25" i="23"/>
  <c r="AA25" i="23"/>
  <c r="AB25" i="23"/>
  <c r="AC25" i="23"/>
  <c r="AD25" i="23"/>
  <c r="AE25" i="23"/>
  <c r="AF25" i="23"/>
  <c r="AG25" i="23"/>
  <c r="AH25" i="23"/>
  <c r="AI25" i="23"/>
  <c r="AJ25" i="23"/>
  <c r="AK25" i="23"/>
  <c r="AI35" i="19" l="1"/>
  <c r="AH35" i="19"/>
  <c r="AG35" i="19"/>
  <c r="AF35" i="19"/>
  <c r="AE35" i="19"/>
  <c r="AD35" i="19"/>
  <c r="AC35" i="19"/>
  <c r="AB35" i="19"/>
  <c r="AA35" i="19"/>
  <c r="Z35" i="19"/>
  <c r="Y35" i="19"/>
  <c r="X35" i="19"/>
  <c r="W35" i="19"/>
  <c r="V35" i="19"/>
  <c r="U35" i="19"/>
  <c r="T35" i="19"/>
  <c r="S35" i="19"/>
  <c r="R35" i="19"/>
  <c r="Q35" i="19"/>
  <c r="P35" i="19"/>
  <c r="O35" i="19"/>
  <c r="X204" i="26" l="1"/>
  <c r="X204" i="32"/>
  <c r="X138" i="32"/>
  <c r="X138" i="26"/>
  <c r="AK24" i="23"/>
  <c r="AJ24" i="23"/>
  <c r="AI24" i="23"/>
  <c r="AH24" i="23"/>
  <c r="AG24" i="23"/>
  <c r="AF24" i="23"/>
  <c r="AE24" i="23"/>
  <c r="AD24" i="23"/>
  <c r="AC24" i="23"/>
  <c r="AB24" i="23"/>
  <c r="AA24" i="23"/>
  <c r="Z24" i="23"/>
  <c r="Y24" i="23"/>
  <c r="X24" i="23"/>
  <c r="W24" i="23"/>
  <c r="V24" i="23"/>
  <c r="U24" i="23"/>
  <c r="T24" i="23"/>
  <c r="S24" i="23"/>
  <c r="R24" i="23"/>
  <c r="Q24" i="23"/>
  <c r="H149" i="32" l="1"/>
  <c r="H150" i="32"/>
  <c r="F149" i="32"/>
  <c r="B150" i="32"/>
  <c r="J149" i="32"/>
  <c r="J150" i="32"/>
  <c r="P150" i="32"/>
  <c r="L149" i="32"/>
  <c r="L150" i="32"/>
  <c r="F150" i="32"/>
  <c r="N149" i="32"/>
  <c r="N150" i="32"/>
  <c r="P149" i="32"/>
  <c r="R149" i="32"/>
  <c r="R150" i="32"/>
  <c r="B149" i="32"/>
  <c r="D149" i="32"/>
  <c r="D150" i="32"/>
  <c r="L149" i="26"/>
  <c r="L150" i="26"/>
  <c r="D149" i="26"/>
  <c r="N149" i="26"/>
  <c r="N150" i="26"/>
  <c r="D150" i="26"/>
  <c r="J149" i="26"/>
  <c r="B150" i="26"/>
  <c r="P149" i="26"/>
  <c r="P150" i="26"/>
  <c r="B149" i="26"/>
  <c r="R149" i="26"/>
  <c r="R150" i="26"/>
  <c r="J150" i="26"/>
  <c r="F149" i="26"/>
  <c r="F150" i="26"/>
  <c r="H149" i="26"/>
  <c r="H150" i="26"/>
  <c r="D211" i="26"/>
  <c r="B211" i="26"/>
  <c r="P211" i="26"/>
  <c r="F211" i="26"/>
  <c r="R211" i="26"/>
  <c r="H211" i="26"/>
  <c r="J211" i="26"/>
  <c r="N211" i="26"/>
  <c r="L211" i="26"/>
  <c r="P145" i="26"/>
  <c r="T153" i="26"/>
  <c r="R145" i="26"/>
  <c r="D145" i="26"/>
  <c r="B145" i="26"/>
  <c r="F145" i="26"/>
  <c r="H145" i="26"/>
  <c r="J145" i="26"/>
  <c r="L145" i="26"/>
  <c r="N145" i="26"/>
  <c r="AJ17" i="7"/>
  <c r="E48" i="28" l="1"/>
  <c r="E50" i="28" s="1"/>
  <c r="F47" i="28"/>
  <c r="G47" i="28" s="1"/>
  <c r="H47" i="28" s="1"/>
  <c r="I47" i="28" s="1"/>
  <c r="J47" i="28" s="1"/>
  <c r="K47" i="28" s="1"/>
  <c r="L47" i="28" s="1"/>
  <c r="M47" i="28" s="1"/>
  <c r="N47" i="28" s="1"/>
  <c r="O47" i="28" s="1"/>
  <c r="P47" i="28" s="1"/>
  <c r="Q47" i="28" s="1"/>
  <c r="R47" i="28" s="1"/>
  <c r="S47" i="28" s="1"/>
  <c r="T47" i="28" s="1"/>
  <c r="U47" i="28" s="1"/>
  <c r="V47" i="28" s="1"/>
  <c r="W47" i="28" s="1"/>
  <c r="X47" i="28" s="1"/>
  <c r="Y47" i="28" s="1"/>
  <c r="Z47" i="28" s="1"/>
  <c r="AA47" i="28" s="1"/>
  <c r="AB47" i="28" s="1"/>
  <c r="AC47" i="28" s="1"/>
  <c r="AD47" i="28" s="1"/>
  <c r="AE47" i="28" s="1"/>
  <c r="AF47" i="28" s="1"/>
  <c r="AG47" i="28" s="1"/>
  <c r="AH47" i="28" s="1"/>
  <c r="AI47" i="28" s="1"/>
  <c r="AJ47" i="28" s="1"/>
  <c r="AK47" i="28" s="1"/>
  <c r="AL47" i="28" s="1"/>
  <c r="AM47" i="28" s="1"/>
  <c r="AN47" i="28" s="1"/>
  <c r="AO47" i="28" s="1"/>
  <c r="AP47" i="28" s="1"/>
  <c r="AQ47" i="28" s="1"/>
  <c r="AR47" i="28" s="1"/>
  <c r="G32" i="28"/>
  <c r="F32" i="28"/>
  <c r="E32" i="28"/>
  <c r="D32" i="28"/>
  <c r="G7" i="34"/>
  <c r="H7" i="34"/>
  <c r="I7" i="34"/>
  <c r="J7" i="34"/>
  <c r="K7" i="34"/>
  <c r="L7" i="34"/>
  <c r="M7" i="34"/>
  <c r="N7" i="34"/>
  <c r="O7" i="34"/>
  <c r="P7" i="34"/>
  <c r="Q7" i="34"/>
  <c r="R7" i="34"/>
  <c r="S7" i="34"/>
  <c r="T7" i="34"/>
  <c r="U7" i="34"/>
  <c r="V7" i="34"/>
  <c r="G8" i="34"/>
  <c r="H8" i="34"/>
  <c r="I8" i="34"/>
  <c r="J8" i="34"/>
  <c r="K8" i="34"/>
  <c r="L8" i="34"/>
  <c r="M8" i="34"/>
  <c r="N8" i="34"/>
  <c r="O8" i="34"/>
  <c r="P8" i="34"/>
  <c r="Q8" i="34"/>
  <c r="R8" i="34"/>
  <c r="S8" i="34"/>
  <c r="T8" i="34"/>
  <c r="U8" i="34"/>
  <c r="V8" i="34"/>
  <c r="G10" i="34"/>
  <c r="H10" i="34"/>
  <c r="I10" i="34"/>
  <c r="J10" i="34"/>
  <c r="K10" i="34"/>
  <c r="L10" i="34"/>
  <c r="M10" i="34"/>
  <c r="N10" i="34"/>
  <c r="O10" i="34"/>
  <c r="P10" i="34"/>
  <c r="Q10" i="34"/>
  <c r="R10" i="34"/>
  <c r="S10" i="34"/>
  <c r="T10" i="34"/>
  <c r="U10" i="34"/>
  <c r="V10" i="34"/>
  <c r="G11" i="34"/>
  <c r="H11" i="34"/>
  <c r="I11" i="34"/>
  <c r="J11" i="34"/>
  <c r="K11" i="34"/>
  <c r="L11" i="34"/>
  <c r="M11" i="34"/>
  <c r="N11" i="34"/>
  <c r="O11" i="34"/>
  <c r="P11" i="34"/>
  <c r="Q11" i="34"/>
  <c r="R11" i="34"/>
  <c r="S11" i="34"/>
  <c r="T11" i="34"/>
  <c r="U11" i="34"/>
  <c r="V11" i="34"/>
  <c r="G12" i="34"/>
  <c r="H12" i="34"/>
  <c r="I12" i="34"/>
  <c r="J12" i="34"/>
  <c r="K12" i="34"/>
  <c r="L12" i="34"/>
  <c r="M12" i="34"/>
  <c r="N12" i="34"/>
  <c r="O12" i="34"/>
  <c r="P12" i="34"/>
  <c r="Q12" i="34"/>
  <c r="R12" i="34"/>
  <c r="S12" i="34"/>
  <c r="T12" i="34"/>
  <c r="U12" i="34"/>
  <c r="V12" i="34"/>
  <c r="G13" i="34"/>
  <c r="H13" i="34"/>
  <c r="I13" i="34"/>
  <c r="J13" i="34"/>
  <c r="K13" i="34"/>
  <c r="L13" i="34"/>
  <c r="M13" i="34"/>
  <c r="N13" i="34"/>
  <c r="O13" i="34"/>
  <c r="P13" i="34"/>
  <c r="Q13" i="34"/>
  <c r="R13" i="34"/>
  <c r="S13" i="34"/>
  <c r="T13" i="34"/>
  <c r="U13" i="34"/>
  <c r="V13" i="34"/>
  <c r="G15" i="34"/>
  <c r="H15" i="34"/>
  <c r="I15" i="34"/>
  <c r="J15" i="34"/>
  <c r="K15" i="34"/>
  <c r="L15" i="34"/>
  <c r="M15" i="34"/>
  <c r="N15" i="34"/>
  <c r="O15" i="34"/>
  <c r="P15" i="34"/>
  <c r="Q15" i="34"/>
  <c r="R15" i="34"/>
  <c r="S15" i="34"/>
  <c r="T15" i="34"/>
  <c r="U15" i="34"/>
  <c r="V15" i="34"/>
  <c r="G16" i="34"/>
  <c r="H16" i="34"/>
  <c r="I16" i="34"/>
  <c r="J16" i="34"/>
  <c r="K16" i="34"/>
  <c r="L16" i="34"/>
  <c r="M16" i="34"/>
  <c r="N16" i="34"/>
  <c r="O16" i="34"/>
  <c r="P16" i="34"/>
  <c r="Q16" i="34"/>
  <c r="R16" i="34"/>
  <c r="S16" i="34"/>
  <c r="T16" i="34"/>
  <c r="U16" i="34"/>
  <c r="V16" i="34"/>
  <c r="G17" i="34"/>
  <c r="H17" i="34"/>
  <c r="I17" i="34"/>
  <c r="J17" i="34"/>
  <c r="K17" i="34"/>
  <c r="L17" i="34"/>
  <c r="M17" i="34"/>
  <c r="N17" i="34"/>
  <c r="O17" i="34"/>
  <c r="P17" i="34"/>
  <c r="Q17" i="34"/>
  <c r="R17" i="34"/>
  <c r="S17" i="34"/>
  <c r="T17" i="34"/>
  <c r="U17" i="34"/>
  <c r="V17" i="34"/>
  <c r="G18" i="34"/>
  <c r="H18" i="34"/>
  <c r="I18" i="34"/>
  <c r="J18" i="34"/>
  <c r="K18" i="34"/>
  <c r="L18" i="34"/>
  <c r="M18" i="34"/>
  <c r="N18" i="34"/>
  <c r="O18" i="34"/>
  <c r="P18" i="34"/>
  <c r="Q18" i="34"/>
  <c r="R18" i="34"/>
  <c r="S18" i="34"/>
  <c r="T18" i="34"/>
  <c r="U18" i="34"/>
  <c r="V18" i="34"/>
  <c r="G20" i="34"/>
  <c r="H20" i="34"/>
  <c r="I20" i="34"/>
  <c r="J20" i="34"/>
  <c r="K20" i="34"/>
  <c r="L20" i="34"/>
  <c r="M20" i="34"/>
  <c r="N20" i="34"/>
  <c r="O20" i="34"/>
  <c r="P20" i="34"/>
  <c r="Q20" i="34"/>
  <c r="R20" i="34"/>
  <c r="S20" i="34"/>
  <c r="T20" i="34"/>
  <c r="U20" i="34"/>
  <c r="V20" i="34"/>
  <c r="G21" i="34"/>
  <c r="H21" i="34"/>
  <c r="I21" i="34"/>
  <c r="J21" i="34"/>
  <c r="K21" i="34"/>
  <c r="L21" i="34"/>
  <c r="M21" i="34"/>
  <c r="N21" i="34"/>
  <c r="O21" i="34"/>
  <c r="P21" i="34"/>
  <c r="Q21" i="34"/>
  <c r="R21" i="34"/>
  <c r="S21" i="34"/>
  <c r="T21" i="34"/>
  <c r="U21" i="34"/>
  <c r="V21" i="34"/>
  <c r="G22" i="34"/>
  <c r="H22" i="34"/>
  <c r="I22" i="34"/>
  <c r="J22" i="34"/>
  <c r="K22" i="34"/>
  <c r="L22" i="34"/>
  <c r="M22" i="34"/>
  <c r="N22" i="34"/>
  <c r="O22" i="34"/>
  <c r="P22" i="34"/>
  <c r="Q22" i="34"/>
  <c r="R22" i="34"/>
  <c r="S22" i="34"/>
  <c r="T22" i="34"/>
  <c r="U22" i="34"/>
  <c r="V22" i="34"/>
  <c r="G23" i="34"/>
  <c r="H23" i="34"/>
  <c r="I23" i="34"/>
  <c r="J23" i="34"/>
  <c r="K23" i="34"/>
  <c r="L23" i="34"/>
  <c r="M23" i="34"/>
  <c r="N23" i="34"/>
  <c r="O23" i="34"/>
  <c r="P23" i="34"/>
  <c r="Q23" i="34"/>
  <c r="R23" i="34"/>
  <c r="S23" i="34"/>
  <c r="T23" i="34"/>
  <c r="U23" i="34"/>
  <c r="V23" i="34"/>
  <c r="G24" i="34"/>
  <c r="H24" i="34"/>
  <c r="I24" i="34"/>
  <c r="J24" i="34"/>
  <c r="K24" i="34"/>
  <c r="L24" i="34"/>
  <c r="M24" i="34"/>
  <c r="N24" i="34"/>
  <c r="O24" i="34"/>
  <c r="P24" i="34"/>
  <c r="Q24" i="34"/>
  <c r="R24" i="34"/>
  <c r="S24" i="34"/>
  <c r="T24" i="34"/>
  <c r="U24" i="34"/>
  <c r="V24" i="34"/>
  <c r="G25" i="34"/>
  <c r="H25" i="34"/>
  <c r="I25" i="34"/>
  <c r="J25" i="34"/>
  <c r="K25" i="34"/>
  <c r="L25" i="34"/>
  <c r="M25" i="34"/>
  <c r="N25" i="34"/>
  <c r="O25" i="34"/>
  <c r="P25" i="34"/>
  <c r="Q25" i="34"/>
  <c r="R25" i="34"/>
  <c r="S25" i="34"/>
  <c r="T25" i="34"/>
  <c r="U25" i="34"/>
  <c r="V25" i="34"/>
  <c r="G26" i="34"/>
  <c r="H26" i="34"/>
  <c r="I26" i="34"/>
  <c r="J26" i="34"/>
  <c r="K26" i="34"/>
  <c r="L26" i="34"/>
  <c r="M26" i="34"/>
  <c r="N26" i="34"/>
  <c r="O26" i="34"/>
  <c r="P26" i="34"/>
  <c r="Q26" i="34"/>
  <c r="R26" i="34"/>
  <c r="S26" i="34"/>
  <c r="T26" i="34"/>
  <c r="U26" i="34"/>
  <c r="V26" i="34"/>
  <c r="G27" i="34"/>
  <c r="H27" i="34"/>
  <c r="I27" i="34"/>
  <c r="J27" i="34"/>
  <c r="K27" i="34"/>
  <c r="L27" i="34"/>
  <c r="M27" i="34"/>
  <c r="N27" i="34"/>
  <c r="O27" i="34"/>
  <c r="P27" i="34"/>
  <c r="Q27" i="34"/>
  <c r="R27" i="34"/>
  <c r="S27" i="34"/>
  <c r="T27" i="34"/>
  <c r="U27" i="34"/>
  <c r="V27" i="34"/>
  <c r="G28" i="34"/>
  <c r="H28" i="34"/>
  <c r="I28" i="34"/>
  <c r="J28" i="34"/>
  <c r="K28" i="34"/>
  <c r="L28" i="34"/>
  <c r="M28" i="34"/>
  <c r="N28" i="34"/>
  <c r="O28" i="34"/>
  <c r="P28" i="34"/>
  <c r="Q28" i="34"/>
  <c r="R28" i="34"/>
  <c r="S28" i="34"/>
  <c r="T28" i="34"/>
  <c r="U28" i="34"/>
  <c r="V28" i="34"/>
  <c r="G29" i="34"/>
  <c r="H29" i="34"/>
  <c r="I29" i="34"/>
  <c r="J29" i="34"/>
  <c r="K29" i="34"/>
  <c r="L29" i="34"/>
  <c r="M29" i="34"/>
  <c r="N29" i="34"/>
  <c r="O29" i="34"/>
  <c r="P29" i="34"/>
  <c r="Q29" i="34"/>
  <c r="R29" i="34"/>
  <c r="S29" i="34"/>
  <c r="T29" i="34"/>
  <c r="U29" i="34"/>
  <c r="V29" i="34"/>
  <c r="G30" i="34"/>
  <c r="H30" i="34"/>
  <c r="I30" i="34"/>
  <c r="J30" i="34"/>
  <c r="K30" i="34"/>
  <c r="L30" i="34"/>
  <c r="M30" i="34"/>
  <c r="N30" i="34"/>
  <c r="O30" i="34"/>
  <c r="P30" i="34"/>
  <c r="Q30" i="34"/>
  <c r="R30" i="34"/>
  <c r="S30" i="34"/>
  <c r="T30" i="34"/>
  <c r="U30" i="34"/>
  <c r="V30" i="34"/>
  <c r="G31" i="34"/>
  <c r="H31" i="34"/>
  <c r="I31" i="34"/>
  <c r="J31" i="34"/>
  <c r="K31" i="34"/>
  <c r="L31" i="34"/>
  <c r="M31" i="34"/>
  <c r="N31" i="34"/>
  <c r="O31" i="34"/>
  <c r="P31" i="34"/>
  <c r="Q31" i="34"/>
  <c r="R31" i="34"/>
  <c r="S31" i="34"/>
  <c r="T31" i="34"/>
  <c r="U31" i="34"/>
  <c r="V31" i="34"/>
  <c r="G32" i="34"/>
  <c r="H32" i="34"/>
  <c r="I32" i="34"/>
  <c r="J32" i="34"/>
  <c r="K32" i="34"/>
  <c r="L32" i="34"/>
  <c r="M32" i="34"/>
  <c r="N32" i="34"/>
  <c r="O32" i="34"/>
  <c r="P32" i="34"/>
  <c r="Q32" i="34"/>
  <c r="R32" i="34"/>
  <c r="S32" i="34"/>
  <c r="T32" i="34"/>
  <c r="U32" i="34"/>
  <c r="V32" i="34"/>
  <c r="G33" i="34"/>
  <c r="H33" i="34"/>
  <c r="I33" i="34"/>
  <c r="J33" i="34"/>
  <c r="K33" i="34"/>
  <c r="L33" i="34"/>
  <c r="M33" i="34"/>
  <c r="N33" i="34"/>
  <c r="O33" i="34"/>
  <c r="P33" i="34"/>
  <c r="Q33" i="34"/>
  <c r="R33" i="34"/>
  <c r="S33" i="34"/>
  <c r="T33" i="34"/>
  <c r="U33" i="34"/>
  <c r="V33" i="34"/>
  <c r="H5" i="34"/>
  <c r="I5" i="34"/>
  <c r="J5" i="34"/>
  <c r="K5" i="34"/>
  <c r="L5" i="34"/>
  <c r="M5" i="34"/>
  <c r="N5" i="34"/>
  <c r="O5" i="34"/>
  <c r="P5" i="34"/>
  <c r="Q5" i="34"/>
  <c r="R5" i="34"/>
  <c r="S5" i="34"/>
  <c r="T5" i="34"/>
  <c r="U5" i="34"/>
  <c r="V5" i="34"/>
  <c r="G5" i="34"/>
  <c r="G3" i="34"/>
  <c r="I3" i="34" s="1"/>
  <c r="K3" i="34" s="1"/>
  <c r="M3" i="34" s="1"/>
  <c r="O3" i="34" s="1"/>
  <c r="Q3" i="34" s="1"/>
  <c r="S3" i="34" s="1"/>
  <c r="U3" i="34" s="1"/>
  <c r="N41" i="34" l="1"/>
  <c r="M41" i="34"/>
  <c r="L41" i="34"/>
  <c r="E49" i="28"/>
  <c r="E5" i="34"/>
  <c r="E36" i="34" s="1"/>
  <c r="F33" i="34"/>
  <c r="F32" i="34"/>
  <c r="F31" i="34"/>
  <c r="F30" i="34"/>
  <c r="F29" i="34"/>
  <c r="F28" i="34"/>
  <c r="F27" i="34"/>
  <c r="F26" i="34"/>
  <c r="F25" i="34"/>
  <c r="F24" i="34"/>
  <c r="F23" i="34"/>
  <c r="F22" i="34"/>
  <c r="F21" i="34"/>
  <c r="F20" i="34"/>
  <c r="F18" i="34"/>
  <c r="F17" i="34"/>
  <c r="F16" i="34"/>
  <c r="F15" i="34"/>
  <c r="F13" i="34"/>
  <c r="F12" i="34"/>
  <c r="F11" i="34"/>
  <c r="F10" i="34"/>
  <c r="F8" i="34"/>
  <c r="F7" i="34"/>
  <c r="F5" i="34"/>
  <c r="E33" i="34"/>
  <c r="E32" i="34"/>
  <c r="E31" i="34"/>
  <c r="E30" i="34"/>
  <c r="E29" i="34"/>
  <c r="E28" i="34"/>
  <c r="E27" i="34"/>
  <c r="E26" i="34"/>
  <c r="E25" i="34"/>
  <c r="E24" i="34"/>
  <c r="E23" i="34"/>
  <c r="E22" i="34"/>
  <c r="E21" i="34"/>
  <c r="E20" i="34"/>
  <c r="E18" i="34"/>
  <c r="E17" i="34"/>
  <c r="E16" i="34"/>
  <c r="E15" i="34"/>
  <c r="E13" i="34"/>
  <c r="E12" i="34"/>
  <c r="E11" i="34"/>
  <c r="E10" i="34"/>
  <c r="E8" i="34"/>
  <c r="E7" i="34"/>
  <c r="O41" i="34"/>
  <c r="Q41" i="34"/>
  <c r="S41" i="34"/>
  <c r="U41" i="34"/>
  <c r="W41" i="34"/>
  <c r="C18" i="34" l="1"/>
  <c r="C10" i="34"/>
  <c r="C30" i="34"/>
  <c r="C12" i="34"/>
  <c r="C8" i="34"/>
  <c r="C16" i="34"/>
  <c r="C25" i="34"/>
  <c r="C13" i="34"/>
  <c r="C22" i="34"/>
  <c r="C17" i="34"/>
  <c r="C26" i="34"/>
  <c r="F48" i="28"/>
  <c r="E51" i="28"/>
  <c r="C33" i="34"/>
  <c r="C32" i="34"/>
  <c r="C24" i="34"/>
  <c r="C28" i="34"/>
  <c r="C21" i="34"/>
  <c r="C29" i="34"/>
  <c r="D27" i="33"/>
  <c r="C20" i="34"/>
  <c r="C7" i="34"/>
  <c r="C27" i="34"/>
  <c r="C5" i="34"/>
  <c r="C15" i="34"/>
  <c r="C23" i="34"/>
  <c r="C31" i="34"/>
  <c r="C11" i="34"/>
  <c r="F50" i="28" l="1"/>
  <c r="F49" i="28"/>
  <c r="G48" i="28" s="1"/>
  <c r="G50" i="28" s="1"/>
  <c r="F51" i="28"/>
  <c r="G49" i="28" l="1"/>
  <c r="G51" i="28" l="1"/>
  <c r="H48" i="28"/>
  <c r="H50" i="28" s="1"/>
  <c r="H49" i="28"/>
  <c r="H51" i="28" s="1"/>
  <c r="I48" i="28" l="1"/>
  <c r="I50" i="28" s="1"/>
  <c r="I49" i="28" l="1"/>
  <c r="J48" i="28"/>
  <c r="J50" i="28" s="1"/>
  <c r="J49" i="28" l="1"/>
  <c r="K48" i="28"/>
  <c r="K50" i="28" s="1"/>
  <c r="I51" i="28"/>
  <c r="K49" i="28" l="1"/>
  <c r="K51" i="28" s="1"/>
  <c r="J51" i="28"/>
  <c r="L48" i="28" l="1"/>
  <c r="L50" i="28" s="1"/>
  <c r="L49" i="28" l="1"/>
  <c r="L51" i="28" s="1"/>
  <c r="M48" i="28"/>
  <c r="M50" i="28" s="1"/>
  <c r="M49" i="28" l="1"/>
  <c r="M51" i="28" s="1"/>
  <c r="N48" i="28" l="1"/>
  <c r="N50" i="28" s="1"/>
  <c r="N49" i="28" l="1"/>
  <c r="N51" i="28" s="1"/>
  <c r="O48" i="28"/>
  <c r="O50" i="28" s="1"/>
  <c r="O49" i="28" l="1"/>
  <c r="O51" i="28" s="1"/>
  <c r="P48" i="28" l="1"/>
  <c r="P50" i="28" s="1"/>
  <c r="P49" i="28" l="1"/>
  <c r="P51" i="28" l="1"/>
  <c r="Q48" i="28"/>
  <c r="Q50" i="28" s="1"/>
  <c r="Q49" i="28" l="1"/>
  <c r="R48" i="28" s="1"/>
  <c r="R50" i="28" s="1"/>
  <c r="R49" i="28" l="1"/>
  <c r="S48" i="28"/>
  <c r="S50" i="28" s="1"/>
  <c r="Q51" i="28"/>
  <c r="S49" i="28" l="1"/>
  <c r="S51" i="28" s="1"/>
  <c r="R51" i="28"/>
  <c r="T48" i="28" l="1"/>
  <c r="T50" i="28" s="1"/>
  <c r="T49" i="28" l="1"/>
  <c r="U48" i="28"/>
  <c r="U50" i="28" s="1"/>
  <c r="U49" i="28" l="1"/>
  <c r="U51" i="28" s="1"/>
  <c r="T51" i="28"/>
  <c r="V48" i="28" l="1"/>
  <c r="V50" i="28" s="1"/>
  <c r="V49" i="28" l="1"/>
  <c r="V51" i="28" s="1"/>
  <c r="W48" i="28"/>
  <c r="W50" i="28" s="1"/>
  <c r="W49" i="28" l="1"/>
  <c r="W51" i="28" s="1"/>
  <c r="X48" i="28"/>
  <c r="X50" i="28" s="1"/>
  <c r="X49" i="28" l="1"/>
  <c r="X51" i="28" s="1"/>
  <c r="Y48" i="28"/>
  <c r="Y50" i="28" s="1"/>
  <c r="Y49" i="28" l="1"/>
  <c r="Y51" i="28" l="1"/>
  <c r="Z48" i="28"/>
  <c r="Z50" i="28" s="1"/>
  <c r="Z49" i="28" l="1"/>
  <c r="AA48" i="28"/>
  <c r="AA50" i="28" s="1"/>
  <c r="AA49" i="28" l="1"/>
  <c r="AA51" i="28" s="1"/>
  <c r="Z51" i="28"/>
  <c r="AB48" i="28" l="1"/>
  <c r="AB50" i="28" s="1"/>
  <c r="AB49" i="28" l="1"/>
  <c r="AC48" i="28"/>
  <c r="AC50" i="28" s="1"/>
  <c r="AC49" i="28" l="1"/>
  <c r="AC51" i="28" s="1"/>
  <c r="AB51" i="28"/>
  <c r="AD48" i="28" l="1"/>
  <c r="AD50" i="28" s="1"/>
  <c r="AD49" i="28" l="1"/>
  <c r="AE48" i="28"/>
  <c r="AE50" i="28" s="1"/>
  <c r="AD51" i="28" l="1"/>
  <c r="AE49" i="28"/>
  <c r="AE51" i="28" s="1"/>
  <c r="AF48" i="28"/>
  <c r="AF50" i="28" s="1"/>
  <c r="AF49" i="28" l="1"/>
  <c r="AF51" i="28" s="1"/>
  <c r="AG48" i="28" l="1"/>
  <c r="AG50" i="28" s="1"/>
  <c r="AG49" i="28" l="1"/>
  <c r="AH48" i="28"/>
  <c r="AH50" i="28" s="1"/>
  <c r="AH49" i="28" l="1"/>
  <c r="AI48" i="28"/>
  <c r="AI50" i="28" s="1"/>
  <c r="AG51" i="28"/>
  <c r="AI49" i="28" l="1"/>
  <c r="AI51" i="28" s="1"/>
  <c r="AH51" i="28"/>
  <c r="AJ48" i="28" l="1"/>
  <c r="AJ50" i="28" s="1"/>
  <c r="AJ49" i="28" l="1"/>
  <c r="AK48" i="28" s="1"/>
  <c r="AK50" i="28" s="1"/>
  <c r="AJ51" i="28" l="1"/>
  <c r="AK49" i="28"/>
  <c r="AK51" i="28" s="1"/>
  <c r="AL48" i="28" l="1"/>
  <c r="AL50" i="28" s="1"/>
  <c r="AL49" i="28"/>
  <c r="AL51" i="28" s="1"/>
  <c r="AM48" i="28"/>
  <c r="AM50" i="28" s="1"/>
  <c r="AM49" i="28" l="1"/>
  <c r="AM51" i="28" s="1"/>
  <c r="AN48" i="28"/>
  <c r="AN50" i="28" s="1"/>
  <c r="AN49" i="28" l="1"/>
  <c r="AN51" i="28" s="1"/>
  <c r="AO48" i="28" l="1"/>
  <c r="AO50" i="28" s="1"/>
  <c r="AO49" i="28"/>
  <c r="AP48" i="28" s="1"/>
  <c r="AP50" i="28" s="1"/>
  <c r="D21" i="33"/>
  <c r="D11" i="33"/>
  <c r="D7" i="33"/>
  <c r="D15" i="33" s="1"/>
  <c r="D5" i="33"/>
  <c r="D12" i="33" s="1"/>
  <c r="D31" i="19"/>
  <c r="D79" i="27" s="1"/>
  <c r="AI49" i="19"/>
  <c r="D4" i="33" s="1"/>
  <c r="AI52" i="19"/>
  <c r="AI51" i="19"/>
  <c r="D6" i="33" s="1"/>
  <c r="AI50" i="19"/>
  <c r="AP49" i="28" l="1"/>
  <c r="AQ48" i="28"/>
  <c r="AQ50" i="28" s="1"/>
  <c r="AO51" i="28"/>
  <c r="D16" i="33"/>
  <c r="AQ49" i="28" l="1"/>
  <c r="AQ51" i="28" s="1"/>
  <c r="AP51" i="28"/>
  <c r="E37" i="28"/>
  <c r="E39" i="28" s="1"/>
  <c r="E54" i="28" s="1"/>
  <c r="F23" i="18" s="1"/>
  <c r="AI10" i="18"/>
  <c r="D41" i="19"/>
  <c r="D40" i="19"/>
  <c r="D39" i="19"/>
  <c r="D33" i="19"/>
  <c r="D81" i="27" s="1"/>
  <c r="D32" i="19"/>
  <c r="D80" i="27" s="1"/>
  <c r="D30" i="19"/>
  <c r="D78" i="27" s="1"/>
  <c r="D29" i="19"/>
  <c r="D77" i="27" s="1"/>
  <c r="D28" i="19"/>
  <c r="D76" i="27" s="1"/>
  <c r="D27" i="19"/>
  <c r="D75" i="27" s="1"/>
  <c r="D26" i="19"/>
  <c r="D74" i="27" s="1"/>
  <c r="D25" i="19"/>
  <c r="D73" i="27" s="1"/>
  <c r="D23" i="19"/>
  <c r="D22" i="19"/>
  <c r="D21" i="19"/>
  <c r="D20" i="19"/>
  <c r="D19" i="19"/>
  <c r="D17" i="19"/>
  <c r="D16" i="19"/>
  <c r="D15" i="19"/>
  <c r="D14" i="19"/>
  <c r="D13" i="19"/>
  <c r="D12" i="19"/>
  <c r="D11" i="19"/>
  <c r="D10" i="19"/>
  <c r="D9" i="19"/>
  <c r="L74" i="26"/>
  <c r="L26" i="26"/>
  <c r="L74" i="32"/>
  <c r="L26" i="32"/>
  <c r="F36" i="28"/>
  <c r="G36" i="28" s="1"/>
  <c r="H36" i="28" s="1"/>
  <c r="I36" i="28" s="1"/>
  <c r="J36" i="28" s="1"/>
  <c r="K36" i="28" s="1"/>
  <c r="L36" i="28" s="1"/>
  <c r="M36" i="28" s="1"/>
  <c r="N36" i="28" s="1"/>
  <c r="O36" i="28" s="1"/>
  <c r="P36" i="28" s="1"/>
  <c r="Q36" i="28" s="1"/>
  <c r="R36" i="28" s="1"/>
  <c r="S36" i="28" s="1"/>
  <c r="T36" i="28" s="1"/>
  <c r="U36" i="28" s="1"/>
  <c r="V36" i="28" s="1"/>
  <c r="W36" i="28" s="1"/>
  <c r="X36" i="28" s="1"/>
  <c r="Y36" i="28" s="1"/>
  <c r="Z36" i="28" s="1"/>
  <c r="AA36" i="28" s="1"/>
  <c r="AB36" i="28" s="1"/>
  <c r="AC36" i="28" s="1"/>
  <c r="AD36" i="28" s="1"/>
  <c r="AE36" i="28" s="1"/>
  <c r="AF36" i="28" s="1"/>
  <c r="AG36" i="28" s="1"/>
  <c r="AH36" i="28" s="1"/>
  <c r="AI36" i="28" s="1"/>
  <c r="AJ36" i="28" s="1"/>
  <c r="AK36" i="28" s="1"/>
  <c r="AL36" i="28" s="1"/>
  <c r="AM36" i="28" s="1"/>
  <c r="AN36" i="28" s="1"/>
  <c r="AO36" i="28" s="1"/>
  <c r="AP36" i="28" s="1"/>
  <c r="AQ36" i="28" s="1"/>
  <c r="AR36" i="28" s="1"/>
  <c r="AR48" i="28" l="1"/>
  <c r="AR50" i="28" s="1"/>
  <c r="E38" i="28"/>
  <c r="G34" i="27"/>
  <c r="E40" i="28" l="1"/>
  <c r="E53" i="28"/>
  <c r="AR49" i="28"/>
  <c r="AR51" i="28" s="1"/>
  <c r="AS48" i="28"/>
  <c r="AS50" i="28" s="1"/>
  <c r="F37" i="28"/>
  <c r="F38" i="28" s="1"/>
  <c r="F53" i="28" s="1"/>
  <c r="G22" i="18" s="1"/>
  <c r="E55" i="28" l="1"/>
  <c r="F22" i="18"/>
  <c r="AS49" i="28"/>
  <c r="AS51" i="28" s="1"/>
  <c r="G37" i="28"/>
  <c r="G38" i="28" s="1"/>
  <c r="A5" i="26"/>
  <c r="B21" i="26"/>
  <c r="A284" i="32"/>
  <c r="A283" i="32"/>
  <c r="A282" i="32"/>
  <c r="T281" i="32"/>
  <c r="A281" i="32"/>
  <c r="A280" i="32"/>
  <c r="A279" i="32"/>
  <c r="A278" i="32"/>
  <c r="A277" i="32"/>
  <c r="T276" i="32"/>
  <c r="A276" i="32"/>
  <c r="T275" i="32"/>
  <c r="A275" i="32"/>
  <c r="T274" i="32"/>
  <c r="A274" i="32"/>
  <c r="A273" i="32"/>
  <c r="L270" i="32"/>
  <c r="F270" i="32"/>
  <c r="W270" i="32" s="1"/>
  <c r="B270" i="32"/>
  <c r="A268" i="32"/>
  <c r="A267" i="32"/>
  <c r="A266" i="32"/>
  <c r="T265" i="32"/>
  <c r="A265" i="32"/>
  <c r="A264" i="32"/>
  <c r="A263" i="32"/>
  <c r="A262" i="32"/>
  <c r="A261" i="32"/>
  <c r="T260" i="32"/>
  <c r="A260" i="32"/>
  <c r="T259" i="32"/>
  <c r="A259" i="32"/>
  <c r="T258" i="32"/>
  <c r="A258" i="32"/>
  <c r="A257" i="32"/>
  <c r="F254" i="32"/>
  <c r="W254" i="32" s="1"/>
  <c r="B254" i="32"/>
  <c r="A252" i="32"/>
  <c r="A251" i="32"/>
  <c r="A250" i="32"/>
  <c r="T249" i="32"/>
  <c r="A249" i="32"/>
  <c r="A248" i="32"/>
  <c r="A247" i="32"/>
  <c r="A246" i="32"/>
  <c r="A245" i="32"/>
  <c r="T244" i="32"/>
  <c r="A244" i="32"/>
  <c r="T243" i="32"/>
  <c r="A243" i="32"/>
  <c r="T242" i="32"/>
  <c r="A242" i="32"/>
  <c r="A241" i="32"/>
  <c r="L238" i="32"/>
  <c r="F238" i="32"/>
  <c r="W238" i="32" s="1"/>
  <c r="B238" i="32"/>
  <c r="A236" i="32"/>
  <c r="A235" i="32"/>
  <c r="A234" i="32"/>
  <c r="T233" i="32"/>
  <c r="A233" i="32"/>
  <c r="A232" i="32"/>
  <c r="A231" i="32"/>
  <c r="A230" i="32"/>
  <c r="A229" i="32"/>
  <c r="T228" i="32"/>
  <c r="A228" i="32"/>
  <c r="T227" i="32"/>
  <c r="A227" i="32"/>
  <c r="T226" i="32"/>
  <c r="A226" i="32"/>
  <c r="A225" i="32"/>
  <c r="F222" i="32"/>
  <c r="W222" i="32" s="1"/>
  <c r="B222" i="32"/>
  <c r="A218" i="32"/>
  <c r="R217" i="32"/>
  <c r="P217" i="32"/>
  <c r="N217" i="32"/>
  <c r="L217" i="32"/>
  <c r="J217" i="32"/>
  <c r="H217" i="32"/>
  <c r="F217" i="32"/>
  <c r="D217" i="32"/>
  <c r="A217" i="32"/>
  <c r="A216" i="32"/>
  <c r="A215" i="32"/>
  <c r="A214" i="32"/>
  <c r="A213" i="32"/>
  <c r="A212" i="32"/>
  <c r="A211" i="32"/>
  <c r="A210" i="32"/>
  <c r="A209" i="32"/>
  <c r="A208" i="32"/>
  <c r="A207" i="32"/>
  <c r="L204" i="32"/>
  <c r="F204" i="32"/>
  <c r="W204" i="32" s="1"/>
  <c r="B204" i="32"/>
  <c r="A202" i="32"/>
  <c r="A201" i="32"/>
  <c r="A200" i="32"/>
  <c r="T199" i="32"/>
  <c r="A199" i="32"/>
  <c r="A198" i="32"/>
  <c r="A197" i="32"/>
  <c r="A196" i="32"/>
  <c r="A195" i="32"/>
  <c r="T194" i="32"/>
  <c r="A194" i="32"/>
  <c r="T193" i="32"/>
  <c r="A193" i="32"/>
  <c r="T192" i="32"/>
  <c r="A192" i="32"/>
  <c r="A191" i="32"/>
  <c r="L188" i="32"/>
  <c r="F188" i="32"/>
  <c r="W188" i="32" s="1"/>
  <c r="B188" i="32"/>
  <c r="A186" i="32"/>
  <c r="A185" i="32"/>
  <c r="A184" i="32"/>
  <c r="T183" i="32"/>
  <c r="A183" i="32"/>
  <c r="A182" i="32"/>
  <c r="A181" i="32"/>
  <c r="A180" i="32"/>
  <c r="A179" i="32"/>
  <c r="A178" i="32"/>
  <c r="A177" i="32"/>
  <c r="A176" i="32"/>
  <c r="A175" i="32"/>
  <c r="F172" i="32"/>
  <c r="W172" i="32" s="1"/>
  <c r="B172" i="32"/>
  <c r="A170" i="32"/>
  <c r="A169" i="32"/>
  <c r="T168" i="32"/>
  <c r="A168" i="32"/>
  <c r="A167" i="32"/>
  <c r="A166" i="32"/>
  <c r="T165" i="32"/>
  <c r="A165" i="32"/>
  <c r="A164" i="32"/>
  <c r="A163" i="32"/>
  <c r="A162" i="32"/>
  <c r="A161" i="32"/>
  <c r="A160" i="32"/>
  <c r="A159" i="32"/>
  <c r="L156" i="32"/>
  <c r="F156" i="32"/>
  <c r="W156" i="32" s="1"/>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T128" i="32"/>
  <c r="A128" i="32"/>
  <c r="T127" i="32"/>
  <c r="A127" i="32"/>
  <c r="T126" i="32"/>
  <c r="A126" i="32"/>
  <c r="A125" i="32"/>
  <c r="L122" i="32"/>
  <c r="F122" i="32"/>
  <c r="W122" i="32" s="1"/>
  <c r="B122" i="32"/>
  <c r="A120" i="32"/>
  <c r="A119" i="32"/>
  <c r="A118" i="32"/>
  <c r="T117" i="32"/>
  <c r="A117" i="32"/>
  <c r="A116" i="32"/>
  <c r="A115" i="32"/>
  <c r="A114" i="32"/>
  <c r="A113" i="32"/>
  <c r="A112" i="32"/>
  <c r="A111" i="32"/>
  <c r="A110" i="32"/>
  <c r="A109" i="32"/>
  <c r="F106" i="32"/>
  <c r="W106" i="32" s="1"/>
  <c r="R110" i="32" s="1"/>
  <c r="B106" i="32"/>
  <c r="A104" i="32"/>
  <c r="A103" i="32"/>
  <c r="T102" i="32"/>
  <c r="A102" i="32"/>
  <c r="A101" i="32"/>
  <c r="A100" i="32"/>
  <c r="T99" i="32"/>
  <c r="A99" i="32"/>
  <c r="A98" i="32"/>
  <c r="A97" i="32"/>
  <c r="A96" i="32"/>
  <c r="A95" i="32"/>
  <c r="A94" i="32"/>
  <c r="A93" i="32"/>
  <c r="L90" i="32"/>
  <c r="F90" i="32"/>
  <c r="B90" i="32"/>
  <c r="A88" i="32"/>
  <c r="A87" i="32"/>
  <c r="A86" i="32"/>
  <c r="A85" i="32"/>
  <c r="A84" i="32"/>
  <c r="T83" i="32"/>
  <c r="A83" i="32"/>
  <c r="A82" i="32"/>
  <c r="A81" i="32"/>
  <c r="A80" i="32"/>
  <c r="A79" i="32"/>
  <c r="A78" i="32"/>
  <c r="A77" i="32"/>
  <c r="F74" i="32"/>
  <c r="W74" i="32" s="1"/>
  <c r="R86" i="32" s="1"/>
  <c r="B74" i="32"/>
  <c r="A72" i="32"/>
  <c r="A71" i="32"/>
  <c r="A70" i="32"/>
  <c r="T69" i="32"/>
  <c r="A69" i="32"/>
  <c r="A68" i="32"/>
  <c r="A67" i="32"/>
  <c r="A66" i="32"/>
  <c r="A65" i="32"/>
  <c r="T64" i="32"/>
  <c r="A64" i="32"/>
  <c r="T63" i="32"/>
  <c r="A63" i="32"/>
  <c r="T62" i="32"/>
  <c r="A62" i="32"/>
  <c r="A61" i="32"/>
  <c r="L58" i="32"/>
  <c r="F58" i="32"/>
  <c r="W58" i="32" s="1"/>
  <c r="B58" i="32"/>
  <c r="A56" i="32"/>
  <c r="A55" i="32"/>
  <c r="A54" i="32"/>
  <c r="T53" i="32"/>
  <c r="A53" i="32"/>
  <c r="A52" i="32"/>
  <c r="A51" i="32"/>
  <c r="A50" i="32"/>
  <c r="A49" i="32"/>
  <c r="A48" i="32"/>
  <c r="A47" i="32"/>
  <c r="A46" i="32"/>
  <c r="A45" i="32"/>
  <c r="F42" i="32"/>
  <c r="W42" i="32" s="1"/>
  <c r="P46" i="32" s="1"/>
  <c r="B42" i="32"/>
  <c r="A40" i="32"/>
  <c r="A39" i="32"/>
  <c r="T38" i="32"/>
  <c r="A38" i="32"/>
  <c r="A37" i="32"/>
  <c r="A36" i="32"/>
  <c r="T35" i="32"/>
  <c r="A35" i="32"/>
  <c r="A34" i="32"/>
  <c r="A33" i="32"/>
  <c r="A32" i="32"/>
  <c r="A31" i="32"/>
  <c r="A30" i="32"/>
  <c r="A29" i="32"/>
  <c r="F26" i="32"/>
  <c r="W26" i="32" s="1"/>
  <c r="B26" i="32"/>
  <c r="J216" i="32" l="1"/>
  <c r="H216" i="32"/>
  <c r="L216" i="32"/>
  <c r="R216" i="32"/>
  <c r="N216" i="32"/>
  <c r="B216" i="32"/>
  <c r="F216" i="32"/>
  <c r="P216" i="32"/>
  <c r="P215" i="32"/>
  <c r="R215" i="32"/>
  <c r="N215" i="32"/>
  <c r="F215" i="32"/>
  <c r="H215" i="32"/>
  <c r="J215" i="32"/>
  <c r="L215" i="32"/>
  <c r="L213" i="32"/>
  <c r="N213" i="32"/>
  <c r="R213" i="32"/>
  <c r="B213" i="32"/>
  <c r="F213" i="32"/>
  <c r="D213" i="32"/>
  <c r="J213" i="32"/>
  <c r="P213" i="32"/>
  <c r="H213" i="32"/>
  <c r="H208" i="32"/>
  <c r="B208" i="32"/>
  <c r="G53" i="28"/>
  <c r="H22" i="18" s="1"/>
  <c r="W90" i="32"/>
  <c r="D94" i="32" s="1"/>
  <c r="W138" i="32"/>
  <c r="AT48" i="28"/>
  <c r="AT50" i="28" s="1"/>
  <c r="F110" i="32"/>
  <c r="N78" i="32"/>
  <c r="H46" i="32"/>
  <c r="B86" i="32"/>
  <c r="D86" i="32"/>
  <c r="B110" i="32"/>
  <c r="F78" i="32"/>
  <c r="H110" i="32"/>
  <c r="P86" i="32"/>
  <c r="J30" i="32"/>
  <c r="H30" i="32"/>
  <c r="L30" i="32"/>
  <c r="P30" i="32"/>
  <c r="N30" i="32"/>
  <c r="D30" i="32"/>
  <c r="R30" i="32"/>
  <c r="F30" i="32"/>
  <c r="B30" i="32"/>
  <c r="L46" i="32"/>
  <c r="J46" i="32"/>
  <c r="N46" i="32"/>
  <c r="F46" i="32"/>
  <c r="B46" i="32"/>
  <c r="D46" i="32"/>
  <c r="R46" i="32"/>
  <c r="H78" i="32"/>
  <c r="N86" i="32"/>
  <c r="F86" i="32"/>
  <c r="R78" i="32"/>
  <c r="B78" i="32"/>
  <c r="J86" i="32"/>
  <c r="H86" i="32"/>
  <c r="P78" i="32"/>
  <c r="L86" i="32"/>
  <c r="D78" i="32"/>
  <c r="J78" i="32"/>
  <c r="L78" i="32"/>
  <c r="L176" i="32"/>
  <c r="H176" i="32"/>
  <c r="F176" i="32"/>
  <c r="D176" i="32"/>
  <c r="N176" i="32"/>
  <c r="R176" i="32"/>
  <c r="P176" i="32"/>
  <c r="J176" i="32"/>
  <c r="B176" i="32"/>
  <c r="P110" i="32"/>
  <c r="N110" i="32"/>
  <c r="L110" i="32"/>
  <c r="J110" i="32"/>
  <c r="D110" i="32"/>
  <c r="H160" i="32"/>
  <c r="N160" i="32"/>
  <c r="P160" i="32"/>
  <c r="J160" i="32"/>
  <c r="F160" i="32"/>
  <c r="D160" i="32"/>
  <c r="R160" i="32"/>
  <c r="B160" i="32"/>
  <c r="L160" i="32"/>
  <c r="R208" i="32"/>
  <c r="P208" i="32"/>
  <c r="N208" i="32"/>
  <c r="L208" i="32"/>
  <c r="F208" i="32"/>
  <c r="D208" i="32"/>
  <c r="J208" i="32"/>
  <c r="T213" i="32" l="1"/>
  <c r="P142" i="32"/>
  <c r="H142" i="32"/>
  <c r="L142" i="32"/>
  <c r="D142" i="32"/>
  <c r="D6" i="32" s="1"/>
  <c r="F13" i="18" s="1"/>
  <c r="N142" i="32"/>
  <c r="F142" i="32"/>
  <c r="R142" i="32"/>
  <c r="L94" i="32"/>
  <c r="R94" i="32"/>
  <c r="P94" i="32"/>
  <c r="H94" i="32"/>
  <c r="B94" i="32"/>
  <c r="J94" i="32"/>
  <c r="F94" i="32"/>
  <c r="N94" i="32"/>
  <c r="B142" i="32"/>
  <c r="J142" i="32"/>
  <c r="AT49" i="28"/>
  <c r="T86" i="32"/>
  <c r="T176" i="32"/>
  <c r="T46" i="32"/>
  <c r="T110" i="32"/>
  <c r="T160" i="32"/>
  <c r="T78" i="32"/>
  <c r="T30" i="32"/>
  <c r="T208" i="32"/>
  <c r="D10" i="28"/>
  <c r="Y40" i="17"/>
  <c r="X40" i="17"/>
  <c r="W40" i="17"/>
  <c r="V40" i="17"/>
  <c r="U40" i="17"/>
  <c r="T40" i="17"/>
  <c r="S40" i="17"/>
  <c r="R40" i="17"/>
  <c r="Q40" i="17"/>
  <c r="P40" i="17"/>
  <c r="O40" i="17"/>
  <c r="N40" i="17"/>
  <c r="M40" i="17"/>
  <c r="L40" i="17"/>
  <c r="K40" i="17"/>
  <c r="J40" i="17"/>
  <c r="I40" i="17"/>
  <c r="H40" i="17"/>
  <c r="Y40" i="16"/>
  <c r="X40" i="16"/>
  <c r="W40" i="16"/>
  <c r="V40" i="16"/>
  <c r="U40" i="16"/>
  <c r="T40" i="16"/>
  <c r="S40" i="16"/>
  <c r="R40" i="16"/>
  <c r="Q40" i="16"/>
  <c r="P40" i="16"/>
  <c r="O40" i="16"/>
  <c r="N40" i="16"/>
  <c r="M40" i="16"/>
  <c r="L40" i="16"/>
  <c r="K40" i="16"/>
  <c r="J40" i="16"/>
  <c r="I40" i="16"/>
  <c r="H40" i="16"/>
  <c r="Y40" i="14"/>
  <c r="X40" i="14"/>
  <c r="W40" i="14"/>
  <c r="V40" i="14"/>
  <c r="U40" i="14"/>
  <c r="T40" i="14"/>
  <c r="S40" i="14"/>
  <c r="R40" i="14"/>
  <c r="Q40" i="14"/>
  <c r="P40" i="14"/>
  <c r="O40" i="14"/>
  <c r="N40" i="14"/>
  <c r="M40" i="14"/>
  <c r="L40" i="14"/>
  <c r="K40" i="14"/>
  <c r="J40" i="14"/>
  <c r="I40" i="14"/>
  <c r="H40" i="14"/>
  <c r="Y40" i="9"/>
  <c r="X40" i="9"/>
  <c r="W40" i="9"/>
  <c r="V40" i="9"/>
  <c r="U40" i="9"/>
  <c r="T40" i="9"/>
  <c r="S40" i="9"/>
  <c r="R40" i="9"/>
  <c r="Q40" i="9"/>
  <c r="P40" i="9"/>
  <c r="O40" i="9"/>
  <c r="N40" i="9"/>
  <c r="M40" i="9"/>
  <c r="L40" i="9"/>
  <c r="K40" i="9"/>
  <c r="J40" i="9"/>
  <c r="I40" i="9"/>
  <c r="H40" i="9"/>
  <c r="I40" i="5"/>
  <c r="J40" i="5"/>
  <c r="K40" i="5"/>
  <c r="L40" i="5"/>
  <c r="M40" i="5"/>
  <c r="N40" i="5"/>
  <c r="O40" i="5"/>
  <c r="P40" i="5"/>
  <c r="Q40" i="5"/>
  <c r="R40" i="5"/>
  <c r="S40" i="5"/>
  <c r="T40" i="5"/>
  <c r="U40" i="5"/>
  <c r="V40" i="5"/>
  <c r="W40" i="5"/>
  <c r="X40" i="5"/>
  <c r="Y40" i="5"/>
  <c r="H40" i="5"/>
  <c r="G28" i="5"/>
  <c r="R12" i="25"/>
  <c r="S12" i="25"/>
  <c r="T12" i="25"/>
  <c r="U12" i="25"/>
  <c r="V12" i="25"/>
  <c r="W12" i="25"/>
  <c r="X12" i="25"/>
  <c r="Y12" i="25"/>
  <c r="Z12" i="25"/>
  <c r="AA12" i="25"/>
  <c r="AB12" i="25"/>
  <c r="AC12" i="25"/>
  <c r="AD12" i="25"/>
  <c r="AE12" i="25"/>
  <c r="AF12" i="25"/>
  <c r="AG12" i="25"/>
  <c r="AH12" i="25"/>
  <c r="AI12" i="25"/>
  <c r="AJ12" i="25"/>
  <c r="AK12" i="25"/>
  <c r="AL12" i="25"/>
  <c r="F6" i="32" l="1"/>
  <c r="G13" i="18" s="1"/>
  <c r="L6" i="32"/>
  <c r="J13" i="18" s="1"/>
  <c r="B6" i="32"/>
  <c r="E13" i="18" s="1"/>
  <c r="R6" i="32"/>
  <c r="M13" i="18" s="1"/>
  <c r="H6" i="32"/>
  <c r="H13" i="18" s="1"/>
  <c r="T142" i="32"/>
  <c r="P6" i="32"/>
  <c r="L13" i="18" s="1"/>
  <c r="N6" i="32"/>
  <c r="K13" i="18" s="1"/>
  <c r="J6" i="32"/>
  <c r="I13" i="18" s="1"/>
  <c r="T94" i="32"/>
  <c r="AT51" i="28"/>
  <c r="AU48" i="28"/>
  <c r="AU50" i="28" s="1"/>
  <c r="N28" i="7"/>
  <c r="N27" i="7" s="1"/>
  <c r="N29" i="7"/>
  <c r="M28" i="7"/>
  <c r="L28" i="7"/>
  <c r="K28" i="7"/>
  <c r="J28" i="7"/>
  <c r="I28" i="7"/>
  <c r="H28" i="7"/>
  <c r="G28"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T6" i="32" l="1"/>
  <c r="AU49" i="28"/>
  <c r="AU51" i="28" s="1"/>
  <c r="AV48" i="28"/>
  <c r="AV50" i="28" s="1"/>
  <c r="AV49" i="28" l="1"/>
  <c r="AV51" i="28" s="1"/>
  <c r="AW48" i="28"/>
  <c r="AW50" i="28" s="1"/>
  <c r="T275" i="26"/>
  <c r="T276" i="26"/>
  <c r="T274" i="26"/>
  <c r="AW49" i="28" l="1"/>
  <c r="AX48" i="28"/>
  <c r="AX50" i="28" s="1"/>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R160"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R216" i="26" l="1"/>
  <c r="P216" i="26"/>
  <c r="J216" i="26"/>
  <c r="N216" i="26"/>
  <c r="F216" i="26"/>
  <c r="H216" i="26"/>
  <c r="L216" i="26"/>
  <c r="F215" i="26"/>
  <c r="H215" i="26"/>
  <c r="J215" i="26"/>
  <c r="L215" i="26"/>
  <c r="N215" i="26"/>
  <c r="P215" i="26"/>
  <c r="R215" i="26"/>
  <c r="P213" i="26"/>
  <c r="R213" i="26"/>
  <c r="L213" i="26"/>
  <c r="D213" i="26"/>
  <c r="B213" i="26"/>
  <c r="H213" i="26"/>
  <c r="N213" i="26"/>
  <c r="F213" i="26"/>
  <c r="J213" i="26"/>
  <c r="B208" i="26"/>
  <c r="N142" i="26"/>
  <c r="P142" i="26"/>
  <c r="R142" i="26"/>
  <c r="J142" i="26"/>
  <c r="D142" i="26"/>
  <c r="B142" i="26"/>
  <c r="F142" i="26"/>
  <c r="H142" i="26"/>
  <c r="L142" i="26"/>
  <c r="AX49" i="28"/>
  <c r="AY48" i="28"/>
  <c r="AY50" i="28" s="1"/>
  <c r="AW51" i="28"/>
  <c r="J86" i="26"/>
  <c r="D86" i="26"/>
  <c r="F86" i="26"/>
  <c r="R86" i="26"/>
  <c r="H86" i="26"/>
  <c r="B86" i="26"/>
  <c r="L86" i="26"/>
  <c r="P86" i="26"/>
  <c r="N86" i="26"/>
  <c r="J208" i="26"/>
  <c r="B94" i="26"/>
  <c r="D94" i="26"/>
  <c r="F94" i="26"/>
  <c r="H94" i="26"/>
  <c r="J94" i="26"/>
  <c r="L94" i="26"/>
  <c r="N94" i="26"/>
  <c r="P94" i="26"/>
  <c r="R94" i="26"/>
  <c r="N110" i="26"/>
  <c r="P110" i="26"/>
  <c r="B110" i="26"/>
  <c r="R110" i="26"/>
  <c r="D110" i="26"/>
  <c r="F110" i="26"/>
  <c r="H110" i="26"/>
  <c r="J110" i="26"/>
  <c r="L110" i="26"/>
  <c r="D78" i="26"/>
  <c r="F78" i="26"/>
  <c r="H78" i="26"/>
  <c r="B78" i="26"/>
  <c r="J78" i="26"/>
  <c r="L78" i="26"/>
  <c r="N78" i="26"/>
  <c r="P78" i="26"/>
  <c r="R78" i="26"/>
  <c r="P160" i="26"/>
  <c r="L176" i="26"/>
  <c r="H208" i="26"/>
  <c r="N160" i="26"/>
  <c r="J176" i="26"/>
  <c r="F208" i="26"/>
  <c r="L160" i="26"/>
  <c r="H176" i="26"/>
  <c r="D208" i="26"/>
  <c r="J160" i="26"/>
  <c r="F176" i="26"/>
  <c r="R208" i="26"/>
  <c r="H160" i="26"/>
  <c r="D176" i="26"/>
  <c r="P208" i="26"/>
  <c r="F160" i="26"/>
  <c r="R176" i="26"/>
  <c r="N208" i="26"/>
  <c r="T265" i="26"/>
  <c r="D160" i="26"/>
  <c r="P176" i="26"/>
  <c r="L208" i="26"/>
  <c r="B160" i="26"/>
  <c r="B176" i="26"/>
  <c r="B46" i="26"/>
  <c r="N46" i="26"/>
  <c r="H46" i="26"/>
  <c r="P46" i="26"/>
  <c r="R46" i="26"/>
  <c r="J46" i="26"/>
  <c r="D46" i="26"/>
  <c r="L46" i="26"/>
  <c r="F46" i="26"/>
  <c r="T67" i="26"/>
  <c r="W26" i="26"/>
  <c r="B30" i="26" s="1"/>
  <c r="T213" i="26" l="1"/>
  <c r="AY49" i="28"/>
  <c r="AY51" i="28" s="1"/>
  <c r="AX51" i="28"/>
  <c r="T86" i="26"/>
  <c r="T110" i="26"/>
  <c r="T78" i="26"/>
  <c r="T94" i="26"/>
  <c r="T142" i="26"/>
  <c r="T258" i="26"/>
  <c r="T260" i="26"/>
  <c r="T259" i="26"/>
  <c r="T228" i="26"/>
  <c r="T226" i="26"/>
  <c r="T227" i="26"/>
  <c r="T208" i="26"/>
  <c r="T176" i="26"/>
  <c r="T160" i="26"/>
  <c r="T46" i="26"/>
  <c r="D30" i="26"/>
  <c r="D6" i="26" s="1"/>
  <c r="L30" i="26"/>
  <c r="L6" i="26" s="1"/>
  <c r="F30" i="26"/>
  <c r="F6" i="26" s="1"/>
  <c r="N30" i="26"/>
  <c r="N6" i="26" s="1"/>
  <c r="R30" i="26"/>
  <c r="R6" i="26" s="1"/>
  <c r="H30" i="26"/>
  <c r="H6" i="26" s="1"/>
  <c r="P30" i="26"/>
  <c r="P6" i="26" s="1"/>
  <c r="J30" i="26"/>
  <c r="J6" i="26" s="1"/>
  <c r="AZ48" i="28" l="1"/>
  <c r="AZ50" i="28" s="1"/>
  <c r="T64" i="26"/>
  <c r="B6" i="26"/>
  <c r="AZ49" i="28" l="1"/>
  <c r="AZ51" i="28" s="1"/>
  <c r="BA48" i="28"/>
  <c r="BA50" i="28" s="1"/>
  <c r="T6" i="26"/>
  <c r="T30" i="26"/>
  <c r="BA49" i="28" l="1"/>
  <c r="BA51" i="28" s="1"/>
  <c r="A40" i="26"/>
  <c r="A33" i="26"/>
  <c r="A32" i="26"/>
  <c r="A31" i="26"/>
  <c r="A29" i="26"/>
  <c r="BB48" i="28" l="1"/>
  <c r="BB50" i="28" s="1"/>
  <c r="A77" i="27"/>
  <c r="A78" i="27"/>
  <c r="A79" i="27"/>
  <c r="A80" i="27"/>
  <c r="A81" i="27"/>
  <c r="A82" i="27"/>
  <c r="A83" i="27"/>
  <c r="A74" i="27"/>
  <c r="A75" i="27"/>
  <c r="A76" i="27"/>
  <c r="A73" i="27"/>
  <c r="C88" i="27"/>
  <c r="D59" i="27"/>
  <c r="D60" i="27"/>
  <c r="D61" i="27"/>
  <c r="D62" i="27"/>
  <c r="D63" i="27"/>
  <c r="D64" i="27"/>
  <c r="D65" i="27"/>
  <c r="D66" i="27"/>
  <c r="D67" i="27"/>
  <c r="D68" i="27"/>
  <c r="D69" i="27"/>
  <c r="A58" i="27"/>
  <c r="A59" i="27"/>
  <c r="A60" i="27"/>
  <c r="A61" i="27"/>
  <c r="A62" i="27"/>
  <c r="A63" i="27"/>
  <c r="A64" i="27"/>
  <c r="A65" i="27"/>
  <c r="A66" i="27"/>
  <c r="A67" i="27"/>
  <c r="A68" i="27"/>
  <c r="A69" i="27"/>
  <c r="A57" i="27"/>
  <c r="A56"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M41" i="24"/>
  <c r="L41" i="24"/>
  <c r="K41" i="24"/>
  <c r="J41" i="24"/>
  <c r="I41" i="24"/>
  <c r="H41" i="24"/>
  <c r="G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E9" i="19"/>
  <c r="H26" i="23" l="1"/>
  <c r="I8" i="25"/>
  <c r="I10" i="25"/>
  <c r="G10" i="25" s="1"/>
  <c r="F10" i="23"/>
  <c r="AF24" i="24"/>
  <c r="J38" i="24"/>
  <c r="AH38" i="24"/>
  <c r="BB49" i="28"/>
  <c r="BB51" i="28" s="1"/>
  <c r="K38" i="24"/>
  <c r="O38" i="24"/>
  <c r="W38" i="24"/>
  <c r="AE38" i="24"/>
  <c r="Q38" i="24"/>
  <c r="Y38" i="24"/>
  <c r="AC24" i="24"/>
  <c r="AG38" i="24"/>
  <c r="R38" i="24"/>
  <c r="Z38" i="24"/>
  <c r="E12" i="24"/>
  <c r="E16" i="24"/>
  <c r="E21" i="24"/>
  <c r="E26" i="24"/>
  <c r="E30" i="24"/>
  <c r="E10" i="24"/>
  <c r="E14" i="24"/>
  <c r="E19" i="24"/>
  <c r="E23" i="24"/>
  <c r="E28" i="24"/>
  <c r="E32" i="24"/>
  <c r="G38" i="24"/>
  <c r="E41"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L38" i="24"/>
  <c r="T38" i="24"/>
  <c r="AB38" i="24"/>
  <c r="AJ38" i="24"/>
  <c r="N38" i="24"/>
  <c r="V38" i="24"/>
  <c r="AD38" i="24"/>
  <c r="F41" i="24"/>
  <c r="P38" i="24"/>
  <c r="X38" i="24"/>
  <c r="AF38" i="24"/>
  <c r="F13" i="24"/>
  <c r="F15" i="24"/>
  <c r="F26" i="24"/>
  <c r="O24" i="24"/>
  <c r="W24" i="24"/>
  <c r="AE24" i="24"/>
  <c r="F27" i="24"/>
  <c r="Q24" i="24"/>
  <c r="Y24" i="24"/>
  <c r="AG24" i="24"/>
  <c r="F28" i="24"/>
  <c r="S24" i="24"/>
  <c r="AA24" i="24"/>
  <c r="AI24" i="24"/>
  <c r="F31" i="24"/>
  <c r="F32" i="24"/>
  <c r="M38"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H38" i="24"/>
  <c r="I38" i="24"/>
  <c r="G24" i="24"/>
  <c r="I24" i="24"/>
  <c r="K24" i="24"/>
  <c r="J18" i="24"/>
  <c r="M8" i="24"/>
  <c r="K8" i="24"/>
  <c r="G8" i="24"/>
  <c r="I24" i="25" l="1"/>
  <c r="E38" i="24"/>
  <c r="F38" i="24"/>
  <c r="E18" i="24"/>
  <c r="E24" i="24"/>
  <c r="E8" i="24"/>
  <c r="F18" i="24"/>
  <c r="F8" i="24"/>
  <c r="F24" i="24"/>
  <c r="G10" i="23" l="1"/>
  <c r="G38" i="19" l="1"/>
  <c r="H38" i="19"/>
  <c r="I38" i="19"/>
  <c r="J38" i="19"/>
  <c r="K38" i="19"/>
  <c r="L38" i="19"/>
  <c r="M38" i="19"/>
  <c r="N38" i="19"/>
  <c r="O38" i="19"/>
  <c r="P38" i="19"/>
  <c r="Q38" i="19"/>
  <c r="R38" i="19"/>
  <c r="S38" i="19"/>
  <c r="T38" i="19"/>
  <c r="U38" i="19"/>
  <c r="V38" i="19"/>
  <c r="W38" i="19"/>
  <c r="X38" i="19"/>
  <c r="Y38" i="19"/>
  <c r="Z38" i="19"/>
  <c r="AA38" i="19"/>
  <c r="AB38" i="19"/>
  <c r="AC38" i="19"/>
  <c r="AD38" i="19"/>
  <c r="AE38" i="19"/>
  <c r="AF38" i="19"/>
  <c r="AG38" i="19"/>
  <c r="AH38" i="19"/>
  <c r="AI38" i="19"/>
  <c r="F38" i="19"/>
  <c r="G37" i="19"/>
  <c r="H37" i="24" s="1"/>
  <c r="H37" i="19"/>
  <c r="I37" i="24" s="1"/>
  <c r="I37" i="19"/>
  <c r="J37" i="24" s="1"/>
  <c r="J37" i="19"/>
  <c r="K37" i="24" s="1"/>
  <c r="K37" i="19"/>
  <c r="L37" i="24" s="1"/>
  <c r="L37" i="19"/>
  <c r="M37" i="24" s="1"/>
  <c r="M37" i="19"/>
  <c r="N37" i="24" s="1"/>
  <c r="N37" i="19"/>
  <c r="O37" i="24" s="1"/>
  <c r="O37" i="19"/>
  <c r="P37" i="24" s="1"/>
  <c r="P37" i="19"/>
  <c r="Q37" i="24" s="1"/>
  <c r="Q37" i="19"/>
  <c r="R37" i="24" s="1"/>
  <c r="R37" i="19"/>
  <c r="S37" i="24" s="1"/>
  <c r="S37" i="19"/>
  <c r="T37" i="24" s="1"/>
  <c r="T37" i="19"/>
  <c r="U37" i="24" s="1"/>
  <c r="U37" i="19"/>
  <c r="V37" i="24" s="1"/>
  <c r="V37" i="19"/>
  <c r="W37" i="24" s="1"/>
  <c r="W37" i="19"/>
  <c r="X37" i="24" s="1"/>
  <c r="X37" i="19"/>
  <c r="Y37" i="24" s="1"/>
  <c r="Y37" i="19"/>
  <c r="Z37" i="24" s="1"/>
  <c r="Z37" i="19"/>
  <c r="AA37" i="24" s="1"/>
  <c r="AA37" i="19"/>
  <c r="AB37" i="24" s="1"/>
  <c r="AB37" i="19"/>
  <c r="AC37" i="24" s="1"/>
  <c r="AC37" i="19"/>
  <c r="AD37" i="24" s="1"/>
  <c r="AD37" i="19"/>
  <c r="AE37" i="24" s="1"/>
  <c r="AE37" i="19"/>
  <c r="AF37" i="24" s="1"/>
  <c r="AF37" i="19"/>
  <c r="AG37" i="24" s="1"/>
  <c r="AG37" i="19"/>
  <c r="AH37" i="24" s="1"/>
  <c r="AH37" i="19"/>
  <c r="AI37" i="24" s="1"/>
  <c r="AI37" i="19"/>
  <c r="AJ37" i="24" s="1"/>
  <c r="F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41" i="19"/>
  <c r="E19" i="19"/>
  <c r="E20" i="19"/>
  <c r="E21" i="19"/>
  <c r="E22" i="19"/>
  <c r="E23" i="19"/>
  <c r="E25" i="19"/>
  <c r="E26" i="19"/>
  <c r="E27" i="19"/>
  <c r="E28" i="19"/>
  <c r="E29" i="19"/>
  <c r="E30" i="19"/>
  <c r="E31" i="19"/>
  <c r="E32" i="19"/>
  <c r="E33" i="19"/>
  <c r="D57" i="27"/>
  <c r="E10" i="19"/>
  <c r="D58" i="27"/>
  <c r="E11" i="19"/>
  <c r="E12" i="19"/>
  <c r="E13" i="19"/>
  <c r="E14" i="19"/>
  <c r="E15" i="19"/>
  <c r="E16" i="19"/>
  <c r="E17" i="19"/>
  <c r="D56" i="27"/>
  <c r="D70" i="27" s="1"/>
  <c r="D38" i="19" l="1"/>
  <c r="G37" i="24"/>
  <c r="E37" i="24" s="1"/>
  <c r="D37" i="19"/>
  <c r="E38" i="19"/>
  <c r="E56" i="27"/>
  <c r="F37" i="24"/>
  <c r="E37" i="19"/>
  <c r="E64" i="27" l="1"/>
  <c r="E68" i="27"/>
  <c r="E58" i="27"/>
  <c r="E67" i="27"/>
  <c r="E63" i="27"/>
  <c r="E57" i="27"/>
  <c r="E66" i="27"/>
  <c r="E65" i="27"/>
  <c r="E60" i="27"/>
  <c r="E69" i="27"/>
  <c r="E61" i="27"/>
  <c r="E59" i="27"/>
  <c r="E62" i="27"/>
  <c r="F8" i="19"/>
  <c r="E70" i="27" l="1"/>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D18" i="19" l="1"/>
  <c r="E18" i="19"/>
  <c r="AI24" i="19" l="1"/>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AH8" i="19"/>
  <c r="AG8" i="19"/>
  <c r="AF8" i="19"/>
  <c r="AE8" i="19"/>
  <c r="AD8" i="19"/>
  <c r="AC8" i="19"/>
  <c r="AB8" i="19"/>
  <c r="AA8" i="19"/>
  <c r="Z8" i="19"/>
  <c r="Y8" i="19"/>
  <c r="X8" i="19"/>
  <c r="W8" i="19"/>
  <c r="V8" i="19"/>
  <c r="U8" i="19"/>
  <c r="T8" i="19"/>
  <c r="S8" i="19"/>
  <c r="R8" i="19"/>
  <c r="Q8" i="19"/>
  <c r="P8" i="19"/>
  <c r="O8" i="19"/>
  <c r="N8" i="19"/>
  <c r="M8" i="19"/>
  <c r="L8" i="19"/>
  <c r="K8" i="19"/>
  <c r="J8" i="19"/>
  <c r="I8" i="19"/>
  <c r="H8" i="19"/>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S17" i="18"/>
  <c r="R17" i="18"/>
  <c r="Q17" i="18"/>
  <c r="P17" i="18"/>
  <c r="O17" i="18"/>
  <c r="N17" i="18"/>
  <c r="M17" i="18"/>
  <c r="L17" i="18"/>
  <c r="K17" i="18"/>
  <c r="J17" i="18"/>
  <c r="I17" i="18"/>
  <c r="H17" i="18"/>
  <c r="G17" i="18"/>
  <c r="F17" i="18"/>
  <c r="E17" i="18"/>
  <c r="AI21" i="18"/>
  <c r="AI11" i="18"/>
  <c r="AI9" i="18"/>
  <c r="D31" i="28" s="1"/>
  <c r="D24" i="19" l="1"/>
  <c r="D8" i="19"/>
  <c r="AI17" i="18"/>
  <c r="E8" i="19"/>
  <c r="E24" i="19"/>
  <c r="I11" i="23" l="1"/>
  <c r="F39" i="28"/>
  <c r="I9" i="7"/>
  <c r="G29" i="7"/>
  <c r="I8" i="23" s="1"/>
  <c r="H29" i="7"/>
  <c r="J8" i="23" s="1"/>
  <c r="I29" i="7"/>
  <c r="K8" i="23" s="1"/>
  <c r="J29" i="7"/>
  <c r="L8" i="23" s="1"/>
  <c r="H5" i="3"/>
  <c r="H5" i="8"/>
  <c r="H5" i="9"/>
  <c r="H5" i="11"/>
  <c r="H5" i="13"/>
  <c r="H5" i="14"/>
  <c r="H5" i="15"/>
  <c r="H5" i="16"/>
  <c r="H5" i="17"/>
  <c r="H5" i="5"/>
  <c r="H5" i="4"/>
  <c r="F28" i="7"/>
  <c r="W27" i="28" l="1"/>
  <c r="AE27" i="28"/>
  <c r="Y27" i="28"/>
  <c r="AA27" i="28"/>
  <c r="T27" i="28"/>
  <c r="AB27" i="28"/>
  <c r="AC27" i="28"/>
  <c r="X27" i="28"/>
  <c r="AF27" i="28"/>
  <c r="AG27" i="28"/>
  <c r="Z27" i="28"/>
  <c r="AH27" i="28"/>
  <c r="U27" i="28"/>
  <c r="V27" i="28"/>
  <c r="AD27" i="28"/>
  <c r="F54" i="28"/>
  <c r="J11" i="25"/>
  <c r="F40" i="28"/>
  <c r="M8" i="25"/>
  <c r="L26" i="23"/>
  <c r="M24" i="25" s="1"/>
  <c r="L8" i="25"/>
  <c r="K26" i="23"/>
  <c r="L24" i="25" s="1"/>
  <c r="I26" i="23"/>
  <c r="J8" i="25"/>
  <c r="J26" i="23"/>
  <c r="K24" i="25" s="1"/>
  <c r="K8" i="25"/>
  <c r="H8" i="18"/>
  <c r="E5" i="6"/>
  <c r="G35" i="11"/>
  <c r="F35" i="11"/>
  <c r="G34" i="11"/>
  <c r="F34" i="11"/>
  <c r="G33" i="11"/>
  <c r="F33" i="11"/>
  <c r="G32" i="11"/>
  <c r="F32" i="11"/>
  <c r="G31" i="11"/>
  <c r="F31" i="11"/>
  <c r="G30" i="11"/>
  <c r="F30" i="11"/>
  <c r="G29" i="11"/>
  <c r="F29" i="11"/>
  <c r="G28" i="11"/>
  <c r="F28" i="11"/>
  <c r="G27" i="11"/>
  <c r="F27" i="11"/>
  <c r="G26" i="11"/>
  <c r="F26" i="11"/>
  <c r="G25" i="11"/>
  <c r="F25" i="11"/>
  <c r="G24" i="11"/>
  <c r="F24" i="11"/>
  <c r="G23" i="11"/>
  <c r="F23" i="11"/>
  <c r="G22" i="11"/>
  <c r="F22" i="11"/>
  <c r="Y21" i="11"/>
  <c r="X21" i="11"/>
  <c r="W21" i="11"/>
  <c r="V21" i="11"/>
  <c r="U21" i="11"/>
  <c r="T21" i="11"/>
  <c r="S21" i="11"/>
  <c r="R21" i="11"/>
  <c r="Q21" i="11"/>
  <c r="P21" i="11"/>
  <c r="O21" i="11"/>
  <c r="N21" i="11"/>
  <c r="M21" i="11"/>
  <c r="L21" i="11"/>
  <c r="K21" i="11"/>
  <c r="J21" i="11"/>
  <c r="I21" i="11"/>
  <c r="H21" i="11"/>
  <c r="G20" i="11"/>
  <c r="F20" i="11"/>
  <c r="D20" i="11" s="1"/>
  <c r="G19" i="11"/>
  <c r="F19" i="11"/>
  <c r="D19" i="11" s="1"/>
  <c r="G18" i="11"/>
  <c r="F18" i="11"/>
  <c r="G17" i="11"/>
  <c r="F17" i="11"/>
  <c r="Y16" i="11"/>
  <c r="X16" i="11"/>
  <c r="W16" i="11"/>
  <c r="V16" i="11"/>
  <c r="U16" i="11"/>
  <c r="T16" i="11"/>
  <c r="S16" i="11"/>
  <c r="R16" i="11"/>
  <c r="Q16" i="11"/>
  <c r="P16" i="11"/>
  <c r="O16" i="11"/>
  <c r="N16" i="11"/>
  <c r="M16" i="11"/>
  <c r="L16" i="11"/>
  <c r="K16" i="11"/>
  <c r="J16" i="11"/>
  <c r="I16" i="11"/>
  <c r="H16" i="11"/>
  <c r="G15" i="11"/>
  <c r="F15" i="11"/>
  <c r="G14" i="11"/>
  <c r="F14" i="11"/>
  <c r="D14" i="11" s="1"/>
  <c r="G13" i="11"/>
  <c r="F13" i="11"/>
  <c r="G12" i="11"/>
  <c r="F12" i="11"/>
  <c r="D12" i="11" s="1"/>
  <c r="Y11" i="11"/>
  <c r="X11" i="11"/>
  <c r="W11" i="11"/>
  <c r="V11" i="11"/>
  <c r="U11" i="11"/>
  <c r="T11" i="11"/>
  <c r="S11" i="11"/>
  <c r="R11" i="11"/>
  <c r="Q11" i="11"/>
  <c r="P11" i="11"/>
  <c r="O11" i="11"/>
  <c r="N11" i="11"/>
  <c r="M11" i="11"/>
  <c r="L11" i="11"/>
  <c r="K11" i="11"/>
  <c r="J11" i="11"/>
  <c r="I11" i="11"/>
  <c r="H11" i="11"/>
  <c r="G10" i="11"/>
  <c r="F10" i="11"/>
  <c r="D10" i="11" s="1"/>
  <c r="G9" i="11"/>
  <c r="F9" i="11"/>
  <c r="Y8" i="11"/>
  <c r="X8" i="11"/>
  <c r="W8" i="11"/>
  <c r="V8" i="11"/>
  <c r="U8" i="11"/>
  <c r="T8" i="11"/>
  <c r="S8" i="11"/>
  <c r="R8" i="11"/>
  <c r="Q8" i="11"/>
  <c r="P8" i="11"/>
  <c r="O8" i="11"/>
  <c r="N8" i="11"/>
  <c r="M8" i="11"/>
  <c r="L8" i="11"/>
  <c r="K8" i="11"/>
  <c r="J8" i="11"/>
  <c r="I8" i="11"/>
  <c r="H8" i="11"/>
  <c r="G7" i="11"/>
  <c r="F7" i="11"/>
  <c r="D7" i="11" s="1"/>
  <c r="J5" i="11"/>
  <c r="L5" i="11" s="1"/>
  <c r="N5" i="11" s="1"/>
  <c r="P5" i="11" s="1"/>
  <c r="R5" i="11" s="1"/>
  <c r="T5" i="11" s="1"/>
  <c r="V5" i="11" s="1"/>
  <c r="X5" i="11" s="1"/>
  <c r="G35" i="13"/>
  <c r="F35" i="13"/>
  <c r="G34" i="13"/>
  <c r="F34" i="13"/>
  <c r="G33" i="13"/>
  <c r="F33" i="13"/>
  <c r="D33" i="13" s="1"/>
  <c r="G32" i="13"/>
  <c r="F32" i="13"/>
  <c r="G31" i="13"/>
  <c r="F31" i="13"/>
  <c r="G30" i="13"/>
  <c r="F30" i="13"/>
  <c r="G29" i="13"/>
  <c r="F29" i="13"/>
  <c r="D29" i="13" s="1"/>
  <c r="G28" i="13"/>
  <c r="F28" i="13"/>
  <c r="G27" i="13"/>
  <c r="F27" i="13"/>
  <c r="G26" i="13"/>
  <c r="F26" i="13"/>
  <c r="G25" i="13"/>
  <c r="F25" i="13"/>
  <c r="G24" i="13"/>
  <c r="F24" i="13"/>
  <c r="G23" i="13"/>
  <c r="F23" i="13"/>
  <c r="G22" i="13"/>
  <c r="F22" i="13"/>
  <c r="Y21" i="13"/>
  <c r="X21" i="13"/>
  <c r="W21" i="13"/>
  <c r="V21" i="13"/>
  <c r="U21" i="13"/>
  <c r="T21" i="13"/>
  <c r="S21" i="13"/>
  <c r="R21" i="13"/>
  <c r="Q21" i="13"/>
  <c r="P21" i="13"/>
  <c r="O21" i="13"/>
  <c r="N21" i="13"/>
  <c r="M21" i="13"/>
  <c r="L21" i="13"/>
  <c r="K21" i="13"/>
  <c r="J21" i="13"/>
  <c r="I21" i="13"/>
  <c r="H21" i="13"/>
  <c r="G20" i="13"/>
  <c r="F20" i="13"/>
  <c r="G19" i="13"/>
  <c r="F19" i="13"/>
  <c r="G18" i="13"/>
  <c r="F18" i="13"/>
  <c r="G17" i="13"/>
  <c r="F17" i="13"/>
  <c r="D17" i="13" s="1"/>
  <c r="Y16" i="13"/>
  <c r="X16" i="13"/>
  <c r="W16" i="13"/>
  <c r="V16" i="13"/>
  <c r="U16" i="13"/>
  <c r="T16" i="13"/>
  <c r="S16" i="13"/>
  <c r="R16" i="13"/>
  <c r="Q16" i="13"/>
  <c r="P16" i="13"/>
  <c r="O16" i="13"/>
  <c r="N16" i="13"/>
  <c r="M16" i="13"/>
  <c r="L16" i="13"/>
  <c r="K16" i="13"/>
  <c r="J16" i="13"/>
  <c r="I16" i="13"/>
  <c r="H16" i="13"/>
  <c r="G15" i="13"/>
  <c r="F15" i="13"/>
  <c r="G14" i="13"/>
  <c r="F14" i="13"/>
  <c r="G13" i="13"/>
  <c r="F13" i="13"/>
  <c r="D13" i="13" s="1"/>
  <c r="G12" i="13"/>
  <c r="F12" i="13"/>
  <c r="Y11" i="13"/>
  <c r="X11" i="13"/>
  <c r="W11" i="13"/>
  <c r="V11" i="13"/>
  <c r="U11" i="13"/>
  <c r="T11" i="13"/>
  <c r="S11" i="13"/>
  <c r="R11" i="13"/>
  <c r="Q11" i="13"/>
  <c r="P11" i="13"/>
  <c r="O11" i="13"/>
  <c r="N11" i="13"/>
  <c r="M11" i="13"/>
  <c r="L11" i="13"/>
  <c r="K11" i="13"/>
  <c r="J11" i="13"/>
  <c r="I11" i="13"/>
  <c r="H11" i="13"/>
  <c r="G10" i="13"/>
  <c r="F10" i="13"/>
  <c r="G9" i="13"/>
  <c r="F9" i="13"/>
  <c r="D9" i="13" s="1"/>
  <c r="Y8" i="13"/>
  <c r="X8" i="13"/>
  <c r="W8" i="13"/>
  <c r="V8" i="13"/>
  <c r="U8" i="13"/>
  <c r="T8" i="13"/>
  <c r="S8" i="13"/>
  <c r="R8" i="13"/>
  <c r="Q8" i="13"/>
  <c r="P8" i="13"/>
  <c r="O8" i="13"/>
  <c r="N8" i="13"/>
  <c r="M8" i="13"/>
  <c r="L8" i="13"/>
  <c r="K8" i="13"/>
  <c r="J8" i="13"/>
  <c r="I8" i="13"/>
  <c r="G8" i="13" s="1"/>
  <c r="H8" i="13"/>
  <c r="G7" i="13"/>
  <c r="F7" i="13"/>
  <c r="D7" i="13" s="1"/>
  <c r="J5" i="13"/>
  <c r="L5" i="13" s="1"/>
  <c r="N5" i="13" s="1"/>
  <c r="P5" i="13" s="1"/>
  <c r="R5" i="13" s="1"/>
  <c r="T5" i="13" s="1"/>
  <c r="V5" i="13" s="1"/>
  <c r="X5" i="13" s="1"/>
  <c r="G35" i="14"/>
  <c r="F35" i="14"/>
  <c r="G34" i="14"/>
  <c r="F34" i="14"/>
  <c r="G33" i="14"/>
  <c r="F33" i="14"/>
  <c r="G32" i="14"/>
  <c r="F32" i="14"/>
  <c r="G31" i="14"/>
  <c r="F31" i="14"/>
  <c r="G30" i="14"/>
  <c r="F30" i="14"/>
  <c r="G29" i="14"/>
  <c r="F29" i="14"/>
  <c r="G28" i="14"/>
  <c r="F28" i="14"/>
  <c r="G27" i="14"/>
  <c r="F27" i="14"/>
  <c r="G26" i="14"/>
  <c r="F26" i="14"/>
  <c r="G25" i="14"/>
  <c r="F25" i="14"/>
  <c r="G24" i="14"/>
  <c r="F24" i="14"/>
  <c r="G23" i="14"/>
  <c r="F23" i="14"/>
  <c r="G22" i="14"/>
  <c r="F22" i="14"/>
  <c r="Y21" i="14"/>
  <c r="X21" i="14"/>
  <c r="W21" i="14"/>
  <c r="V21" i="14"/>
  <c r="U21" i="14"/>
  <c r="T21" i="14"/>
  <c r="S21" i="14"/>
  <c r="R21" i="14"/>
  <c r="Q21" i="14"/>
  <c r="P21" i="14"/>
  <c r="O21" i="14"/>
  <c r="N21" i="14"/>
  <c r="M21" i="14"/>
  <c r="L21" i="14"/>
  <c r="K21" i="14"/>
  <c r="J21" i="14"/>
  <c r="I21" i="14"/>
  <c r="H21" i="14"/>
  <c r="G20" i="14"/>
  <c r="F20" i="14"/>
  <c r="G19" i="14"/>
  <c r="D19" i="14" s="1"/>
  <c r="F19" i="14"/>
  <c r="G18" i="14"/>
  <c r="F18" i="14"/>
  <c r="G17" i="14"/>
  <c r="F17" i="14"/>
  <c r="Y16" i="14"/>
  <c r="X16" i="14"/>
  <c r="W16" i="14"/>
  <c r="V16" i="14"/>
  <c r="U16" i="14"/>
  <c r="T16" i="14"/>
  <c r="S16" i="14"/>
  <c r="R16" i="14"/>
  <c r="Q16" i="14"/>
  <c r="P16" i="14"/>
  <c r="O16" i="14"/>
  <c r="N16" i="14"/>
  <c r="M16" i="14"/>
  <c r="L16" i="14"/>
  <c r="K16" i="14"/>
  <c r="J16" i="14"/>
  <c r="I16" i="14"/>
  <c r="H16" i="14"/>
  <c r="G15" i="14"/>
  <c r="D15" i="14" s="1"/>
  <c r="F15" i="14"/>
  <c r="G14" i="14"/>
  <c r="F14" i="14"/>
  <c r="D14" i="14" s="1"/>
  <c r="G13" i="14"/>
  <c r="F13" i="14"/>
  <c r="G12" i="14"/>
  <c r="F12" i="14"/>
  <c r="Y11" i="14"/>
  <c r="X11" i="14"/>
  <c r="W11" i="14"/>
  <c r="V11" i="14"/>
  <c r="U11" i="14"/>
  <c r="T11" i="14"/>
  <c r="S11" i="14"/>
  <c r="R11" i="14"/>
  <c r="Q11" i="14"/>
  <c r="P11" i="14"/>
  <c r="O11" i="14"/>
  <c r="N11" i="14"/>
  <c r="M11" i="14"/>
  <c r="L11" i="14"/>
  <c r="K11" i="14"/>
  <c r="J11" i="14"/>
  <c r="I11" i="14"/>
  <c r="H11" i="14"/>
  <c r="G10" i="14"/>
  <c r="F10" i="14"/>
  <c r="D10" i="14"/>
  <c r="G9" i="14"/>
  <c r="F9" i="14"/>
  <c r="Y8" i="14"/>
  <c r="X8" i="14"/>
  <c r="W8" i="14"/>
  <c r="V8" i="14"/>
  <c r="U8" i="14"/>
  <c r="T8" i="14"/>
  <c r="S8" i="14"/>
  <c r="R8" i="14"/>
  <c r="Q8" i="14"/>
  <c r="P8" i="14"/>
  <c r="O8" i="14"/>
  <c r="N8" i="14"/>
  <c r="M8" i="14"/>
  <c r="L8" i="14"/>
  <c r="K8" i="14"/>
  <c r="J8" i="14"/>
  <c r="I8" i="14"/>
  <c r="H8" i="14"/>
  <c r="G7" i="14"/>
  <c r="F7" i="14"/>
  <c r="D7" i="14" s="1"/>
  <c r="J5" i="14"/>
  <c r="L5" i="14" s="1"/>
  <c r="N5" i="14" s="1"/>
  <c r="P5" i="14" s="1"/>
  <c r="R5" i="14" s="1"/>
  <c r="T5" i="14" s="1"/>
  <c r="V5" i="14" s="1"/>
  <c r="X5" i="14" s="1"/>
  <c r="G35" i="15"/>
  <c r="F35" i="15"/>
  <c r="G34" i="15"/>
  <c r="F34" i="15"/>
  <c r="G33" i="15"/>
  <c r="F33" i="15"/>
  <c r="G32" i="15"/>
  <c r="F32" i="15"/>
  <c r="G31" i="15"/>
  <c r="F31" i="15"/>
  <c r="G30" i="15"/>
  <c r="F30" i="15"/>
  <c r="G29" i="15"/>
  <c r="F29" i="15"/>
  <c r="G28" i="15"/>
  <c r="F28" i="15"/>
  <c r="G27" i="15"/>
  <c r="F27" i="15"/>
  <c r="G26" i="15"/>
  <c r="F26" i="15"/>
  <c r="G25" i="15"/>
  <c r="F25" i="15"/>
  <c r="G24" i="15"/>
  <c r="F24" i="15"/>
  <c r="D24" i="15" s="1"/>
  <c r="G23" i="15"/>
  <c r="F23" i="15"/>
  <c r="G22" i="15"/>
  <c r="F22" i="15"/>
  <c r="Y21" i="15"/>
  <c r="X21" i="15"/>
  <c r="W21" i="15"/>
  <c r="V21" i="15"/>
  <c r="U21" i="15"/>
  <c r="T21" i="15"/>
  <c r="S21" i="15"/>
  <c r="R21" i="15"/>
  <c r="Q21" i="15"/>
  <c r="P21" i="15"/>
  <c r="O21" i="15"/>
  <c r="N21" i="15"/>
  <c r="M21" i="15"/>
  <c r="L21" i="15"/>
  <c r="K21" i="15"/>
  <c r="J21" i="15"/>
  <c r="I21" i="15"/>
  <c r="H21" i="15"/>
  <c r="G20" i="15"/>
  <c r="F20" i="15"/>
  <c r="D20" i="15" s="1"/>
  <c r="G19" i="15"/>
  <c r="F19" i="15"/>
  <c r="G18" i="15"/>
  <c r="F18" i="15"/>
  <c r="G17" i="15"/>
  <c r="F17" i="15"/>
  <c r="Y16" i="15"/>
  <c r="X16" i="15"/>
  <c r="W16" i="15"/>
  <c r="V16" i="15"/>
  <c r="U16" i="15"/>
  <c r="T16" i="15"/>
  <c r="S16" i="15"/>
  <c r="R16" i="15"/>
  <c r="Q16" i="15"/>
  <c r="P16" i="15"/>
  <c r="O16" i="15"/>
  <c r="N16" i="15"/>
  <c r="M16" i="15"/>
  <c r="L16" i="15"/>
  <c r="K16" i="15"/>
  <c r="J16" i="15"/>
  <c r="I16" i="15"/>
  <c r="H16" i="15"/>
  <c r="G15" i="15"/>
  <c r="F15" i="15"/>
  <c r="G14" i="15"/>
  <c r="F14" i="15"/>
  <c r="G13" i="15"/>
  <c r="F13" i="15"/>
  <c r="G12" i="15"/>
  <c r="F12" i="15"/>
  <c r="Y11" i="15"/>
  <c r="X11" i="15"/>
  <c r="W11" i="15"/>
  <c r="V11" i="15"/>
  <c r="U11" i="15"/>
  <c r="T11" i="15"/>
  <c r="S11" i="15"/>
  <c r="R11" i="15"/>
  <c r="Q11" i="15"/>
  <c r="P11" i="15"/>
  <c r="O11" i="15"/>
  <c r="N11" i="15"/>
  <c r="M11" i="15"/>
  <c r="L11" i="15"/>
  <c r="K11" i="15"/>
  <c r="J11" i="15"/>
  <c r="I11" i="15"/>
  <c r="H11" i="15"/>
  <c r="G10" i="15"/>
  <c r="F10" i="15"/>
  <c r="G9" i="15"/>
  <c r="F9" i="15"/>
  <c r="D9" i="15"/>
  <c r="Y8" i="15"/>
  <c r="X8" i="15"/>
  <c r="W8" i="15"/>
  <c r="V8" i="15"/>
  <c r="U8" i="15"/>
  <c r="T8" i="15"/>
  <c r="S8" i="15"/>
  <c r="R8" i="15"/>
  <c r="Q8" i="15"/>
  <c r="P8" i="15"/>
  <c r="O8" i="15"/>
  <c r="N8" i="15"/>
  <c r="M8" i="15"/>
  <c r="L8" i="15"/>
  <c r="K8" i="15"/>
  <c r="J8" i="15"/>
  <c r="I8" i="15"/>
  <c r="H8" i="15"/>
  <c r="G7" i="15"/>
  <c r="F7" i="15"/>
  <c r="D7" i="15" s="1"/>
  <c r="J5" i="15"/>
  <c r="L5" i="15" s="1"/>
  <c r="N5" i="15" s="1"/>
  <c r="P5" i="15" s="1"/>
  <c r="R5" i="15" s="1"/>
  <c r="T5" i="15" s="1"/>
  <c r="V5" i="15" s="1"/>
  <c r="X5" i="15" s="1"/>
  <c r="G35" i="16"/>
  <c r="F35" i="16"/>
  <c r="G34" i="16"/>
  <c r="F34" i="16"/>
  <c r="G33" i="16"/>
  <c r="F33" i="16"/>
  <c r="G32" i="16"/>
  <c r="F32" i="16"/>
  <c r="G31" i="16"/>
  <c r="F31" i="16"/>
  <c r="G30" i="16"/>
  <c r="F30" i="16"/>
  <c r="G29" i="16"/>
  <c r="F29" i="16"/>
  <c r="G28" i="16"/>
  <c r="F28" i="16"/>
  <c r="G27" i="16"/>
  <c r="F27" i="16"/>
  <c r="G26" i="16"/>
  <c r="F26" i="16"/>
  <c r="G25" i="16"/>
  <c r="F25" i="16"/>
  <c r="G24" i="16"/>
  <c r="F24" i="16"/>
  <c r="G23" i="16"/>
  <c r="F23" i="16"/>
  <c r="G22" i="16"/>
  <c r="F22" i="16"/>
  <c r="Y21" i="16"/>
  <c r="X21" i="16"/>
  <c r="W21" i="16"/>
  <c r="V21" i="16"/>
  <c r="U21" i="16"/>
  <c r="T21" i="16"/>
  <c r="S21" i="16"/>
  <c r="R21" i="16"/>
  <c r="Q21" i="16"/>
  <c r="P21" i="16"/>
  <c r="O21" i="16"/>
  <c r="N21" i="16"/>
  <c r="M21" i="16"/>
  <c r="L21" i="16"/>
  <c r="K21" i="16"/>
  <c r="J21" i="16"/>
  <c r="I21" i="16"/>
  <c r="H21" i="16"/>
  <c r="G20" i="16"/>
  <c r="F20" i="16"/>
  <c r="D20" i="16"/>
  <c r="G19" i="16"/>
  <c r="F19" i="16"/>
  <c r="G18" i="16"/>
  <c r="F18" i="16"/>
  <c r="G17" i="16"/>
  <c r="F17" i="16"/>
  <c r="D17" i="16" s="1"/>
  <c r="Y16" i="16"/>
  <c r="X16" i="16"/>
  <c r="W16" i="16"/>
  <c r="V16" i="16"/>
  <c r="U16" i="16"/>
  <c r="T16" i="16"/>
  <c r="S16" i="16"/>
  <c r="R16" i="16"/>
  <c r="Q16" i="16"/>
  <c r="P16" i="16"/>
  <c r="O16" i="16"/>
  <c r="N16" i="16"/>
  <c r="M16" i="16"/>
  <c r="L16" i="16"/>
  <c r="K16" i="16"/>
  <c r="J16" i="16"/>
  <c r="I16" i="16"/>
  <c r="H16" i="16"/>
  <c r="G15" i="16"/>
  <c r="F15" i="16"/>
  <c r="G14" i="16"/>
  <c r="F14" i="16"/>
  <c r="D14" i="16" s="1"/>
  <c r="G13" i="16"/>
  <c r="F13" i="16"/>
  <c r="G12" i="16"/>
  <c r="F12" i="16"/>
  <c r="Y11" i="16"/>
  <c r="X11" i="16"/>
  <c r="W11" i="16"/>
  <c r="V11" i="16"/>
  <c r="U11" i="16"/>
  <c r="T11" i="16"/>
  <c r="S11" i="16"/>
  <c r="R11" i="16"/>
  <c r="Q11" i="16"/>
  <c r="P11" i="16"/>
  <c r="O11" i="16"/>
  <c r="N11" i="16"/>
  <c r="M11" i="16"/>
  <c r="L11" i="16"/>
  <c r="K11" i="16"/>
  <c r="J11" i="16"/>
  <c r="I11" i="16"/>
  <c r="H11" i="16"/>
  <c r="G10" i="16"/>
  <c r="F10" i="16"/>
  <c r="G9" i="16"/>
  <c r="F9" i="16"/>
  <c r="D9" i="16" s="1"/>
  <c r="Y8" i="16"/>
  <c r="X8" i="16"/>
  <c r="X36" i="16" s="1"/>
  <c r="W8" i="16"/>
  <c r="V8" i="16"/>
  <c r="U8" i="16"/>
  <c r="T8" i="16"/>
  <c r="S8" i="16"/>
  <c r="R8" i="16"/>
  <c r="Q8" i="16"/>
  <c r="P8" i="16"/>
  <c r="P36" i="16" s="1"/>
  <c r="O8" i="16"/>
  <c r="N8" i="16"/>
  <c r="N36" i="16" s="1"/>
  <c r="M8" i="16"/>
  <c r="L8" i="16"/>
  <c r="K8" i="16"/>
  <c r="J8" i="16"/>
  <c r="I8" i="16"/>
  <c r="H8" i="16"/>
  <c r="G7" i="16"/>
  <c r="F7" i="16"/>
  <c r="D7" i="16"/>
  <c r="J5" i="16"/>
  <c r="L5" i="16" s="1"/>
  <c r="N5" i="16" s="1"/>
  <c r="P5" i="16" s="1"/>
  <c r="R5" i="16" s="1"/>
  <c r="T5" i="16" s="1"/>
  <c r="V5" i="16" s="1"/>
  <c r="X5" i="16" s="1"/>
  <c r="G35" i="17"/>
  <c r="F35" i="17"/>
  <c r="G34" i="17"/>
  <c r="F34" i="17"/>
  <c r="G33" i="17"/>
  <c r="F33" i="17"/>
  <c r="G32" i="17"/>
  <c r="F32" i="17"/>
  <c r="G31" i="17"/>
  <c r="F31" i="17"/>
  <c r="G30" i="17"/>
  <c r="F30" i="17"/>
  <c r="G29" i="17"/>
  <c r="F29" i="17"/>
  <c r="G28" i="17"/>
  <c r="F28" i="17"/>
  <c r="G27" i="17"/>
  <c r="F27" i="17"/>
  <c r="G26" i="17"/>
  <c r="F26" i="17"/>
  <c r="G25" i="17"/>
  <c r="F25" i="17"/>
  <c r="G24" i="17"/>
  <c r="F24" i="17"/>
  <c r="G23" i="17"/>
  <c r="F23" i="17"/>
  <c r="G22" i="17"/>
  <c r="F22" i="17"/>
  <c r="Y21" i="17"/>
  <c r="X21" i="17"/>
  <c r="W21" i="17"/>
  <c r="V21" i="17"/>
  <c r="U21" i="17"/>
  <c r="T21" i="17"/>
  <c r="S21" i="17"/>
  <c r="R21" i="17"/>
  <c r="Q21" i="17"/>
  <c r="P21" i="17"/>
  <c r="O21" i="17"/>
  <c r="N21" i="17"/>
  <c r="M21" i="17"/>
  <c r="L21" i="17"/>
  <c r="K21" i="17"/>
  <c r="J21" i="17"/>
  <c r="I21" i="17"/>
  <c r="H21" i="17"/>
  <c r="G20" i="17"/>
  <c r="F20" i="17"/>
  <c r="G19" i="17"/>
  <c r="F19" i="17"/>
  <c r="D19" i="17" s="1"/>
  <c r="G18" i="17"/>
  <c r="F18" i="17"/>
  <c r="G17" i="17"/>
  <c r="F17" i="17"/>
  <c r="Y16" i="17"/>
  <c r="X16" i="17"/>
  <c r="W16" i="17"/>
  <c r="V16" i="17"/>
  <c r="U16" i="17"/>
  <c r="T16" i="17"/>
  <c r="S16" i="17"/>
  <c r="R16" i="17"/>
  <c r="Q16" i="17"/>
  <c r="P16" i="17"/>
  <c r="O16" i="17"/>
  <c r="N16" i="17"/>
  <c r="M16" i="17"/>
  <c r="L16" i="17"/>
  <c r="K16" i="17"/>
  <c r="J16" i="17"/>
  <c r="I16" i="17"/>
  <c r="H16" i="17"/>
  <c r="G15" i="17"/>
  <c r="F15" i="17"/>
  <c r="D15" i="17" s="1"/>
  <c r="G14" i="17"/>
  <c r="F14" i="17"/>
  <c r="G13" i="17"/>
  <c r="F13" i="17"/>
  <c r="D13" i="17" s="1"/>
  <c r="G12" i="17"/>
  <c r="F12" i="17"/>
  <c r="Y11" i="17"/>
  <c r="X11" i="17"/>
  <c r="W11" i="17"/>
  <c r="V11" i="17"/>
  <c r="U11" i="17"/>
  <c r="T11" i="17"/>
  <c r="S11" i="17"/>
  <c r="R11" i="17"/>
  <c r="Q11" i="17"/>
  <c r="P11" i="17"/>
  <c r="O11" i="17"/>
  <c r="N11" i="17"/>
  <c r="M11" i="17"/>
  <c r="L11" i="17"/>
  <c r="K11" i="17"/>
  <c r="J11" i="17"/>
  <c r="I11" i="17"/>
  <c r="H11" i="17"/>
  <c r="G10" i="17"/>
  <c r="D10" i="17" s="1"/>
  <c r="F10" i="17"/>
  <c r="G9" i="17"/>
  <c r="F9" i="17"/>
  <c r="D9" i="17" s="1"/>
  <c r="Y8" i="17"/>
  <c r="X8" i="17"/>
  <c r="W8" i="17"/>
  <c r="V8" i="17"/>
  <c r="U8" i="17"/>
  <c r="T8" i="17"/>
  <c r="S8" i="17"/>
  <c r="R8" i="17"/>
  <c r="Q8" i="17"/>
  <c r="P8" i="17"/>
  <c r="O8" i="17"/>
  <c r="N8" i="17"/>
  <c r="M8" i="17"/>
  <c r="L8" i="17"/>
  <c r="K8" i="17"/>
  <c r="J8" i="17"/>
  <c r="I8" i="17"/>
  <c r="H8" i="17"/>
  <c r="G7" i="17"/>
  <c r="F7" i="17"/>
  <c r="J5" i="17"/>
  <c r="L5" i="17" s="1"/>
  <c r="N5" i="17" s="1"/>
  <c r="P5" i="17" s="1"/>
  <c r="R5" i="17" s="1"/>
  <c r="T5" i="17" s="1"/>
  <c r="V5" i="17" s="1"/>
  <c r="X5" i="17" s="1"/>
  <c r="G35" i="9"/>
  <c r="F35" i="9"/>
  <c r="G34" i="9"/>
  <c r="F34" i="9"/>
  <c r="G33" i="9"/>
  <c r="F33" i="9"/>
  <c r="G32" i="9"/>
  <c r="F32" i="9"/>
  <c r="G31" i="9"/>
  <c r="F31" i="9"/>
  <c r="G30" i="9"/>
  <c r="F30" i="9"/>
  <c r="G29" i="9"/>
  <c r="F29" i="9"/>
  <c r="G28" i="9"/>
  <c r="F28" i="9"/>
  <c r="D28" i="9" s="1"/>
  <c r="G27" i="9"/>
  <c r="F27" i="9"/>
  <c r="G26" i="9"/>
  <c r="F26" i="9"/>
  <c r="G25" i="9"/>
  <c r="F25" i="9"/>
  <c r="G24" i="9"/>
  <c r="F24" i="9"/>
  <c r="G23" i="9"/>
  <c r="F23" i="9"/>
  <c r="G22" i="9"/>
  <c r="F22" i="9"/>
  <c r="Y21" i="9"/>
  <c r="X21" i="9"/>
  <c r="W21" i="9"/>
  <c r="V21" i="9"/>
  <c r="U21" i="9"/>
  <c r="T21" i="9"/>
  <c r="S21" i="9"/>
  <c r="R21" i="9"/>
  <c r="Q21" i="9"/>
  <c r="P21" i="9"/>
  <c r="O21" i="9"/>
  <c r="N21" i="9"/>
  <c r="M21" i="9"/>
  <c r="L21" i="9"/>
  <c r="K21" i="9"/>
  <c r="J21" i="9"/>
  <c r="I21" i="9"/>
  <c r="H21" i="9"/>
  <c r="G20" i="9"/>
  <c r="F20" i="9"/>
  <c r="G19" i="9"/>
  <c r="F19" i="9"/>
  <c r="D19" i="9" s="1"/>
  <c r="G18" i="9"/>
  <c r="F18" i="9"/>
  <c r="G17" i="9"/>
  <c r="F17" i="9"/>
  <c r="D17" i="9" s="1"/>
  <c r="Y16" i="9"/>
  <c r="X16" i="9"/>
  <c r="W16" i="9"/>
  <c r="V16" i="9"/>
  <c r="U16" i="9"/>
  <c r="T16" i="9"/>
  <c r="S16" i="9"/>
  <c r="R16" i="9"/>
  <c r="Q16" i="9"/>
  <c r="P16" i="9"/>
  <c r="O16" i="9"/>
  <c r="N16" i="9"/>
  <c r="M16" i="9"/>
  <c r="L16" i="9"/>
  <c r="K16" i="9"/>
  <c r="J16" i="9"/>
  <c r="I16" i="9"/>
  <c r="H16" i="9"/>
  <c r="G15" i="9"/>
  <c r="F15" i="9"/>
  <c r="D15" i="9" s="1"/>
  <c r="G14" i="9"/>
  <c r="F14" i="9"/>
  <c r="G13" i="9"/>
  <c r="F13" i="9"/>
  <c r="G12" i="9"/>
  <c r="F12" i="9"/>
  <c r="Y11" i="9"/>
  <c r="X11" i="9"/>
  <c r="W11" i="9"/>
  <c r="V11" i="9"/>
  <c r="U11" i="9"/>
  <c r="T11" i="9"/>
  <c r="S11" i="9"/>
  <c r="R11" i="9"/>
  <c r="Q11" i="9"/>
  <c r="P11" i="9"/>
  <c r="O11" i="9"/>
  <c r="N11" i="9"/>
  <c r="M11" i="9"/>
  <c r="L11" i="9"/>
  <c r="K11" i="9"/>
  <c r="J11" i="9"/>
  <c r="I11" i="9"/>
  <c r="H11" i="9"/>
  <c r="G10" i="9"/>
  <c r="F10" i="9"/>
  <c r="D10" i="9" s="1"/>
  <c r="G9" i="9"/>
  <c r="F9" i="9"/>
  <c r="Y8" i="9"/>
  <c r="X8" i="9"/>
  <c r="W8" i="9"/>
  <c r="V8" i="9"/>
  <c r="U8" i="9"/>
  <c r="T8" i="9"/>
  <c r="S8" i="9"/>
  <c r="R8" i="9"/>
  <c r="Q8" i="9"/>
  <c r="P8" i="9"/>
  <c r="O8" i="9"/>
  <c r="N8" i="9"/>
  <c r="M8" i="9"/>
  <c r="L8" i="9"/>
  <c r="K8" i="9"/>
  <c r="J8" i="9"/>
  <c r="I8" i="9"/>
  <c r="H8" i="9"/>
  <c r="G7" i="9"/>
  <c r="F7" i="9"/>
  <c r="D7" i="9" s="1"/>
  <c r="J5" i="9"/>
  <c r="L5" i="9" s="1"/>
  <c r="N5" i="9" s="1"/>
  <c r="P5" i="9" s="1"/>
  <c r="R5" i="9" s="1"/>
  <c r="T5" i="9" s="1"/>
  <c r="V5" i="9" s="1"/>
  <c r="X5" i="9" s="1"/>
  <c r="G35" i="8"/>
  <c r="F35" i="8"/>
  <c r="G34" i="8"/>
  <c r="F34" i="8"/>
  <c r="D34" i="8" s="1"/>
  <c r="G33" i="8"/>
  <c r="F33" i="8"/>
  <c r="G32" i="8"/>
  <c r="F32" i="8"/>
  <c r="G31" i="8"/>
  <c r="F31" i="8"/>
  <c r="G30" i="8"/>
  <c r="F30" i="8"/>
  <c r="D30" i="8" s="1"/>
  <c r="G29" i="8"/>
  <c r="F29" i="8"/>
  <c r="G28" i="8"/>
  <c r="F28" i="8"/>
  <c r="G27" i="8"/>
  <c r="F27" i="8"/>
  <c r="G26" i="8"/>
  <c r="F26" i="8"/>
  <c r="G25" i="8"/>
  <c r="F25" i="8"/>
  <c r="G24" i="8"/>
  <c r="F24" i="8"/>
  <c r="G23" i="8"/>
  <c r="F23" i="8"/>
  <c r="G22" i="8"/>
  <c r="F22" i="8"/>
  <c r="Y21" i="8"/>
  <c r="X21" i="8"/>
  <c r="W21" i="8"/>
  <c r="V21" i="8"/>
  <c r="U21" i="8"/>
  <c r="T21" i="8"/>
  <c r="S21" i="8"/>
  <c r="R21" i="8"/>
  <c r="Q21" i="8"/>
  <c r="P21" i="8"/>
  <c r="O21" i="8"/>
  <c r="N21" i="8"/>
  <c r="M21" i="8"/>
  <c r="L21" i="8"/>
  <c r="K21" i="8"/>
  <c r="J21" i="8"/>
  <c r="I21" i="8"/>
  <c r="H21" i="8"/>
  <c r="G20" i="8"/>
  <c r="F20" i="8"/>
  <c r="G19" i="8"/>
  <c r="F19" i="8"/>
  <c r="G18" i="8"/>
  <c r="F18" i="8"/>
  <c r="G17" i="8"/>
  <c r="F17" i="8"/>
  <c r="Y16" i="8"/>
  <c r="X16" i="8"/>
  <c r="W16" i="8"/>
  <c r="V16" i="8"/>
  <c r="U16" i="8"/>
  <c r="T16" i="8"/>
  <c r="S16" i="8"/>
  <c r="R16" i="8"/>
  <c r="Q16" i="8"/>
  <c r="P16" i="8"/>
  <c r="O16" i="8"/>
  <c r="N16" i="8"/>
  <c r="M16" i="8"/>
  <c r="L16" i="8"/>
  <c r="K16" i="8"/>
  <c r="J16" i="8"/>
  <c r="I16" i="8"/>
  <c r="H16" i="8"/>
  <c r="G15" i="8"/>
  <c r="F15" i="8"/>
  <c r="G14" i="8"/>
  <c r="F14" i="8"/>
  <c r="D14" i="8" s="1"/>
  <c r="G13" i="8"/>
  <c r="F13" i="8"/>
  <c r="D13" i="8" s="1"/>
  <c r="G12" i="8"/>
  <c r="F12" i="8"/>
  <c r="Y11" i="8"/>
  <c r="X11" i="8"/>
  <c r="W11" i="8"/>
  <c r="V11" i="8"/>
  <c r="U11" i="8"/>
  <c r="T11" i="8"/>
  <c r="S11" i="8"/>
  <c r="R11" i="8"/>
  <c r="Q11" i="8"/>
  <c r="P11" i="8"/>
  <c r="O11" i="8"/>
  <c r="N11" i="8"/>
  <c r="M11" i="8"/>
  <c r="L11" i="8"/>
  <c r="K11" i="8"/>
  <c r="J11" i="8"/>
  <c r="I11" i="8"/>
  <c r="H11" i="8"/>
  <c r="G10" i="8"/>
  <c r="F10" i="8"/>
  <c r="G9" i="8"/>
  <c r="F9" i="8"/>
  <c r="D9" i="8" s="1"/>
  <c r="Y8" i="8"/>
  <c r="X8" i="8"/>
  <c r="W8" i="8"/>
  <c r="V8" i="8"/>
  <c r="U8" i="8"/>
  <c r="T8" i="8"/>
  <c r="S8" i="8"/>
  <c r="R8" i="8"/>
  <c r="Q8" i="8"/>
  <c r="P8" i="8"/>
  <c r="O8" i="8"/>
  <c r="N8" i="8"/>
  <c r="M8" i="8"/>
  <c r="L8" i="8"/>
  <c r="K8" i="8"/>
  <c r="J8" i="8"/>
  <c r="I8" i="8"/>
  <c r="H8" i="8"/>
  <c r="G7" i="8"/>
  <c r="F7" i="8"/>
  <c r="J5" i="8"/>
  <c r="L5" i="8" s="1"/>
  <c r="N5" i="8" s="1"/>
  <c r="P5" i="8" s="1"/>
  <c r="R5" i="8" s="1"/>
  <c r="T5" i="8" s="1"/>
  <c r="V5" i="8" s="1"/>
  <c r="X5" i="8" s="1"/>
  <c r="F55" i="28" l="1"/>
  <c r="G23" i="18"/>
  <c r="D19" i="16"/>
  <c r="D32" i="15"/>
  <c r="D14" i="15"/>
  <c r="D17" i="11"/>
  <c r="D18" i="11"/>
  <c r="D20" i="17"/>
  <c r="D26" i="17"/>
  <c r="D34" i="17"/>
  <c r="D34" i="13"/>
  <c r="P38" i="16"/>
  <c r="P39" i="16"/>
  <c r="X38" i="16"/>
  <c r="X39" i="16"/>
  <c r="D12" i="9"/>
  <c r="G16" i="9"/>
  <c r="G11" i="17"/>
  <c r="R36" i="15"/>
  <c r="R38" i="15" s="1"/>
  <c r="G16" i="15"/>
  <c r="D15" i="8"/>
  <c r="D19" i="8"/>
  <c r="L36" i="9"/>
  <c r="L39" i="9" s="1"/>
  <c r="D12" i="17"/>
  <c r="F16" i="16"/>
  <c r="D28" i="28"/>
  <c r="F8" i="16"/>
  <c r="D8" i="16" s="1"/>
  <c r="D13" i="11"/>
  <c r="R36" i="8"/>
  <c r="R38" i="8" s="1"/>
  <c r="Q36" i="14"/>
  <c r="D17" i="17"/>
  <c r="N38" i="16"/>
  <c r="N39" i="16"/>
  <c r="D18" i="15"/>
  <c r="D18" i="16"/>
  <c r="D19" i="15"/>
  <c r="J24" i="25"/>
  <c r="G39" i="28"/>
  <c r="H37" i="28"/>
  <c r="D32" i="9"/>
  <c r="D24" i="17"/>
  <c r="D30" i="16"/>
  <c r="D34" i="16"/>
  <c r="D31" i="16"/>
  <c r="D28" i="15"/>
  <c r="D29" i="17"/>
  <c r="D33" i="17"/>
  <c r="D27" i="17"/>
  <c r="D31" i="17"/>
  <c r="D35" i="17"/>
  <c r="D35" i="14"/>
  <c r="D31" i="13"/>
  <c r="D35" i="13"/>
  <c r="D32" i="13"/>
  <c r="D28" i="8"/>
  <c r="D29" i="8"/>
  <c r="D28" i="16"/>
  <c r="D32" i="16"/>
  <c r="J36" i="15"/>
  <c r="D33" i="11"/>
  <c r="D33" i="9"/>
  <c r="D35" i="9"/>
  <c r="D32" i="8"/>
  <c r="D33" i="8"/>
  <c r="D30" i="17"/>
  <c r="D33" i="16"/>
  <c r="D23" i="13"/>
  <c r="D22" i="13"/>
  <c r="J36" i="8"/>
  <c r="D23" i="9"/>
  <c r="D27" i="9"/>
  <c r="D24" i="11"/>
  <c r="D33" i="14"/>
  <c r="D27" i="14"/>
  <c r="D31" i="14"/>
  <c r="D23" i="16"/>
  <c r="D29" i="16"/>
  <c r="D28" i="17"/>
  <c r="L36" i="17"/>
  <c r="L39" i="17" s="1"/>
  <c r="D25" i="17"/>
  <c r="D25" i="16"/>
  <c r="D25" i="8"/>
  <c r="D29" i="14"/>
  <c r="D23" i="14"/>
  <c r="D25" i="11"/>
  <c r="D29" i="11"/>
  <c r="D22" i="17"/>
  <c r="D26" i="16"/>
  <c r="D30" i="14"/>
  <c r="D22" i="9"/>
  <c r="D14" i="9"/>
  <c r="D24" i="9"/>
  <c r="S36" i="15"/>
  <c r="S38" i="15" s="1"/>
  <c r="D13" i="15"/>
  <c r="D32" i="14"/>
  <c r="G21" i="9"/>
  <c r="D25" i="9"/>
  <c r="L36" i="13"/>
  <c r="T36" i="13"/>
  <c r="T38" i="13" s="1"/>
  <c r="W36" i="11"/>
  <c r="N36" i="15"/>
  <c r="N38" i="15" s="1"/>
  <c r="D26" i="14"/>
  <c r="D30" i="13"/>
  <c r="D30" i="11"/>
  <c r="D34" i="11"/>
  <c r="F16" i="9"/>
  <c r="D16" i="9" s="1"/>
  <c r="D26" i="9"/>
  <c r="V36" i="15"/>
  <c r="V38" i="15" s="1"/>
  <c r="G8" i="11"/>
  <c r="Q36" i="11"/>
  <c r="Y36" i="11"/>
  <c r="D30" i="9"/>
  <c r="D34" i="14"/>
  <c r="Y36" i="13"/>
  <c r="Y38" i="13" s="1"/>
  <c r="D15" i="13"/>
  <c r="F8" i="15"/>
  <c r="D23" i="15"/>
  <c r="D12" i="14"/>
  <c r="D20" i="14"/>
  <c r="D24" i="14"/>
  <c r="D28" i="14"/>
  <c r="P36" i="13"/>
  <c r="P38" i="13" s="1"/>
  <c r="X36" i="13"/>
  <c r="X38" i="13" s="1"/>
  <c r="D12" i="13"/>
  <c r="F16" i="13"/>
  <c r="D20" i="13"/>
  <c r="D24" i="13"/>
  <c r="K36" i="11"/>
  <c r="S36" i="11"/>
  <c r="O36" i="11"/>
  <c r="D9" i="9"/>
  <c r="D13" i="9"/>
  <c r="Q36" i="9"/>
  <c r="Y36" i="15"/>
  <c r="Y38" i="15" s="1"/>
  <c r="K36" i="14"/>
  <c r="K39" i="14" s="1"/>
  <c r="S36" i="14"/>
  <c r="D13" i="14"/>
  <c r="Y36" i="14"/>
  <c r="Q36" i="13"/>
  <c r="Q38" i="13" s="1"/>
  <c r="L36" i="11"/>
  <c r="T36" i="14"/>
  <c r="S36" i="8"/>
  <c r="S38" i="8" s="1"/>
  <c r="M36" i="14"/>
  <c r="M39" i="14" s="1"/>
  <c r="D28" i="11"/>
  <c r="O36" i="8"/>
  <c r="O38" i="8" s="1"/>
  <c r="P36" i="8"/>
  <c r="P38" i="8" s="1"/>
  <c r="X36" i="8"/>
  <c r="X38" i="8" s="1"/>
  <c r="F16" i="8"/>
  <c r="D24" i="8"/>
  <c r="K36" i="9"/>
  <c r="K39" i="9" s="1"/>
  <c r="S36" i="9"/>
  <c r="S39" i="9" s="1"/>
  <c r="D18" i="9"/>
  <c r="D34" i="9"/>
  <c r="O36" i="17"/>
  <c r="H36" i="17"/>
  <c r="H39" i="17" s="1"/>
  <c r="X36" i="17"/>
  <c r="D18" i="17"/>
  <c r="J36" i="16"/>
  <c r="R36" i="16"/>
  <c r="D12" i="16"/>
  <c r="G8" i="15"/>
  <c r="Q36" i="15"/>
  <c r="Q38" i="15" s="1"/>
  <c r="D12" i="15"/>
  <c r="D22" i="15"/>
  <c r="D26" i="15"/>
  <c r="D30" i="15"/>
  <c r="D34" i="15"/>
  <c r="J36" i="14"/>
  <c r="J39" i="14" s="1"/>
  <c r="R36" i="14"/>
  <c r="D9" i="14"/>
  <c r="N36" i="13"/>
  <c r="N38" i="13" s="1"/>
  <c r="V36" i="13"/>
  <c r="V38" i="13" s="1"/>
  <c r="H36" i="13"/>
  <c r="D9" i="11"/>
  <c r="D27" i="11"/>
  <c r="D31" i="11"/>
  <c r="D35" i="11"/>
  <c r="D31" i="9"/>
  <c r="N36" i="9"/>
  <c r="N39" i="9" s="1"/>
  <c r="G16" i="14"/>
  <c r="D32" i="11"/>
  <c r="W36" i="9"/>
  <c r="K36" i="17"/>
  <c r="K39" i="17" s="1"/>
  <c r="S36" i="17"/>
  <c r="G21" i="17"/>
  <c r="V36" i="16"/>
  <c r="D10" i="16"/>
  <c r="D27" i="16"/>
  <c r="D17" i="15"/>
  <c r="N36" i="14"/>
  <c r="N39" i="14" s="1"/>
  <c r="V36" i="14"/>
  <c r="J36" i="13"/>
  <c r="R36" i="13"/>
  <c r="R38" i="13" s="1"/>
  <c r="F21" i="13"/>
  <c r="D28" i="13"/>
  <c r="N36" i="11"/>
  <c r="N38" i="11" s="1"/>
  <c r="V36" i="11"/>
  <c r="V38" i="11" s="1"/>
  <c r="F16" i="17"/>
  <c r="D16" i="17" s="1"/>
  <c r="T36" i="15"/>
  <c r="T38" i="15" s="1"/>
  <c r="T36" i="8"/>
  <c r="T38" i="8" s="1"/>
  <c r="D22" i="8"/>
  <c r="D26" i="8"/>
  <c r="F8" i="9"/>
  <c r="P36" i="9"/>
  <c r="P39" i="9" s="1"/>
  <c r="X36" i="9"/>
  <c r="X39" i="9" s="1"/>
  <c r="D20" i="9"/>
  <c r="D29" i="9"/>
  <c r="F8" i="17"/>
  <c r="T36" i="17"/>
  <c r="U36" i="17"/>
  <c r="O36" i="16"/>
  <c r="W36" i="16"/>
  <c r="D10" i="15"/>
  <c r="O36" i="14"/>
  <c r="W36" i="14"/>
  <c r="H36" i="14"/>
  <c r="H39" i="14" s="1"/>
  <c r="D17" i="14"/>
  <c r="I36" i="14"/>
  <c r="I39" i="14" s="1"/>
  <c r="G16" i="13"/>
  <c r="I36" i="13"/>
  <c r="H36" i="11"/>
  <c r="G16" i="8"/>
  <c r="D16" i="8" s="1"/>
  <c r="T36" i="9"/>
  <c r="T39" i="9" s="1"/>
  <c r="T36" i="11"/>
  <c r="T38" i="11" s="1"/>
  <c r="G21" i="8"/>
  <c r="V36" i="9"/>
  <c r="V39" i="9" s="1"/>
  <c r="G16" i="16"/>
  <c r="L36" i="15"/>
  <c r="F16" i="15"/>
  <c r="D16" i="15" s="1"/>
  <c r="O36" i="9"/>
  <c r="O39" i="9" s="1"/>
  <c r="G8" i="9"/>
  <c r="Y36" i="9"/>
  <c r="G16" i="17"/>
  <c r="D32" i="17"/>
  <c r="O36" i="15"/>
  <c r="O38" i="15" s="1"/>
  <c r="W36" i="15"/>
  <c r="W38" i="15" s="1"/>
  <c r="D15" i="15"/>
  <c r="F21" i="15"/>
  <c r="D25" i="15"/>
  <c r="D33" i="15"/>
  <c r="P36" i="14"/>
  <c r="X36" i="14"/>
  <c r="G11" i="14"/>
  <c r="D18" i="14"/>
  <c r="D22" i="14"/>
  <c r="D25" i="14"/>
  <c r="D10" i="13"/>
  <c r="D14" i="13"/>
  <c r="D18" i="13"/>
  <c r="P36" i="11"/>
  <c r="P38" i="11" s="1"/>
  <c r="X36" i="11"/>
  <c r="X38" i="11" s="1"/>
  <c r="G11" i="11"/>
  <c r="D15" i="11"/>
  <c r="D22" i="11"/>
  <c r="D26" i="11"/>
  <c r="K36" i="15"/>
  <c r="L36" i="14"/>
  <c r="L39" i="14" s="1"/>
  <c r="F16" i="14"/>
  <c r="K36" i="8"/>
  <c r="D17" i="8"/>
  <c r="U36" i="14"/>
  <c r="L36" i="8"/>
  <c r="W36" i="8"/>
  <c r="W38" i="8" s="1"/>
  <c r="N36" i="17"/>
  <c r="I45" i="34" s="1"/>
  <c r="V36" i="17"/>
  <c r="F21" i="17"/>
  <c r="G8" i="16"/>
  <c r="I36" i="15"/>
  <c r="G8" i="14"/>
  <c r="M36" i="13"/>
  <c r="U36" i="13"/>
  <c r="U38" i="13" s="1"/>
  <c r="F16" i="11"/>
  <c r="D23" i="11"/>
  <c r="F11" i="8"/>
  <c r="H36" i="8"/>
  <c r="F11" i="9"/>
  <c r="H36" i="9"/>
  <c r="H39" i="9" s="1"/>
  <c r="F11" i="16"/>
  <c r="H36" i="16"/>
  <c r="F11" i="14"/>
  <c r="F11" i="15"/>
  <c r="H36" i="15"/>
  <c r="F11" i="13"/>
  <c r="F11" i="11"/>
  <c r="F11" i="17"/>
  <c r="D35" i="8"/>
  <c r="D35" i="15"/>
  <c r="D35" i="16"/>
  <c r="G21" i="15"/>
  <c r="F21" i="16"/>
  <c r="G21" i="14"/>
  <c r="D25" i="13"/>
  <c r="F21" i="9"/>
  <c r="G21" i="16"/>
  <c r="F21" i="14"/>
  <c r="G21" i="13"/>
  <c r="D26" i="13"/>
  <c r="I36" i="11"/>
  <c r="D27" i="13"/>
  <c r="M36" i="17"/>
  <c r="M39" i="17" s="1"/>
  <c r="I36" i="9"/>
  <c r="I39" i="9" s="1"/>
  <c r="J36" i="9"/>
  <c r="J39" i="9" s="1"/>
  <c r="G8" i="17"/>
  <c r="L36" i="16"/>
  <c r="P36" i="17"/>
  <c r="J45" i="34" s="1"/>
  <c r="S36" i="16"/>
  <c r="I36" i="17"/>
  <c r="Q36" i="17"/>
  <c r="Y36" i="17"/>
  <c r="F8" i="14"/>
  <c r="K36" i="16"/>
  <c r="K39" i="16" s="1"/>
  <c r="G11" i="16"/>
  <c r="R36" i="9"/>
  <c r="R39" i="9" s="1"/>
  <c r="W36" i="17"/>
  <c r="T36" i="16"/>
  <c r="M36" i="9"/>
  <c r="M39" i="9" s="1"/>
  <c r="U36" i="9"/>
  <c r="G11" i="9"/>
  <c r="D14" i="17"/>
  <c r="D23" i="17"/>
  <c r="I36" i="16"/>
  <c r="Q36" i="16"/>
  <c r="Y36" i="16"/>
  <c r="P36" i="15"/>
  <c r="P38" i="15" s="1"/>
  <c r="X36" i="15"/>
  <c r="X38" i="15" s="1"/>
  <c r="F21" i="11"/>
  <c r="D7" i="17"/>
  <c r="D11" i="16"/>
  <c r="D27" i="15"/>
  <c r="O36" i="13"/>
  <c r="O38" i="13" s="1"/>
  <c r="W36" i="13"/>
  <c r="W38" i="13" s="1"/>
  <c r="D19" i="13"/>
  <c r="M36" i="11"/>
  <c r="U36" i="11"/>
  <c r="G21" i="11"/>
  <c r="G16" i="11"/>
  <c r="J36" i="17"/>
  <c r="J39" i="17" s="1"/>
  <c r="R36" i="17"/>
  <c r="M36" i="16"/>
  <c r="M39" i="16" s="1"/>
  <c r="U36" i="16"/>
  <c r="D15" i="16"/>
  <c r="D24" i="16"/>
  <c r="D31" i="15"/>
  <c r="G11" i="13"/>
  <c r="M36" i="15"/>
  <c r="U36" i="15"/>
  <c r="U38" i="15" s="1"/>
  <c r="G11" i="15"/>
  <c r="D11" i="15" s="1"/>
  <c r="K36" i="13"/>
  <c r="S36" i="13"/>
  <c r="S38" i="13" s="1"/>
  <c r="D13" i="16"/>
  <c r="D22" i="16"/>
  <c r="D29" i="15"/>
  <c r="J36" i="11"/>
  <c r="R36" i="11"/>
  <c r="R38" i="11" s="1"/>
  <c r="F8" i="11"/>
  <c r="D8" i="11" s="1"/>
  <c r="F8" i="13"/>
  <c r="D8" i="13" s="1"/>
  <c r="M36" i="8"/>
  <c r="U36" i="8"/>
  <c r="U38" i="8" s="1"/>
  <c r="D10" i="8"/>
  <c r="D27" i="8"/>
  <c r="D7" i="8"/>
  <c r="N36" i="8"/>
  <c r="N38" i="8" s="1"/>
  <c r="V36" i="8"/>
  <c r="V38" i="8" s="1"/>
  <c r="F21" i="8"/>
  <c r="D18" i="8"/>
  <c r="D31" i="8"/>
  <c r="G11" i="8"/>
  <c r="I36" i="8"/>
  <c r="Q36" i="8"/>
  <c r="Q38" i="8" s="1"/>
  <c r="Y36" i="8"/>
  <c r="Y38" i="8" s="1"/>
  <c r="D12" i="8"/>
  <c r="D20" i="8"/>
  <c r="D23" i="8"/>
  <c r="F8" i="8"/>
  <c r="G8" i="8"/>
  <c r="J11" i="23" l="1"/>
  <c r="K11" i="25" s="1"/>
  <c r="D11" i="8"/>
  <c r="K45" i="34"/>
  <c r="L39" i="16"/>
  <c r="H45" i="34"/>
  <c r="J39" i="16"/>
  <c r="G45" i="34"/>
  <c r="H39" i="16"/>
  <c r="F45" i="34"/>
  <c r="J38" i="15"/>
  <c r="I38" i="15"/>
  <c r="U39" i="16"/>
  <c r="U38" i="16"/>
  <c r="J151" i="26"/>
  <c r="Q38" i="11"/>
  <c r="Q39" i="14"/>
  <c r="Q38" i="14"/>
  <c r="Y39" i="16"/>
  <c r="Y38" i="16"/>
  <c r="Y39" i="17"/>
  <c r="Y38" i="17"/>
  <c r="U39" i="14"/>
  <c r="U38" i="14"/>
  <c r="Q39" i="9"/>
  <c r="Q38" i="9"/>
  <c r="R38" i="17"/>
  <c r="R39" i="17"/>
  <c r="Q39" i="16"/>
  <c r="Q38" i="16"/>
  <c r="W39" i="17"/>
  <c r="W38" i="17"/>
  <c r="Q39" i="17"/>
  <c r="Q38" i="17"/>
  <c r="W39" i="16"/>
  <c r="W38" i="16"/>
  <c r="X38" i="17"/>
  <c r="X39" i="17"/>
  <c r="L38" i="9"/>
  <c r="G54" i="28"/>
  <c r="U39" i="9"/>
  <c r="U38" i="9"/>
  <c r="W39" i="14"/>
  <c r="W38" i="14"/>
  <c r="V38" i="14"/>
  <c r="V39" i="14"/>
  <c r="R38" i="16"/>
  <c r="R39" i="16"/>
  <c r="R151" i="26"/>
  <c r="Y38" i="11"/>
  <c r="O38" i="14"/>
  <c r="O39" i="14"/>
  <c r="W39" i="9"/>
  <c r="W38" i="9"/>
  <c r="T38" i="16"/>
  <c r="T39" i="16"/>
  <c r="T38" i="14"/>
  <c r="T39" i="14"/>
  <c r="I38" i="16"/>
  <c r="I39" i="16"/>
  <c r="I38" i="17"/>
  <c r="I39" i="17"/>
  <c r="D16" i="16"/>
  <c r="D16" i="13"/>
  <c r="O38" i="16"/>
  <c r="O39" i="16"/>
  <c r="P151" i="26"/>
  <c r="W38" i="11"/>
  <c r="S38" i="16"/>
  <c r="S39" i="16"/>
  <c r="X38" i="14"/>
  <c r="X39" i="14"/>
  <c r="U39" i="17"/>
  <c r="U38" i="17"/>
  <c r="V38" i="16"/>
  <c r="V39" i="16"/>
  <c r="O38" i="17"/>
  <c r="O39" i="17"/>
  <c r="Y39" i="14"/>
  <c r="Y38" i="14"/>
  <c r="O38" i="11"/>
  <c r="H151" i="26"/>
  <c r="P38" i="17"/>
  <c r="P39" i="17"/>
  <c r="V38" i="17"/>
  <c r="V39" i="17"/>
  <c r="P38" i="14"/>
  <c r="P39" i="14"/>
  <c r="T38" i="17"/>
  <c r="T39" i="17"/>
  <c r="R38" i="14"/>
  <c r="R39" i="14"/>
  <c r="S38" i="11"/>
  <c r="L151" i="26"/>
  <c r="N151" i="26"/>
  <c r="U38" i="11"/>
  <c r="N38" i="17"/>
  <c r="N39" i="17"/>
  <c r="Y39" i="9"/>
  <c r="Y38" i="9"/>
  <c r="S38" i="17"/>
  <c r="S39" i="17"/>
  <c r="S38" i="14"/>
  <c r="S39" i="14"/>
  <c r="J38" i="8"/>
  <c r="I38" i="8"/>
  <c r="H38" i="8"/>
  <c r="H38" i="28"/>
  <c r="H39" i="28"/>
  <c r="H54" i="28" s="1"/>
  <c r="I23" i="18" s="1"/>
  <c r="G40" i="28"/>
  <c r="H38" i="13"/>
  <c r="D151" i="26"/>
  <c r="F151" i="26"/>
  <c r="N38" i="14"/>
  <c r="M38" i="17"/>
  <c r="L38" i="17"/>
  <c r="K38" i="17"/>
  <c r="J38" i="17"/>
  <c r="M38" i="16"/>
  <c r="L38" i="16"/>
  <c r="K38" i="16"/>
  <c r="J38" i="16"/>
  <c r="M38" i="15"/>
  <c r="M38" i="14"/>
  <c r="M38" i="13"/>
  <c r="L38" i="13"/>
  <c r="M38" i="11"/>
  <c r="L38" i="11"/>
  <c r="M38" i="9"/>
  <c r="M38" i="8"/>
  <c r="L38" i="8"/>
  <c r="K38" i="8"/>
  <c r="L38" i="15"/>
  <c r="K38" i="15"/>
  <c r="H38" i="15"/>
  <c r="K38" i="14"/>
  <c r="I38" i="14"/>
  <c r="L38" i="14"/>
  <c r="J38" i="14"/>
  <c r="J38" i="13"/>
  <c r="I38" i="13"/>
  <c r="K38" i="13"/>
  <c r="H38" i="11"/>
  <c r="K38" i="11"/>
  <c r="J38" i="11"/>
  <c r="I38" i="11"/>
  <c r="K38" i="9"/>
  <c r="I38" i="9"/>
  <c r="G36" i="17"/>
  <c r="H38" i="17"/>
  <c r="H38" i="16"/>
  <c r="G36" i="16"/>
  <c r="D21" i="16"/>
  <c r="H38" i="14"/>
  <c r="D21" i="13"/>
  <c r="D21" i="11"/>
  <c r="H38" i="9"/>
  <c r="D21" i="9"/>
  <c r="F36" i="9"/>
  <c r="G36" i="8"/>
  <c r="D21" i="8"/>
  <c r="R38" i="9"/>
  <c r="G36" i="9"/>
  <c r="T38" i="9"/>
  <c r="G36" i="14"/>
  <c r="O38" i="9"/>
  <c r="S38" i="9"/>
  <c r="G36" i="11"/>
  <c r="G36" i="15"/>
  <c r="X38" i="9"/>
  <c r="P38" i="9"/>
  <c r="D16" i="14"/>
  <c r="V38" i="9"/>
  <c r="N38" i="9"/>
  <c r="J38" i="9"/>
  <c r="D8" i="15"/>
  <c r="D11" i="13"/>
  <c r="D16" i="11"/>
  <c r="D8" i="9"/>
  <c r="F36" i="16"/>
  <c r="F36" i="13"/>
  <c r="F36" i="8"/>
  <c r="G36" i="13"/>
  <c r="D11" i="9"/>
  <c r="D21" i="15"/>
  <c r="F36" i="15"/>
  <c r="D21" i="17"/>
  <c r="D11" i="14"/>
  <c r="F36" i="14"/>
  <c r="D11" i="11"/>
  <c r="F36" i="11"/>
  <c r="D11" i="17"/>
  <c r="F36" i="17"/>
  <c r="D21" i="14"/>
  <c r="D8" i="17"/>
  <c r="D8" i="14"/>
  <c r="D8" i="8"/>
  <c r="G55" i="28" l="1"/>
  <c r="H23" i="18"/>
  <c r="D45" i="34"/>
  <c r="E45" i="34"/>
  <c r="H53" i="28"/>
  <c r="D36" i="15"/>
  <c r="E10" i="15" s="1"/>
  <c r="D36" i="9"/>
  <c r="E25" i="9" s="1"/>
  <c r="D36" i="17"/>
  <c r="E34" i="17" s="1"/>
  <c r="D36" i="16"/>
  <c r="E22" i="16" s="1"/>
  <c r="D36" i="14"/>
  <c r="E27" i="14" s="1"/>
  <c r="D36" i="13"/>
  <c r="E8" i="13" s="1"/>
  <c r="D36" i="8"/>
  <c r="E33" i="8" s="1"/>
  <c r="D36" i="11"/>
  <c r="E30" i="11" s="1"/>
  <c r="K11" i="23" l="1"/>
  <c r="L11" i="25" s="1"/>
  <c r="H55" i="28"/>
  <c r="I22" i="18"/>
  <c r="E29" i="17"/>
  <c r="L11" i="23"/>
  <c r="I37" i="28"/>
  <c r="H40" i="28"/>
  <c r="E35" i="15"/>
  <c r="E23" i="9"/>
  <c r="E7" i="9"/>
  <c r="E31" i="9"/>
  <c r="E16" i="15"/>
  <c r="E8" i="16"/>
  <c r="E31" i="16"/>
  <c r="E29" i="16"/>
  <c r="E25" i="17"/>
  <c r="E24" i="17"/>
  <c r="E22" i="17"/>
  <c r="E21" i="17"/>
  <c r="E30" i="17"/>
  <c r="E27" i="17"/>
  <c r="E26" i="17"/>
  <c r="E13" i="17"/>
  <c r="E12" i="17"/>
  <c r="E10" i="17"/>
  <c r="E23" i="17"/>
  <c r="E31" i="17"/>
  <c r="E11" i="17"/>
  <c r="E8" i="17"/>
  <c r="E18" i="17"/>
  <c r="E32" i="17"/>
  <c r="E16" i="17"/>
  <c r="E9" i="17"/>
  <c r="E17" i="17"/>
  <c r="E7" i="15"/>
  <c r="E25" i="15"/>
  <c r="E34" i="15"/>
  <c r="E12" i="15"/>
  <c r="E9" i="15"/>
  <c r="E29" i="15"/>
  <c r="E20" i="15"/>
  <c r="E8" i="15"/>
  <c r="E30" i="15"/>
  <c r="E28" i="15"/>
  <c r="E31" i="15"/>
  <c r="E17" i="15"/>
  <c r="E22" i="15"/>
  <c r="E15" i="15"/>
  <c r="E26" i="15"/>
  <c r="E19" i="15"/>
  <c r="E13" i="15"/>
  <c r="E24" i="15"/>
  <c r="E27" i="15"/>
  <c r="E23" i="15"/>
  <c r="E32" i="15"/>
  <c r="E36" i="15"/>
  <c r="E14" i="15"/>
  <c r="E33" i="15"/>
  <c r="E11" i="15"/>
  <c r="E21" i="15"/>
  <c r="E18" i="15"/>
  <c r="E30" i="14"/>
  <c r="E9" i="14"/>
  <c r="E34" i="14"/>
  <c r="E35" i="14"/>
  <c r="E15" i="14"/>
  <c r="E17" i="14"/>
  <c r="E22" i="14"/>
  <c r="E23" i="14"/>
  <c r="E24" i="14"/>
  <c r="E28" i="14"/>
  <c r="E33" i="14"/>
  <c r="E31" i="14"/>
  <c r="E26" i="14"/>
  <c r="E19" i="14"/>
  <c r="E36" i="14"/>
  <c r="E27" i="13"/>
  <c r="E16" i="13"/>
  <c r="E35" i="13"/>
  <c r="E26" i="13"/>
  <c r="E24" i="13"/>
  <c r="E20" i="13"/>
  <c r="E19" i="13"/>
  <c r="E13" i="13"/>
  <c r="E24" i="9"/>
  <c r="E29" i="9"/>
  <c r="E15" i="9"/>
  <c r="E19" i="9"/>
  <c r="E22" i="9"/>
  <c r="E11" i="9"/>
  <c r="E13" i="9"/>
  <c r="E33" i="9"/>
  <c r="E10" i="9"/>
  <c r="E8" i="9"/>
  <c r="E14" i="9"/>
  <c r="E21" i="9"/>
  <c r="E34" i="9"/>
  <c r="E35" i="9"/>
  <c r="E28" i="9"/>
  <c r="E32" i="9"/>
  <c r="E9" i="9"/>
  <c r="E16" i="9"/>
  <c r="E26" i="9"/>
  <c r="E36" i="9"/>
  <c r="E18" i="9"/>
  <c r="E27" i="9"/>
  <c r="E20" i="9"/>
  <c r="E30" i="9"/>
  <c r="E17" i="9"/>
  <c r="E12" i="9"/>
  <c r="E17" i="8"/>
  <c r="E13" i="8"/>
  <c r="E8" i="8"/>
  <c r="E7" i="8"/>
  <c r="E36" i="8"/>
  <c r="E34" i="8"/>
  <c r="E9" i="8"/>
  <c r="E14" i="8"/>
  <c r="E32" i="8"/>
  <c r="E24" i="8"/>
  <c r="E15" i="8"/>
  <c r="E10" i="8"/>
  <c r="E30" i="8"/>
  <c r="E19" i="8"/>
  <c r="E26" i="8"/>
  <c r="E12" i="8"/>
  <c r="E16" i="8"/>
  <c r="E22" i="8"/>
  <c r="E25" i="8"/>
  <c r="E11" i="8"/>
  <c r="E28" i="8"/>
  <c r="E35" i="8"/>
  <c r="E29" i="8"/>
  <c r="E18" i="8"/>
  <c r="E14" i="14"/>
  <c r="E21" i="13"/>
  <c r="E9" i="13"/>
  <c r="E17" i="13"/>
  <c r="E33" i="13"/>
  <c r="E10" i="13"/>
  <c r="E31" i="13"/>
  <c r="E34" i="13"/>
  <c r="E25" i="13"/>
  <c r="E11" i="13"/>
  <c r="E28" i="13"/>
  <c r="E12" i="13"/>
  <c r="E7" i="13"/>
  <c r="E14" i="13"/>
  <c r="E32" i="13"/>
  <c r="E22" i="13"/>
  <c r="E29" i="13"/>
  <c r="E30" i="13"/>
  <c r="E15" i="13"/>
  <c r="E18" i="13"/>
  <c r="E23" i="13"/>
  <c r="E36" i="13"/>
  <c r="E20" i="8"/>
  <c r="E23" i="8"/>
  <c r="E31" i="8"/>
  <c r="E21" i="8"/>
  <c r="E27" i="8"/>
  <c r="E23" i="16"/>
  <c r="E20" i="16"/>
  <c r="E24" i="16"/>
  <c r="E21" i="16"/>
  <c r="E27" i="16"/>
  <c r="E19" i="16"/>
  <c r="E17" i="16"/>
  <c r="E7" i="16"/>
  <c r="E34" i="16"/>
  <c r="E14" i="16"/>
  <c r="E10" i="16"/>
  <c r="E26" i="16"/>
  <c r="E35" i="16"/>
  <c r="E13" i="16"/>
  <c r="E15" i="16"/>
  <c r="E12" i="16"/>
  <c r="E32" i="16"/>
  <c r="E16" i="16"/>
  <c r="E11" i="16"/>
  <c r="E33" i="16"/>
  <c r="E30" i="16"/>
  <c r="E9" i="16"/>
  <c r="E18" i="16"/>
  <c r="E36" i="16"/>
  <c r="E28" i="16"/>
  <c r="E25" i="16"/>
  <c r="E19" i="17"/>
  <c r="E15" i="17"/>
  <c r="E28" i="17"/>
  <c r="E20" i="17"/>
  <c r="E14" i="17"/>
  <c r="E7" i="17"/>
  <c r="E36" i="17"/>
  <c r="E33" i="17"/>
  <c r="E35" i="17"/>
  <c r="E16" i="14"/>
  <c r="E18" i="14"/>
  <c r="E29" i="14"/>
  <c r="E7" i="14"/>
  <c r="E20" i="14"/>
  <c r="E13" i="14"/>
  <c r="E8" i="14"/>
  <c r="E32" i="14"/>
  <c r="E10" i="14"/>
  <c r="E12" i="14"/>
  <c r="E21" i="14"/>
  <c r="E11" i="14"/>
  <c r="E25" i="14"/>
  <c r="E21" i="11"/>
  <c r="E32" i="11"/>
  <c r="E18" i="11"/>
  <c r="E10" i="11"/>
  <c r="E29" i="11"/>
  <c r="E11" i="11"/>
  <c r="E9" i="11"/>
  <c r="E14" i="11"/>
  <c r="E19" i="11"/>
  <c r="E27" i="11"/>
  <c r="E34" i="11"/>
  <c r="E22" i="11"/>
  <c r="E25" i="11"/>
  <c r="E7" i="11"/>
  <c r="E17" i="11"/>
  <c r="E33" i="11"/>
  <c r="E26" i="11"/>
  <c r="E31" i="11"/>
  <c r="E24" i="11"/>
  <c r="E28" i="11"/>
  <c r="E35" i="11"/>
  <c r="E36" i="11"/>
  <c r="E13" i="11"/>
  <c r="E8" i="11"/>
  <c r="E23" i="11"/>
  <c r="E15" i="11"/>
  <c r="E20" i="11"/>
  <c r="E12" i="11"/>
  <c r="E16" i="11"/>
  <c r="G35" i="3"/>
  <c r="F35" i="3"/>
  <c r="G34" i="3"/>
  <c r="F34" i="3"/>
  <c r="D34" i="3" s="1"/>
  <c r="G33" i="3"/>
  <c r="F33" i="3"/>
  <c r="G32" i="3"/>
  <c r="F32" i="3"/>
  <c r="G31" i="3"/>
  <c r="F31" i="3"/>
  <c r="G30" i="3"/>
  <c r="F30" i="3"/>
  <c r="G29" i="3"/>
  <c r="F29" i="3"/>
  <c r="G28" i="3"/>
  <c r="F28" i="3"/>
  <c r="G27" i="3"/>
  <c r="F27" i="3"/>
  <c r="G26" i="3"/>
  <c r="F26" i="3"/>
  <c r="G25" i="3"/>
  <c r="F25" i="3"/>
  <c r="G24" i="3"/>
  <c r="F24" i="3"/>
  <c r="G23" i="3"/>
  <c r="F23" i="3"/>
  <c r="G22" i="3"/>
  <c r="F22" i="3"/>
  <c r="Y21" i="3"/>
  <c r="X21" i="3"/>
  <c r="W21" i="3"/>
  <c r="V21" i="3"/>
  <c r="U21" i="3"/>
  <c r="T21" i="3"/>
  <c r="S21" i="3"/>
  <c r="R21" i="3"/>
  <c r="Q21" i="3"/>
  <c r="P21" i="3"/>
  <c r="O21" i="3"/>
  <c r="N21" i="3"/>
  <c r="M21" i="3"/>
  <c r="L21" i="3"/>
  <c r="K21" i="3"/>
  <c r="J21" i="3"/>
  <c r="I21" i="3"/>
  <c r="H21" i="3"/>
  <c r="G20" i="3"/>
  <c r="F20" i="3"/>
  <c r="D20" i="3" s="1"/>
  <c r="G19" i="3"/>
  <c r="F19" i="3"/>
  <c r="G18" i="3"/>
  <c r="F18" i="3"/>
  <c r="D18" i="3" s="1"/>
  <c r="G17" i="3"/>
  <c r="F17" i="3"/>
  <c r="Y16" i="3"/>
  <c r="X16" i="3"/>
  <c r="W16" i="3"/>
  <c r="V16" i="3"/>
  <c r="U16" i="3"/>
  <c r="T16" i="3"/>
  <c r="S16" i="3"/>
  <c r="R16" i="3"/>
  <c r="Q16" i="3"/>
  <c r="P16" i="3"/>
  <c r="O16" i="3"/>
  <c r="N16" i="3"/>
  <c r="M16" i="3"/>
  <c r="L16" i="3"/>
  <c r="K16" i="3"/>
  <c r="J16" i="3"/>
  <c r="I16" i="3"/>
  <c r="H16" i="3"/>
  <c r="G15" i="3"/>
  <c r="F15" i="3"/>
  <c r="D15" i="3" s="1"/>
  <c r="G14" i="3"/>
  <c r="F14" i="3"/>
  <c r="G13" i="3"/>
  <c r="F13" i="3"/>
  <c r="G12" i="3"/>
  <c r="F12" i="3"/>
  <c r="Y11" i="3"/>
  <c r="X11" i="3"/>
  <c r="W11" i="3"/>
  <c r="V11" i="3"/>
  <c r="U11" i="3"/>
  <c r="T11" i="3"/>
  <c r="S11" i="3"/>
  <c r="R11" i="3"/>
  <c r="Q11" i="3"/>
  <c r="P11" i="3"/>
  <c r="O11" i="3"/>
  <c r="N11" i="3"/>
  <c r="M11" i="3"/>
  <c r="L11" i="3"/>
  <c r="K11" i="3"/>
  <c r="J11" i="3"/>
  <c r="I11" i="3"/>
  <c r="H11" i="3"/>
  <c r="G10" i="3"/>
  <c r="F10" i="3"/>
  <c r="D10" i="3" s="1"/>
  <c r="G9" i="3"/>
  <c r="F9" i="3"/>
  <c r="D9" i="3" s="1"/>
  <c r="Y8" i="3"/>
  <c r="X8" i="3"/>
  <c r="W8" i="3"/>
  <c r="V8" i="3"/>
  <c r="U8" i="3"/>
  <c r="T8" i="3"/>
  <c r="S8" i="3"/>
  <c r="R8" i="3"/>
  <c r="Q8" i="3"/>
  <c r="P8" i="3"/>
  <c r="O8" i="3"/>
  <c r="N8" i="3"/>
  <c r="M8" i="3"/>
  <c r="L8" i="3"/>
  <c r="K8" i="3"/>
  <c r="J8" i="3"/>
  <c r="I8" i="3"/>
  <c r="H8" i="3"/>
  <c r="G7" i="3"/>
  <c r="F7" i="3"/>
  <c r="D7" i="3" s="1"/>
  <c r="J5" i="3"/>
  <c r="L5" i="3" s="1"/>
  <c r="N5" i="3" s="1"/>
  <c r="P5" i="3" s="1"/>
  <c r="R5" i="3" s="1"/>
  <c r="T5" i="3" s="1"/>
  <c r="V5" i="3" s="1"/>
  <c r="X5" i="3" s="1"/>
  <c r="G35" i="5"/>
  <c r="F35" i="5"/>
  <c r="G34" i="5"/>
  <c r="F34" i="5"/>
  <c r="G33" i="5"/>
  <c r="F33" i="5"/>
  <c r="G32" i="5"/>
  <c r="F32" i="5"/>
  <c r="G31" i="5"/>
  <c r="F31" i="5"/>
  <c r="G30" i="5"/>
  <c r="F30" i="5"/>
  <c r="G29" i="5"/>
  <c r="F29" i="5"/>
  <c r="F28" i="5"/>
  <c r="D28" i="5" s="1"/>
  <c r="G27" i="5"/>
  <c r="F27" i="5"/>
  <c r="G26" i="5"/>
  <c r="F26" i="5"/>
  <c r="G25" i="5"/>
  <c r="F25" i="5"/>
  <c r="G24" i="5"/>
  <c r="F24" i="5"/>
  <c r="G23" i="5"/>
  <c r="F23" i="5"/>
  <c r="G22" i="5"/>
  <c r="F22" i="5"/>
  <c r="Y21" i="5"/>
  <c r="X21" i="5"/>
  <c r="W21" i="5"/>
  <c r="V21" i="5"/>
  <c r="U21" i="5"/>
  <c r="T21" i="5"/>
  <c r="S21" i="5"/>
  <c r="R21" i="5"/>
  <c r="Q21" i="5"/>
  <c r="P21" i="5"/>
  <c r="O21" i="5"/>
  <c r="N21" i="5"/>
  <c r="M21" i="5"/>
  <c r="L21" i="5"/>
  <c r="K21" i="5"/>
  <c r="J21" i="5"/>
  <c r="I21" i="5"/>
  <c r="H21" i="5"/>
  <c r="G20" i="5"/>
  <c r="F20" i="5"/>
  <c r="G19" i="5"/>
  <c r="F19" i="5"/>
  <c r="D19" i="5" s="1"/>
  <c r="G18" i="5"/>
  <c r="F18" i="5"/>
  <c r="D18" i="5" s="1"/>
  <c r="G17" i="5"/>
  <c r="F17" i="5"/>
  <c r="Y16" i="5"/>
  <c r="X16" i="5"/>
  <c r="W16" i="5"/>
  <c r="V16" i="5"/>
  <c r="U16" i="5"/>
  <c r="T16" i="5"/>
  <c r="S16" i="5"/>
  <c r="R16" i="5"/>
  <c r="Q16" i="5"/>
  <c r="P16" i="5"/>
  <c r="O16" i="5"/>
  <c r="N16" i="5"/>
  <c r="M16" i="5"/>
  <c r="L16" i="5"/>
  <c r="K16" i="5"/>
  <c r="J16" i="5"/>
  <c r="I16" i="5"/>
  <c r="H16" i="5"/>
  <c r="G15" i="5"/>
  <c r="F15" i="5"/>
  <c r="D15" i="5" s="1"/>
  <c r="G14" i="5"/>
  <c r="F14" i="5"/>
  <c r="G13" i="5"/>
  <c r="F13" i="5"/>
  <c r="G12" i="5"/>
  <c r="F12" i="5"/>
  <c r="Y11" i="5"/>
  <c r="X11" i="5"/>
  <c r="W11" i="5"/>
  <c r="V11" i="5"/>
  <c r="U11" i="5"/>
  <c r="T11" i="5"/>
  <c r="S11" i="5"/>
  <c r="R11" i="5"/>
  <c r="Q11" i="5"/>
  <c r="P11" i="5"/>
  <c r="O11" i="5"/>
  <c r="N11" i="5"/>
  <c r="M11" i="5"/>
  <c r="L11" i="5"/>
  <c r="K11" i="5"/>
  <c r="J11" i="5"/>
  <c r="I11" i="5"/>
  <c r="H11" i="5"/>
  <c r="G10" i="5"/>
  <c r="F10" i="5"/>
  <c r="D10" i="5"/>
  <c r="G9" i="5"/>
  <c r="F9" i="5"/>
  <c r="Y8" i="5"/>
  <c r="X8" i="5"/>
  <c r="W8" i="5"/>
  <c r="V8" i="5"/>
  <c r="U8" i="5"/>
  <c r="T8" i="5"/>
  <c r="S8" i="5"/>
  <c r="R8" i="5"/>
  <c r="Q8" i="5"/>
  <c r="P8" i="5"/>
  <c r="O8" i="5"/>
  <c r="N8" i="5"/>
  <c r="M8" i="5"/>
  <c r="L8" i="5"/>
  <c r="F8" i="5" s="1"/>
  <c r="K8" i="5"/>
  <c r="J8" i="5"/>
  <c r="I8" i="5"/>
  <c r="H8" i="5"/>
  <c r="G7" i="5"/>
  <c r="F7" i="5"/>
  <c r="J5" i="5"/>
  <c r="L5" i="5" s="1"/>
  <c r="N5" i="5" s="1"/>
  <c r="P5" i="5" s="1"/>
  <c r="R5" i="5" s="1"/>
  <c r="T5" i="5" s="1"/>
  <c r="V5" i="5" s="1"/>
  <c r="X5" i="5" s="1"/>
  <c r="J5" i="4"/>
  <c r="D14" i="3" l="1"/>
  <c r="D17" i="3"/>
  <c r="D12" i="5"/>
  <c r="H36" i="5"/>
  <c r="H39" i="5" s="1"/>
  <c r="F42" i="34" s="1"/>
  <c r="G11" i="5"/>
  <c r="D33" i="3"/>
  <c r="U36" i="3"/>
  <c r="U38" i="3" s="1"/>
  <c r="F16" i="5"/>
  <c r="V36" i="3"/>
  <c r="V38" i="3" s="1"/>
  <c r="G16" i="5"/>
  <c r="O36" i="3"/>
  <c r="O38" i="3" s="1"/>
  <c r="W36" i="3"/>
  <c r="W38" i="3" s="1"/>
  <c r="N36" i="3"/>
  <c r="N38" i="3" s="1"/>
  <c r="F11" i="3"/>
  <c r="D11" i="3" s="1"/>
  <c r="S36" i="5"/>
  <c r="D13" i="5"/>
  <c r="D17" i="5"/>
  <c r="P36" i="3"/>
  <c r="P38" i="3" s="1"/>
  <c r="X36" i="3"/>
  <c r="X38" i="3" s="1"/>
  <c r="D12" i="3"/>
  <c r="D19" i="3"/>
  <c r="G16" i="3"/>
  <c r="D7" i="5"/>
  <c r="N36" i="5"/>
  <c r="V36" i="5"/>
  <c r="M11" i="25"/>
  <c r="I38" i="28"/>
  <c r="I39" i="28"/>
  <c r="D23" i="3"/>
  <c r="D27" i="3"/>
  <c r="D35" i="3"/>
  <c r="D32" i="3"/>
  <c r="D30" i="5"/>
  <c r="D34" i="5"/>
  <c r="D32" i="5"/>
  <c r="D31" i="5"/>
  <c r="D30" i="3"/>
  <c r="D28" i="3"/>
  <c r="D23" i="5"/>
  <c r="D22" i="5"/>
  <c r="K36" i="5"/>
  <c r="K39" i="5" s="1"/>
  <c r="D22" i="3"/>
  <c r="D31" i="3"/>
  <c r="M36" i="3"/>
  <c r="M38" i="3" s="1"/>
  <c r="D24" i="3"/>
  <c r="D25" i="3"/>
  <c r="K36" i="3"/>
  <c r="D24" i="5"/>
  <c r="J36" i="5"/>
  <c r="R36" i="5"/>
  <c r="D9" i="5"/>
  <c r="D29" i="5"/>
  <c r="L36" i="3"/>
  <c r="T36" i="3"/>
  <c r="T38" i="3" s="1"/>
  <c r="D13" i="3"/>
  <c r="F16" i="3"/>
  <c r="D26" i="3"/>
  <c r="M36" i="5"/>
  <c r="M39" i="5" s="1"/>
  <c r="U36" i="5"/>
  <c r="F11" i="5"/>
  <c r="D11" i="5" s="1"/>
  <c r="D14" i="5"/>
  <c r="D20" i="5"/>
  <c r="D27" i="5"/>
  <c r="D33" i="5"/>
  <c r="T36" i="5"/>
  <c r="D16" i="5"/>
  <c r="O36" i="5"/>
  <c r="W36" i="5"/>
  <c r="F21" i="5"/>
  <c r="I36" i="3"/>
  <c r="I38" i="3" s="1"/>
  <c r="Q36" i="3"/>
  <c r="Q38" i="3" s="1"/>
  <c r="Y36" i="3"/>
  <c r="Y38" i="3" s="1"/>
  <c r="G11" i="3"/>
  <c r="G21" i="3"/>
  <c r="H36" i="3"/>
  <c r="F21" i="3"/>
  <c r="P36" i="5"/>
  <c r="X36" i="5"/>
  <c r="G21" i="5"/>
  <c r="J36" i="3"/>
  <c r="R36" i="3"/>
  <c r="R38" i="3" s="1"/>
  <c r="D26" i="5"/>
  <c r="I36" i="5"/>
  <c r="I39" i="5" s="1"/>
  <c r="Q36" i="5"/>
  <c r="Y36" i="5"/>
  <c r="D25" i="5"/>
  <c r="S36" i="3"/>
  <c r="S38" i="3" s="1"/>
  <c r="D29" i="3"/>
  <c r="D35" i="5"/>
  <c r="F8" i="3"/>
  <c r="G8" i="3"/>
  <c r="L36" i="5"/>
  <c r="G8" i="5"/>
  <c r="D8" i="5" s="1"/>
  <c r="G35" i="4"/>
  <c r="D34" i="20" s="1"/>
  <c r="F35" i="4"/>
  <c r="G34" i="4"/>
  <c r="D33" i="20" s="1"/>
  <c r="F34" i="4"/>
  <c r="C33" i="20" s="1"/>
  <c r="G33" i="4"/>
  <c r="D32" i="20" s="1"/>
  <c r="F33" i="4"/>
  <c r="C32" i="20" s="1"/>
  <c r="G32" i="4"/>
  <c r="D31" i="20" s="1"/>
  <c r="F32" i="4"/>
  <c r="C31" i="20" s="1"/>
  <c r="G31" i="4"/>
  <c r="D30" i="20" s="1"/>
  <c r="F31" i="4"/>
  <c r="C30" i="20" s="1"/>
  <c r="G30" i="4"/>
  <c r="F30" i="4"/>
  <c r="G29" i="4"/>
  <c r="F29" i="4"/>
  <c r="C28" i="20" s="1"/>
  <c r="G28" i="4"/>
  <c r="D27" i="20" s="1"/>
  <c r="F28" i="4"/>
  <c r="C27" i="20" s="1"/>
  <c r="G27" i="4"/>
  <c r="D26" i="20" s="1"/>
  <c r="F27" i="4"/>
  <c r="C26" i="20" s="1"/>
  <c r="G26" i="4"/>
  <c r="F26" i="4"/>
  <c r="G25" i="4"/>
  <c r="F25" i="4"/>
  <c r="G24" i="4"/>
  <c r="F24" i="4"/>
  <c r="G23" i="4"/>
  <c r="F23" i="4"/>
  <c r="G22" i="4"/>
  <c r="D21" i="20" s="1"/>
  <c r="F22" i="4"/>
  <c r="C21" i="20" s="1"/>
  <c r="Y21" i="4"/>
  <c r="X21" i="4"/>
  <c r="W21" i="4"/>
  <c r="V19" i="34" s="1"/>
  <c r="V21" i="4"/>
  <c r="U19" i="34" s="1"/>
  <c r="U21" i="4"/>
  <c r="T19" i="34" s="1"/>
  <c r="T21" i="4"/>
  <c r="S19" i="34" s="1"/>
  <c r="S21" i="4"/>
  <c r="R19" i="34" s="1"/>
  <c r="R21" i="4"/>
  <c r="Q19" i="34" s="1"/>
  <c r="Q21" i="4"/>
  <c r="P19" i="34" s="1"/>
  <c r="P21" i="4"/>
  <c r="O19" i="34" s="1"/>
  <c r="O21" i="4"/>
  <c r="N19" i="34" s="1"/>
  <c r="N21" i="4"/>
  <c r="M19" i="34" s="1"/>
  <c r="M21" i="4"/>
  <c r="L19" i="34" s="1"/>
  <c r="L21" i="4"/>
  <c r="K19" i="34" s="1"/>
  <c r="K21" i="4"/>
  <c r="J19" i="34" s="1"/>
  <c r="J21" i="4"/>
  <c r="I19" i="34" s="1"/>
  <c r="I21" i="4"/>
  <c r="H19" i="34" s="1"/>
  <c r="H21" i="4"/>
  <c r="G19" i="34" s="1"/>
  <c r="G20" i="4"/>
  <c r="D19" i="20" s="1"/>
  <c r="F20" i="4"/>
  <c r="G19" i="4"/>
  <c r="F19" i="4"/>
  <c r="C18" i="20" s="1"/>
  <c r="G18" i="4"/>
  <c r="D17" i="20" s="1"/>
  <c r="F18" i="4"/>
  <c r="G17" i="4"/>
  <c r="D16" i="20" s="1"/>
  <c r="F17" i="4"/>
  <c r="Y16" i="4"/>
  <c r="X16" i="4"/>
  <c r="W16" i="4"/>
  <c r="V14" i="34" s="1"/>
  <c r="V16" i="4"/>
  <c r="U14" i="34" s="1"/>
  <c r="U16" i="4"/>
  <c r="T14" i="34" s="1"/>
  <c r="T16" i="4"/>
  <c r="S14" i="34" s="1"/>
  <c r="S16" i="4"/>
  <c r="R14" i="34" s="1"/>
  <c r="R16" i="4"/>
  <c r="Q14" i="34" s="1"/>
  <c r="Q16" i="4"/>
  <c r="P14" i="34" s="1"/>
  <c r="P16" i="4"/>
  <c r="O14" i="34" s="1"/>
  <c r="O16" i="4"/>
  <c r="N14" i="34" s="1"/>
  <c r="N16" i="4"/>
  <c r="M14" i="34" s="1"/>
  <c r="M16" i="4"/>
  <c r="L14" i="34" s="1"/>
  <c r="L16" i="4"/>
  <c r="K14" i="34" s="1"/>
  <c r="K16" i="4"/>
  <c r="J14" i="34" s="1"/>
  <c r="J16" i="4"/>
  <c r="I14" i="34" s="1"/>
  <c r="I16" i="4"/>
  <c r="H14" i="34" s="1"/>
  <c r="H16" i="4"/>
  <c r="G15" i="4"/>
  <c r="F15" i="4"/>
  <c r="G14" i="4"/>
  <c r="F14" i="4"/>
  <c r="G13" i="4"/>
  <c r="D12" i="20" s="1"/>
  <c r="F13" i="4"/>
  <c r="C12" i="20" s="1"/>
  <c r="G12" i="4"/>
  <c r="F12" i="4"/>
  <c r="Y11" i="4"/>
  <c r="X11" i="4"/>
  <c r="W11" i="4"/>
  <c r="V9" i="34" s="1"/>
  <c r="V11" i="4"/>
  <c r="U9" i="34" s="1"/>
  <c r="U11" i="4"/>
  <c r="T9" i="34" s="1"/>
  <c r="T11" i="4"/>
  <c r="S9" i="34" s="1"/>
  <c r="S11" i="4"/>
  <c r="R9" i="34" s="1"/>
  <c r="R11" i="4"/>
  <c r="Q9" i="34" s="1"/>
  <c r="Q11" i="4"/>
  <c r="P9" i="34" s="1"/>
  <c r="P11" i="4"/>
  <c r="O9" i="34" s="1"/>
  <c r="O11" i="4"/>
  <c r="N9" i="34" s="1"/>
  <c r="N11" i="4"/>
  <c r="M9" i="34" s="1"/>
  <c r="M11" i="4"/>
  <c r="L9" i="34" s="1"/>
  <c r="L11" i="4"/>
  <c r="K9" i="34" s="1"/>
  <c r="K11" i="4"/>
  <c r="J11" i="4"/>
  <c r="I9" i="34" s="1"/>
  <c r="I11" i="4"/>
  <c r="H9" i="34" s="1"/>
  <c r="H11" i="4"/>
  <c r="G9" i="34" s="1"/>
  <c r="G10" i="4"/>
  <c r="F10" i="4"/>
  <c r="G9" i="4"/>
  <c r="D8" i="20" s="1"/>
  <c r="F9" i="4"/>
  <c r="Y8" i="4"/>
  <c r="X8" i="4"/>
  <c r="W8" i="4"/>
  <c r="V6" i="34" s="1"/>
  <c r="V8" i="4"/>
  <c r="U6" i="34" s="1"/>
  <c r="U8" i="4"/>
  <c r="T6" i="34" s="1"/>
  <c r="T8" i="4"/>
  <c r="S6" i="34" s="1"/>
  <c r="S8" i="4"/>
  <c r="R6" i="34" s="1"/>
  <c r="R8" i="4"/>
  <c r="Q8" i="4"/>
  <c r="P8" i="4"/>
  <c r="O6" i="34" s="1"/>
  <c r="O8" i="4"/>
  <c r="N6" i="34" s="1"/>
  <c r="N8" i="4"/>
  <c r="M6" i="34" s="1"/>
  <c r="M8" i="4"/>
  <c r="L6" i="34" s="1"/>
  <c r="L8" i="4"/>
  <c r="K6" i="34" s="1"/>
  <c r="K8" i="4"/>
  <c r="J6" i="34" s="1"/>
  <c r="J8" i="4"/>
  <c r="I6" i="34" s="1"/>
  <c r="I8" i="4"/>
  <c r="H8" i="4"/>
  <c r="G6" i="34" s="1"/>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J30"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T29" i="7"/>
  <c r="V8" i="23" s="1"/>
  <c r="S29" i="7"/>
  <c r="U8" i="23" s="1"/>
  <c r="R29" i="7"/>
  <c r="T8" i="23" s="1"/>
  <c r="Q29" i="7"/>
  <c r="S8" i="23" s="1"/>
  <c r="P29" i="7"/>
  <c r="R8" i="23" s="1"/>
  <c r="O29" i="7"/>
  <c r="Q8" i="23" s="1"/>
  <c r="M29" i="7"/>
  <c r="O8" i="23" s="1"/>
  <c r="L29" i="7"/>
  <c r="N8" i="23" s="1"/>
  <c r="K29" i="7"/>
  <c r="M8" i="23" s="1"/>
  <c r="L27" i="7"/>
  <c r="K27" i="7"/>
  <c r="I27" i="7"/>
  <c r="H27" i="7"/>
  <c r="G27" i="7"/>
  <c r="M27" i="7"/>
  <c r="J27" i="7"/>
  <c r="AJ22" i="7"/>
  <c r="AJ21" i="7"/>
  <c r="AJ20" i="7"/>
  <c r="AJ19" i="7"/>
  <c r="AI16" i="7"/>
  <c r="AA16" i="7"/>
  <c r="S16" i="7"/>
  <c r="K16" i="7"/>
  <c r="AJ18" i="7"/>
  <c r="AH16" i="7"/>
  <c r="Z16" i="7"/>
  <c r="R16" i="7"/>
  <c r="J16" i="7"/>
  <c r="AG16" i="7"/>
  <c r="AI9" i="23" s="1"/>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K7" i="23" s="1"/>
  <c r="AH9" i="7"/>
  <c r="AJ7" i="23" s="1"/>
  <c r="AG9" i="7"/>
  <c r="AF9" i="7"/>
  <c r="AE9" i="7"/>
  <c r="AD9" i="7"/>
  <c r="AC9" i="7"/>
  <c r="AE7" i="23" s="1"/>
  <c r="AB9" i="7"/>
  <c r="AD7" i="23" s="1"/>
  <c r="AA9" i="7"/>
  <c r="AC7" i="23" s="1"/>
  <c r="Z9" i="7"/>
  <c r="AB7" i="23" s="1"/>
  <c r="Y9" i="7"/>
  <c r="X9" i="7"/>
  <c r="W9" i="7"/>
  <c r="V9" i="7"/>
  <c r="U9" i="7"/>
  <c r="W7" i="23" s="1"/>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L39" i="5" l="1"/>
  <c r="H42" i="34" s="1"/>
  <c r="P7" i="23"/>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39" i="5"/>
  <c r="G42" i="34" s="1"/>
  <c r="F19" i="34"/>
  <c r="E19" i="34"/>
  <c r="R7" i="23"/>
  <c r="P38" i="5"/>
  <c r="P39" i="5"/>
  <c r="J42" i="34" s="1"/>
  <c r="W39" i="5"/>
  <c r="W38" i="5"/>
  <c r="E9" i="34"/>
  <c r="O38" i="5"/>
  <c r="O39" i="5"/>
  <c r="U39" i="5"/>
  <c r="U38" i="5"/>
  <c r="I53" i="28"/>
  <c r="J22" i="18" s="1"/>
  <c r="M11" i="23" s="1"/>
  <c r="X7" i="23"/>
  <c r="X22" i="23" s="1"/>
  <c r="Y21" i="25" s="1"/>
  <c r="AF7" i="23"/>
  <c r="AF22" i="23" s="1"/>
  <c r="N9" i="23"/>
  <c r="O9" i="25" s="1"/>
  <c r="X9" i="23"/>
  <c r="Y9" i="25" s="1"/>
  <c r="AH9" i="23"/>
  <c r="AI9" i="25" s="1"/>
  <c r="M9" i="23"/>
  <c r="N9" i="25" s="1"/>
  <c r="R38" i="5"/>
  <c r="R39" i="5"/>
  <c r="K42" i="34" s="1"/>
  <c r="V9" i="23"/>
  <c r="W9" i="25" s="1"/>
  <c r="Y7" i="23"/>
  <c r="Z7" i="25" s="1"/>
  <c r="U9" i="23"/>
  <c r="V9" i="25" s="1"/>
  <c r="T38" i="5"/>
  <c r="T39" i="5"/>
  <c r="Z7" i="23"/>
  <c r="AH7" i="23"/>
  <c r="AI7" i="25" s="1"/>
  <c r="P9" i="23"/>
  <c r="Q9" i="25" s="1"/>
  <c r="Z9" i="23"/>
  <c r="AA9" i="25" s="1"/>
  <c r="AC9" i="23"/>
  <c r="AD9" i="25" s="1"/>
  <c r="G8" i="4"/>
  <c r="H6" i="34"/>
  <c r="Q36" i="4"/>
  <c r="P6" i="34"/>
  <c r="Y36" i="4"/>
  <c r="Y38" i="4" s="1"/>
  <c r="G11" i="4"/>
  <c r="J9" i="34"/>
  <c r="F9" i="34" s="1"/>
  <c r="F16" i="4"/>
  <c r="G14" i="34"/>
  <c r="E14" i="34" s="1"/>
  <c r="G36" i="5"/>
  <c r="D16" i="3"/>
  <c r="N38" i="5"/>
  <c r="N39" i="5"/>
  <c r="I42" i="34" s="1"/>
  <c r="Y39" i="5"/>
  <c r="Y38" i="5"/>
  <c r="Q39" i="5"/>
  <c r="Q38" i="5"/>
  <c r="I54" i="28"/>
  <c r="J23" i="18" s="1"/>
  <c r="W9" i="23"/>
  <c r="X9" i="25" s="1"/>
  <c r="AG7" i="23"/>
  <c r="AH7" i="25" s="1"/>
  <c r="O9" i="23"/>
  <c r="P9" i="25" s="1"/>
  <c r="V38" i="5"/>
  <c r="V39" i="5"/>
  <c r="H7" i="23"/>
  <c r="H22" i="23" s="1"/>
  <c r="AA7" i="23"/>
  <c r="AB7" i="25" s="1"/>
  <c r="AI7" i="23"/>
  <c r="AJ7" i="25" s="1"/>
  <c r="Q9" i="23"/>
  <c r="R9" i="25" s="1"/>
  <c r="AA9" i="23"/>
  <c r="AB9" i="25" s="1"/>
  <c r="L9" i="23"/>
  <c r="M9" i="25" s="1"/>
  <c r="AK9" i="23"/>
  <c r="AL9" i="25" s="1"/>
  <c r="R36" i="4"/>
  <c r="K26" i="7" s="1"/>
  <c r="M25" i="23" s="1"/>
  <c r="Q6" i="34"/>
  <c r="E6" i="34" s="1"/>
  <c r="D13" i="4"/>
  <c r="F14" i="34"/>
  <c r="X38" i="5"/>
  <c r="X39" i="5"/>
  <c r="S38" i="5"/>
  <c r="S39" i="5"/>
  <c r="E4" i="18"/>
  <c r="G6" i="24" s="1"/>
  <c r="E25" i="28"/>
  <c r="J37" i="28"/>
  <c r="I40" i="28"/>
  <c r="O7" i="23"/>
  <c r="P7" i="25" s="1"/>
  <c r="Q7" i="23"/>
  <c r="Q22" i="23" s="1"/>
  <c r="R21" i="25" s="1"/>
  <c r="M7" i="23"/>
  <c r="M22" i="23" s="1"/>
  <c r="N21" i="25" s="1"/>
  <c r="D33" i="4"/>
  <c r="D31" i="4"/>
  <c r="K38" i="5"/>
  <c r="M38" i="5"/>
  <c r="K38" i="3"/>
  <c r="L38" i="5"/>
  <c r="I38" i="5"/>
  <c r="AA8" i="25"/>
  <c r="Z26" i="23"/>
  <c r="AA24" i="25" s="1"/>
  <c r="AA26" i="23"/>
  <c r="AB24" i="25" s="1"/>
  <c r="AB8" i="25"/>
  <c r="U8" i="25"/>
  <c r="T26" i="23"/>
  <c r="U24" i="25" s="1"/>
  <c r="AB26" i="23"/>
  <c r="AC24" i="25" s="1"/>
  <c r="AC8" i="25"/>
  <c r="AJ26" i="23"/>
  <c r="AK24" i="25" s="1"/>
  <c r="AK8" i="25"/>
  <c r="AE5" i="19"/>
  <c r="AF5" i="24"/>
  <c r="W5" i="19"/>
  <c r="X5" i="24"/>
  <c r="O5" i="19"/>
  <c r="P5" i="24"/>
  <c r="G5" i="19"/>
  <c r="H5" i="24"/>
  <c r="AH26" i="23"/>
  <c r="AI24" i="25" s="1"/>
  <c r="AI8" i="25"/>
  <c r="AF5" i="19"/>
  <c r="AG5" i="24"/>
  <c r="AF23" i="23"/>
  <c r="AG22" i="25" s="1"/>
  <c r="V8" i="25"/>
  <c r="U26" i="23"/>
  <c r="V24" i="25" s="1"/>
  <c r="AD8" i="25"/>
  <c r="AC26" i="23"/>
  <c r="AD24" i="25" s="1"/>
  <c r="AD5" i="19"/>
  <c r="AE5" i="24"/>
  <c r="V5" i="19"/>
  <c r="W5" i="24"/>
  <c r="N5" i="19"/>
  <c r="O5" i="24"/>
  <c r="Y5" i="19"/>
  <c r="Z5" i="24"/>
  <c r="P5" i="19"/>
  <c r="Q5" i="24"/>
  <c r="J7" i="23"/>
  <c r="J22" i="23" s="1"/>
  <c r="K21" i="25" s="1"/>
  <c r="M26" i="23"/>
  <c r="N8" i="25"/>
  <c r="AE8" i="25"/>
  <c r="AD26" i="23"/>
  <c r="AE24" i="25" s="1"/>
  <c r="AC5" i="19"/>
  <c r="AD5" i="24"/>
  <c r="U5" i="19"/>
  <c r="V5" i="24"/>
  <c r="M5" i="19"/>
  <c r="N5" i="24"/>
  <c r="R26" i="23"/>
  <c r="S24" i="25" s="1"/>
  <c r="S8" i="25"/>
  <c r="I5" i="19"/>
  <c r="J5" i="24"/>
  <c r="T23" i="23"/>
  <c r="U22" i="25" s="1"/>
  <c r="X5" i="19"/>
  <c r="Y5" i="24"/>
  <c r="N23" i="23"/>
  <c r="O22" i="25" s="1"/>
  <c r="AH23" i="23"/>
  <c r="AI22" i="25" s="1"/>
  <c r="N26" i="23"/>
  <c r="O24" i="25" s="1"/>
  <c r="O8" i="25"/>
  <c r="W26" i="23"/>
  <c r="X24" i="25" s="1"/>
  <c r="X8" i="25"/>
  <c r="AF8" i="25"/>
  <c r="AE26" i="23"/>
  <c r="AF24" i="25" s="1"/>
  <c r="F5" i="19"/>
  <c r="G5" i="24"/>
  <c r="AB5" i="19"/>
  <c r="AC5" i="24"/>
  <c r="T5" i="19"/>
  <c r="U5" i="24"/>
  <c r="L5" i="19"/>
  <c r="M5" i="24"/>
  <c r="AG5" i="19"/>
  <c r="AH5" i="24"/>
  <c r="R23" i="23"/>
  <c r="S22" i="25" s="1"/>
  <c r="S26" i="23"/>
  <c r="T24" i="25" s="1"/>
  <c r="T8" i="25"/>
  <c r="AI26" i="23"/>
  <c r="AJ24" i="25" s="1"/>
  <c r="AJ8" i="25"/>
  <c r="I7" i="23"/>
  <c r="J7" i="25" s="1"/>
  <c r="AI23" i="23"/>
  <c r="AJ22" i="25" s="1"/>
  <c r="P8" i="25"/>
  <c r="O26" i="23"/>
  <c r="P24" i="25" s="1"/>
  <c r="X26" i="23"/>
  <c r="Y24" i="25" s="1"/>
  <c r="Y8" i="25"/>
  <c r="AF26" i="23"/>
  <c r="AG24" i="25" s="1"/>
  <c r="AG8" i="25"/>
  <c r="AI5" i="19"/>
  <c r="AJ5" i="24"/>
  <c r="AA5" i="19"/>
  <c r="AB5" i="24"/>
  <c r="S5" i="19"/>
  <c r="T5" i="24"/>
  <c r="K5" i="19"/>
  <c r="L5" i="24"/>
  <c r="Q5" i="19"/>
  <c r="R5" i="24"/>
  <c r="H5" i="19"/>
  <c r="I5" i="24"/>
  <c r="R8" i="25"/>
  <c r="Q26" i="23"/>
  <c r="R24" i="25" s="1"/>
  <c r="Z8" i="25"/>
  <c r="Y26" i="23"/>
  <c r="Z24" i="25" s="1"/>
  <c r="AH8" i="25"/>
  <c r="AG26" i="23"/>
  <c r="AH24" i="25" s="1"/>
  <c r="AH5" i="19"/>
  <c r="AI5" i="24"/>
  <c r="Z5" i="19"/>
  <c r="AA5" i="24"/>
  <c r="R5" i="19"/>
  <c r="S5" i="24"/>
  <c r="J5" i="19"/>
  <c r="K5" i="24"/>
  <c r="W8" i="25"/>
  <c r="V26" i="23"/>
  <c r="W24" i="25" s="1"/>
  <c r="S7" i="23"/>
  <c r="T7" i="25" s="1"/>
  <c r="L7" i="23"/>
  <c r="L22" i="23" s="1"/>
  <c r="M21" i="25" s="1"/>
  <c r="D25" i="20"/>
  <c r="T5" i="4"/>
  <c r="V5" i="4" s="1"/>
  <c r="X5" i="4" s="1"/>
  <c r="AJ22" i="23"/>
  <c r="AK7" i="25"/>
  <c r="AK22" i="23"/>
  <c r="AL21" i="25" s="1"/>
  <c r="AL7" i="25"/>
  <c r="U7" i="23"/>
  <c r="T7" i="23"/>
  <c r="T22" i="23" s="1"/>
  <c r="V7" i="23"/>
  <c r="W7" i="25" s="1"/>
  <c r="N7" i="23"/>
  <c r="H38" i="3"/>
  <c r="L38" i="3"/>
  <c r="D21" i="3"/>
  <c r="G36" i="3"/>
  <c r="J38" i="3"/>
  <c r="AE23" i="23"/>
  <c r="AF22" i="25" s="1"/>
  <c r="AA22" i="23"/>
  <c r="AA7" i="25"/>
  <c r="Z22" i="23"/>
  <c r="AI22" i="23"/>
  <c r="AD7" i="25"/>
  <c r="AC22" i="23"/>
  <c r="AD21" i="25" s="1"/>
  <c r="AB22" i="23"/>
  <c r="AC7" i="25"/>
  <c r="AD22" i="23"/>
  <c r="AE7" i="25"/>
  <c r="W22" i="23"/>
  <c r="X21" i="25" s="1"/>
  <c r="X7" i="25"/>
  <c r="AE22" i="23"/>
  <c r="AF7" i="25"/>
  <c r="AJ9" i="7"/>
  <c r="L7" i="25"/>
  <c r="K22" i="23"/>
  <c r="L21" i="25" s="1"/>
  <c r="O22" i="23"/>
  <c r="P21" i="25" s="1"/>
  <c r="Q7" i="25"/>
  <c r="P22" i="23"/>
  <c r="R22" i="23"/>
  <c r="S7" i="25"/>
  <c r="I7" i="25"/>
  <c r="D21" i="5"/>
  <c r="J38" i="5"/>
  <c r="H38" i="5"/>
  <c r="F36" i="5"/>
  <c r="E32" i="20"/>
  <c r="G32" i="20" s="1"/>
  <c r="E26" i="20"/>
  <c r="G26" i="20" s="1"/>
  <c r="E33" i="20"/>
  <c r="G33" i="20" s="1"/>
  <c r="E12" i="20"/>
  <c r="G12" i="20" s="1"/>
  <c r="F8" i="18"/>
  <c r="G8" i="18"/>
  <c r="L8" i="18"/>
  <c r="Q23" i="6"/>
  <c r="O8" i="18"/>
  <c r="X31" i="7"/>
  <c r="W8" i="18"/>
  <c r="AE8" i="18"/>
  <c r="F8" i="4"/>
  <c r="P36" i="4"/>
  <c r="J26" i="7" s="1"/>
  <c r="L25" i="23" s="1"/>
  <c r="X36" i="4"/>
  <c r="D12" i="4"/>
  <c r="D30" i="4"/>
  <c r="D19" i="4"/>
  <c r="D18" i="20"/>
  <c r="E18" i="20" s="1"/>
  <c r="G18" i="20" s="1"/>
  <c r="Q8" i="18"/>
  <c r="D9" i="4"/>
  <c r="C8" i="20"/>
  <c r="E8" i="20" s="1"/>
  <c r="G8" i="20" s="1"/>
  <c r="D20" i="4"/>
  <c r="C19" i="20"/>
  <c r="E19" i="20" s="1"/>
  <c r="G19" i="20" s="1"/>
  <c r="P8" i="18"/>
  <c r="I8" i="18"/>
  <c r="R8" i="18"/>
  <c r="AA31" i="7"/>
  <c r="Z8" i="18"/>
  <c r="AH8" i="18"/>
  <c r="F19" i="18"/>
  <c r="S36" i="4"/>
  <c r="D28" i="4"/>
  <c r="F36" i="3"/>
  <c r="K8" i="18"/>
  <c r="T31" i="7"/>
  <c r="S8" i="18"/>
  <c r="AA8" i="18"/>
  <c r="G19" i="18"/>
  <c r="T36" i="4"/>
  <c r="L26" i="7" s="1"/>
  <c r="N25" i="23" s="1"/>
  <c r="D17" i="4"/>
  <c r="C16" i="20"/>
  <c r="E16" i="20" s="1"/>
  <c r="G16" i="20" s="1"/>
  <c r="E27" i="20"/>
  <c r="G27" i="20" s="1"/>
  <c r="E30" i="20"/>
  <c r="G30" i="20" s="1"/>
  <c r="D34" i="4"/>
  <c r="D8" i="3"/>
  <c r="AF8" i="18"/>
  <c r="AG8" i="18"/>
  <c r="U31" i="7"/>
  <c r="T8" i="18"/>
  <c r="E8" i="18"/>
  <c r="M36" i="4"/>
  <c r="L34" i="34" s="1"/>
  <c r="U36" i="4"/>
  <c r="D10" i="4"/>
  <c r="D14" i="4"/>
  <c r="D23" i="4"/>
  <c r="Y8" i="18"/>
  <c r="I23" i="6"/>
  <c r="Y23" i="6"/>
  <c r="AG23" i="6"/>
  <c r="M8" i="18"/>
  <c r="AC8" i="18"/>
  <c r="J8" i="18"/>
  <c r="D7" i="4"/>
  <c r="N36" i="4"/>
  <c r="I26" i="7" s="1"/>
  <c r="K25" i="23" s="1"/>
  <c r="V36" i="4"/>
  <c r="M26" i="7" s="1"/>
  <c r="O25" i="23" s="1"/>
  <c r="D18" i="4"/>
  <c r="C17" i="20"/>
  <c r="E17" i="20" s="1"/>
  <c r="G17" i="20" s="1"/>
  <c r="D22" i="4"/>
  <c r="D32" i="4"/>
  <c r="Y31" i="7"/>
  <c r="X8" i="18"/>
  <c r="AB8" i="18"/>
  <c r="U8" i="18"/>
  <c r="J23" i="6"/>
  <c r="R23" i="6"/>
  <c r="Z23" i="6"/>
  <c r="AH23" i="6"/>
  <c r="O31" i="7"/>
  <c r="N8" i="18"/>
  <c r="W31" i="7"/>
  <c r="V8" i="18"/>
  <c r="AE31" i="7"/>
  <c r="AD8" i="18"/>
  <c r="O36" i="4"/>
  <c r="W36" i="4"/>
  <c r="D15" i="4"/>
  <c r="G16" i="4"/>
  <c r="E21" i="20"/>
  <c r="G21" i="20" s="1"/>
  <c r="D26" i="4"/>
  <c r="D29" i="4"/>
  <c r="D28" i="20"/>
  <c r="E28" i="20" s="1"/>
  <c r="G28" i="20" s="1"/>
  <c r="E31" i="20"/>
  <c r="G31" i="20" s="1"/>
  <c r="D35" i="4"/>
  <c r="C34" i="20"/>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H36" i="24" s="1"/>
  <c r="N23" i="6"/>
  <c r="O36" i="19"/>
  <c r="V23" i="6"/>
  <c r="W36" i="19"/>
  <c r="AD23" i="6"/>
  <c r="AE36" i="19"/>
  <c r="AH36" i="19"/>
  <c r="G23" i="6"/>
  <c r="H36" i="19"/>
  <c r="I36" i="24" s="1"/>
  <c r="X36" i="19"/>
  <c r="I36" i="19"/>
  <c r="J36" i="24" s="1"/>
  <c r="S36" i="19"/>
  <c r="AG36" i="19"/>
  <c r="J36" i="19"/>
  <c r="K36" i="24" s="1"/>
  <c r="Z36" i="19"/>
  <c r="AA36" i="19"/>
  <c r="S23" i="6"/>
  <c r="T36" i="19"/>
  <c r="AB36" i="19"/>
  <c r="Q36" i="19"/>
  <c r="R36" i="19"/>
  <c r="K36" i="19"/>
  <c r="L36" i="24" s="1"/>
  <c r="AI36" i="19"/>
  <c r="K23" i="6"/>
  <c r="L36" i="19"/>
  <c r="M36" i="24" s="1"/>
  <c r="L23" i="6"/>
  <c r="M36" i="19"/>
  <c r="N36" i="24" s="1"/>
  <c r="T23" i="6"/>
  <c r="U36" i="19"/>
  <c r="AB23" i="6"/>
  <c r="AC36" i="19"/>
  <c r="P36" i="19"/>
  <c r="AF36" i="19"/>
  <c r="Y36" i="19"/>
  <c r="O23" i="6"/>
  <c r="W23" i="6"/>
  <c r="AE23" i="6"/>
  <c r="M23" i="6"/>
  <c r="N36" i="19"/>
  <c r="U23" i="6"/>
  <c r="V36" i="19"/>
  <c r="AC23" i="6"/>
  <c r="AD36" i="19"/>
  <c r="D25" i="4"/>
  <c r="L36" i="4"/>
  <c r="K34" i="34" s="1"/>
  <c r="E23" i="6"/>
  <c r="F36" i="19"/>
  <c r="E19" i="18"/>
  <c r="G21" i="4"/>
  <c r="K36" i="4"/>
  <c r="J34" i="34" s="1"/>
  <c r="J36" i="4"/>
  <c r="I34" i="34" s="1"/>
  <c r="F21" i="4"/>
  <c r="C20" i="20" s="1"/>
  <c r="D24" i="4"/>
  <c r="AA23" i="6"/>
  <c r="F11" i="4"/>
  <c r="H36" i="4"/>
  <c r="F26" i="7" s="1"/>
  <c r="H25" i="23" s="1"/>
  <c r="AI9" i="6"/>
  <c r="D27" i="4"/>
  <c r="I36" i="4"/>
  <c r="H34" i="34" s="1"/>
  <c r="F5" i="6"/>
  <c r="G5" i="6" s="1"/>
  <c r="H5" i="6" s="1"/>
  <c r="AJ28" i="7"/>
  <c r="D16" i="4"/>
  <c r="AI16" i="6"/>
  <c r="H23" i="6"/>
  <c r="P23" i="6"/>
  <c r="X23" i="6"/>
  <c r="AF23" i="6"/>
  <c r="AB31" i="7"/>
  <c r="AC31" i="7"/>
  <c r="P31" i="7"/>
  <c r="AF31" i="7"/>
  <c r="Q31" i="7"/>
  <c r="R31" i="7"/>
  <c r="Z31" i="7"/>
  <c r="AH31" i="7"/>
  <c r="AJ16" i="7"/>
  <c r="F27" i="7"/>
  <c r="C25" i="20" s="1"/>
  <c r="AJ23" i="23" l="1"/>
  <c r="AK22" i="25" s="1"/>
  <c r="J23" i="23"/>
  <c r="K22" i="25" s="1"/>
  <c r="I9" i="25"/>
  <c r="B3" i="26"/>
  <c r="Y23" i="23"/>
  <c r="Z22" i="25" s="1"/>
  <c r="X38" i="4"/>
  <c r="N25" i="7" s="1"/>
  <c r="M20" i="18" s="1"/>
  <c r="N26" i="7"/>
  <c r="P25" i="23" s="1"/>
  <c r="X23" i="23"/>
  <c r="Y22" i="25" s="1"/>
  <c r="Y25" i="25" s="1"/>
  <c r="H26" i="7"/>
  <c r="J25" i="23" s="1"/>
  <c r="R7" i="25"/>
  <c r="AG23" i="23"/>
  <c r="AH22" i="25" s="1"/>
  <c r="AD23" i="23"/>
  <c r="AE22" i="25" s="1"/>
  <c r="K23" i="23"/>
  <c r="L22" i="25" s="1"/>
  <c r="AB23" i="23"/>
  <c r="AC22" i="25" s="1"/>
  <c r="S23" i="23"/>
  <c r="T22" i="25" s="1"/>
  <c r="I23" i="23"/>
  <c r="J22" i="25" s="1"/>
  <c r="G26" i="7"/>
  <c r="I25" i="23" s="1"/>
  <c r="E42" i="34"/>
  <c r="D35" i="27" s="1"/>
  <c r="D42" i="34"/>
  <c r="E35" i="27" s="1"/>
  <c r="E38" i="27" s="1"/>
  <c r="G34" i="34"/>
  <c r="F6" i="19"/>
  <c r="C19" i="34"/>
  <c r="Y7" i="25"/>
  <c r="Y22" i="23"/>
  <c r="Z21" i="25" s="1"/>
  <c r="C14" i="34"/>
  <c r="E34" i="34"/>
  <c r="C9" i="34"/>
  <c r="AC23" i="23"/>
  <c r="AD22" i="25" s="1"/>
  <c r="AD25" i="25" s="1"/>
  <c r="AK23" i="23"/>
  <c r="AL22" i="25" s="1"/>
  <c r="Z23" i="23"/>
  <c r="AA22" i="25" s="1"/>
  <c r="P23" i="23"/>
  <c r="Q22" i="25" s="1"/>
  <c r="G9" i="25"/>
  <c r="N7" i="25"/>
  <c r="I22" i="23"/>
  <c r="J21" i="25" s="1"/>
  <c r="U23" i="23"/>
  <c r="V22" i="25" s="1"/>
  <c r="AA23" i="23"/>
  <c r="AB22" i="25" s="1"/>
  <c r="P38" i="4"/>
  <c r="O34" i="34"/>
  <c r="V23" i="23"/>
  <c r="W22" i="25" s="1"/>
  <c r="AG7" i="25"/>
  <c r="W23" i="23"/>
  <c r="X22" i="25" s="1"/>
  <c r="X25" i="25" s="1"/>
  <c r="P34" i="34"/>
  <c r="Q38" i="4"/>
  <c r="I55" i="28"/>
  <c r="L23" i="23"/>
  <c r="M22" i="25" s="1"/>
  <c r="F6" i="34"/>
  <c r="V34" i="34"/>
  <c r="W38" i="4"/>
  <c r="N24" i="25"/>
  <c r="O38" i="4"/>
  <c r="N34" i="34"/>
  <c r="AG22" i="23"/>
  <c r="AH21" i="25" s="1"/>
  <c r="N38" i="4"/>
  <c r="M34" i="34"/>
  <c r="AH22" i="23"/>
  <c r="AH27" i="23" s="1"/>
  <c r="G9" i="23"/>
  <c r="O23" i="23"/>
  <c r="P22" i="25" s="1"/>
  <c r="M23" i="23"/>
  <c r="N22" i="25" s="1"/>
  <c r="Q23" i="23"/>
  <c r="R22" i="25" s="1"/>
  <c r="R25" i="25" s="1"/>
  <c r="F9" i="23"/>
  <c r="R38" i="4"/>
  <c r="Q34" i="34"/>
  <c r="T34" i="34"/>
  <c r="U38" i="4"/>
  <c r="V38" i="4"/>
  <c r="U34" i="34"/>
  <c r="T38" i="4"/>
  <c r="L25" i="7" s="1"/>
  <c r="S34" i="34"/>
  <c r="S38" i="4"/>
  <c r="R34" i="34"/>
  <c r="K7" i="25"/>
  <c r="F7" i="23"/>
  <c r="E34" i="20"/>
  <c r="G34" i="20" s="1"/>
  <c r="I22" i="25"/>
  <c r="B3" i="32"/>
  <c r="G36" i="24"/>
  <c r="D36" i="19"/>
  <c r="D83" i="27" s="1"/>
  <c r="N11" i="25"/>
  <c r="J39" i="28"/>
  <c r="J38" i="28"/>
  <c r="Y7" i="18"/>
  <c r="X7" i="18"/>
  <c r="AC7" i="18"/>
  <c r="AA7" i="18"/>
  <c r="AH7" i="18"/>
  <c r="S7" i="18"/>
  <c r="Z7" i="18"/>
  <c r="P7" i="18"/>
  <c r="AG7" i="18"/>
  <c r="AE7" i="18"/>
  <c r="R7" i="18"/>
  <c r="W7" i="18"/>
  <c r="O7" i="18"/>
  <c r="N7" i="18"/>
  <c r="AF7" i="18"/>
  <c r="AD7" i="18"/>
  <c r="Q7" i="18"/>
  <c r="V7" i="18"/>
  <c r="U7" i="18"/>
  <c r="T7" i="18"/>
  <c r="AB7" i="18"/>
  <c r="AA21" i="25"/>
  <c r="AI27" i="23"/>
  <c r="AJ21" i="25"/>
  <c r="AJ25" i="25" s="1"/>
  <c r="AJ27" i="23"/>
  <c r="AK21" i="25"/>
  <c r="AK25" i="25" s="1"/>
  <c r="AE27" i="23"/>
  <c r="AF21" i="25"/>
  <c r="AF25" i="25" s="1"/>
  <c r="AC21" i="25"/>
  <c r="AF27" i="23"/>
  <c r="AG21" i="25"/>
  <c r="AG25" i="25" s="1"/>
  <c r="AB21" i="25"/>
  <c r="AD27" i="23"/>
  <c r="AE21" i="25"/>
  <c r="AE25" i="25" s="1"/>
  <c r="R27" i="23"/>
  <c r="S21" i="25"/>
  <c r="S25" i="25" s="1"/>
  <c r="Q21" i="25"/>
  <c r="T27" i="23"/>
  <c r="U21" i="25"/>
  <c r="U25" i="25" s="1"/>
  <c r="L38" i="4"/>
  <c r="H38" i="4"/>
  <c r="J38" i="4"/>
  <c r="D36" i="3"/>
  <c r="E21" i="3" s="1"/>
  <c r="E25" i="20"/>
  <c r="G25" i="20" s="1"/>
  <c r="M38" i="4"/>
  <c r="I38" i="4"/>
  <c r="K38" i="4"/>
  <c r="X27" i="23"/>
  <c r="AC27" i="23"/>
  <c r="K5" i="23"/>
  <c r="K20" i="23" s="1"/>
  <c r="L5" i="25"/>
  <c r="L19" i="25" s="1"/>
  <c r="U5" i="25"/>
  <c r="U19" i="25" s="1"/>
  <c r="T5" i="23"/>
  <c r="T20" i="23" s="1"/>
  <c r="AF5" i="23"/>
  <c r="AF20" i="23" s="1"/>
  <c r="AG5" i="25"/>
  <c r="AG19" i="25" s="1"/>
  <c r="W5" i="25"/>
  <c r="W19" i="25" s="1"/>
  <c r="V5" i="23"/>
  <c r="V20" i="23" s="1"/>
  <c r="V5" i="25"/>
  <c r="V19" i="25" s="1"/>
  <c r="U5" i="23"/>
  <c r="U20" i="23" s="1"/>
  <c r="AA5" i="23"/>
  <c r="AA20" i="23" s="1"/>
  <c r="AB5" i="25"/>
  <c r="AB19" i="25" s="1"/>
  <c r="AC5" i="25"/>
  <c r="AC19" i="25" s="1"/>
  <c r="AB5" i="23"/>
  <c r="AB20" i="23" s="1"/>
  <c r="K5" i="25"/>
  <c r="K19" i="25" s="1"/>
  <c r="J5" i="23"/>
  <c r="J20" i="23" s="1"/>
  <c r="AD5" i="25"/>
  <c r="AD19" i="25" s="1"/>
  <c r="AC5" i="23"/>
  <c r="AC20" i="23" s="1"/>
  <c r="Y5" i="23"/>
  <c r="Y20" i="23" s="1"/>
  <c r="Z5" i="25"/>
  <c r="Z19" i="25" s="1"/>
  <c r="O5" i="25"/>
  <c r="O19" i="25" s="1"/>
  <c r="N5" i="23"/>
  <c r="N20" i="23" s="1"/>
  <c r="M7" i="25"/>
  <c r="AJ5" i="25"/>
  <c r="AJ19" i="25" s="1"/>
  <c r="AI5" i="23"/>
  <c r="AI20" i="23" s="1"/>
  <c r="AE5" i="25"/>
  <c r="AE19" i="25" s="1"/>
  <c r="AD5" i="23"/>
  <c r="AD20" i="23" s="1"/>
  <c r="AA5" i="25"/>
  <c r="AA19" i="25" s="1"/>
  <c r="Z5" i="23"/>
  <c r="Z20" i="23" s="1"/>
  <c r="P5" i="25"/>
  <c r="P19" i="25" s="1"/>
  <c r="O5" i="23"/>
  <c r="O20" i="23" s="1"/>
  <c r="AE5" i="23"/>
  <c r="AE20" i="23" s="1"/>
  <c r="AF5" i="25"/>
  <c r="AF19" i="25" s="1"/>
  <c r="AK5" i="25"/>
  <c r="AK19" i="25" s="1"/>
  <c r="AJ5" i="23"/>
  <c r="AJ20" i="23" s="1"/>
  <c r="T5" i="25"/>
  <c r="T19" i="25" s="1"/>
  <c r="S5" i="23"/>
  <c r="S20" i="23" s="1"/>
  <c r="AL5" i="25"/>
  <c r="AL19" i="25" s="1"/>
  <c r="AK5" i="23"/>
  <c r="AK20" i="23" s="1"/>
  <c r="S5" i="25"/>
  <c r="S19" i="25" s="1"/>
  <c r="R5" i="23"/>
  <c r="R20" i="23" s="1"/>
  <c r="P5" i="23"/>
  <c r="P20" i="23" s="1"/>
  <c r="Q5" i="25"/>
  <c r="Q19" i="25" s="1"/>
  <c r="AG5" i="23"/>
  <c r="AG20" i="23" s="1"/>
  <c r="AH5" i="25"/>
  <c r="AH19" i="25" s="1"/>
  <c r="Q5" i="23"/>
  <c r="Q20" i="23" s="1"/>
  <c r="R5" i="25"/>
  <c r="R19" i="25" s="1"/>
  <c r="S22" i="23"/>
  <c r="H5" i="23"/>
  <c r="H20" i="23" s="1"/>
  <c r="I5" i="25"/>
  <c r="I19" i="25" s="1"/>
  <c r="W5" i="23"/>
  <c r="W20" i="23" s="1"/>
  <c r="X5" i="25"/>
  <c r="X19" i="25" s="1"/>
  <c r="M5" i="25"/>
  <c r="M19" i="25" s="1"/>
  <c r="L5" i="23"/>
  <c r="L20" i="23" s="1"/>
  <c r="M5" i="23"/>
  <c r="M20" i="23" s="1"/>
  <c r="N5" i="25"/>
  <c r="N19" i="25" s="1"/>
  <c r="X5" i="23"/>
  <c r="X20" i="23" s="1"/>
  <c r="Y5" i="25"/>
  <c r="Y19" i="25" s="1"/>
  <c r="AI5" i="25"/>
  <c r="AI19" i="25" s="1"/>
  <c r="AH5" i="23"/>
  <c r="AH20" i="23" s="1"/>
  <c r="I5" i="23"/>
  <c r="I20" i="23" s="1"/>
  <c r="J5" i="25"/>
  <c r="J19" i="25" s="1"/>
  <c r="V7" i="25"/>
  <c r="U22" i="23"/>
  <c r="V21" i="25" s="1"/>
  <c r="V22" i="23"/>
  <c r="W21" i="25" s="1"/>
  <c r="G5" i="7"/>
  <c r="H5" i="7"/>
  <c r="O7" i="25"/>
  <c r="N22" i="23"/>
  <c r="O21" i="25" s="1"/>
  <c r="Q34" i="19"/>
  <c r="Q42" i="19" s="1"/>
  <c r="R36" i="24"/>
  <c r="R34" i="24" s="1"/>
  <c r="R42" i="24" s="1"/>
  <c r="S34" i="19"/>
  <c r="S42" i="19" s="1"/>
  <c r="T36" i="24"/>
  <c r="T34" i="24" s="1"/>
  <c r="T42" i="24" s="1"/>
  <c r="W34" i="19"/>
  <c r="W42" i="19" s="1"/>
  <c r="X36" i="24"/>
  <c r="X34" i="24" s="1"/>
  <c r="X42" i="24" s="1"/>
  <c r="X34" i="19"/>
  <c r="X42" i="19" s="1"/>
  <c r="Y36" i="24"/>
  <c r="Y34" i="24" s="1"/>
  <c r="Y42" i="24" s="1"/>
  <c r="O34" i="19"/>
  <c r="O42" i="19" s="1"/>
  <c r="P36" i="24"/>
  <c r="P34" i="24" s="1"/>
  <c r="P42" i="24" s="1"/>
  <c r="AD34" i="19"/>
  <c r="AD42" i="19" s="1"/>
  <c r="AE36" i="24"/>
  <c r="AE34" i="24" s="1"/>
  <c r="AE42" i="24" s="1"/>
  <c r="Y34" i="19"/>
  <c r="Y42" i="19" s="1"/>
  <c r="Z36" i="24"/>
  <c r="Z34" i="24" s="1"/>
  <c r="Z42" i="24" s="1"/>
  <c r="AF34" i="19"/>
  <c r="AF42" i="19" s="1"/>
  <c r="AG36" i="24"/>
  <c r="AG34" i="24" s="1"/>
  <c r="AG42" i="24" s="1"/>
  <c r="B239" i="26"/>
  <c r="B271" i="26"/>
  <c r="B205" i="26"/>
  <c r="B123" i="26"/>
  <c r="B189" i="26"/>
  <c r="B157" i="26"/>
  <c r="D3" i="26"/>
  <c r="B255" i="26"/>
  <c r="B59" i="26"/>
  <c r="B223" i="26"/>
  <c r="B43" i="26"/>
  <c r="B173" i="26"/>
  <c r="B139" i="26"/>
  <c r="B91" i="26"/>
  <c r="B107" i="26"/>
  <c r="B75" i="26"/>
  <c r="B27" i="26"/>
  <c r="B23" i="26" s="1"/>
  <c r="O36" i="24"/>
  <c r="AI34" i="19"/>
  <c r="AI42" i="19" s="1"/>
  <c r="AJ36" i="24"/>
  <c r="AJ34" i="24" s="1"/>
  <c r="AJ42" i="24" s="1"/>
  <c r="Z34" i="19"/>
  <c r="Z42" i="19" s="1"/>
  <c r="AA36" i="24"/>
  <c r="AA34" i="24" s="1"/>
  <c r="AA42" i="24" s="1"/>
  <c r="AH34" i="19"/>
  <c r="AH42" i="19" s="1"/>
  <c r="AI36" i="24"/>
  <c r="AI34" i="24" s="1"/>
  <c r="AI42" i="24" s="1"/>
  <c r="H6" i="23"/>
  <c r="I6" i="25"/>
  <c r="I20" i="25" s="1"/>
  <c r="T34" i="19"/>
  <c r="T42" i="19" s="1"/>
  <c r="U36" i="24"/>
  <c r="U34" i="24" s="1"/>
  <c r="U42" i="24" s="1"/>
  <c r="P34" i="19"/>
  <c r="P42" i="19" s="1"/>
  <c r="Q36" i="24"/>
  <c r="Q34" i="24" s="1"/>
  <c r="Q42" i="24" s="1"/>
  <c r="G7" i="23"/>
  <c r="AB34" i="19"/>
  <c r="AB42" i="19" s="1"/>
  <c r="AC36" i="24"/>
  <c r="AC34" i="24" s="1"/>
  <c r="AC42" i="24" s="1"/>
  <c r="AA34" i="19"/>
  <c r="AA42" i="19" s="1"/>
  <c r="AB36" i="24"/>
  <c r="AB34" i="24" s="1"/>
  <c r="AB42" i="24" s="1"/>
  <c r="AE34" i="19"/>
  <c r="AE42" i="19" s="1"/>
  <c r="AF36" i="24"/>
  <c r="AF34" i="24" s="1"/>
  <c r="AF42" i="24" s="1"/>
  <c r="U34" i="19"/>
  <c r="U42" i="19" s="1"/>
  <c r="V36" i="24"/>
  <c r="V34" i="24" s="1"/>
  <c r="V42" i="24" s="1"/>
  <c r="R34" i="19"/>
  <c r="R42" i="19" s="1"/>
  <c r="S36" i="24"/>
  <c r="S34" i="24" s="1"/>
  <c r="S42" i="24" s="1"/>
  <c r="AG34" i="19"/>
  <c r="AG42" i="19" s="1"/>
  <c r="AH36" i="24"/>
  <c r="AH34" i="24" s="1"/>
  <c r="AH42" i="24" s="1"/>
  <c r="U7" i="25"/>
  <c r="AC34" i="19"/>
  <c r="AC42" i="19" s="1"/>
  <c r="AD36" i="24"/>
  <c r="AD34" i="24" s="1"/>
  <c r="AD42" i="24" s="1"/>
  <c r="V34" i="19"/>
  <c r="V42" i="19" s="1"/>
  <c r="W36" i="24"/>
  <c r="H9" i="25"/>
  <c r="I21" i="25"/>
  <c r="D36" i="5"/>
  <c r="E26" i="5" s="1"/>
  <c r="AI8" i="18"/>
  <c r="AI19" i="18"/>
  <c r="AI23" i="6"/>
  <c r="D21" i="4"/>
  <c r="G36" i="4"/>
  <c r="D35" i="20" s="1"/>
  <c r="D20" i="20"/>
  <c r="E20" i="20" s="1"/>
  <c r="E36" i="19"/>
  <c r="D11" i="4"/>
  <c r="F36" i="4"/>
  <c r="I5" i="6"/>
  <c r="I5" i="7"/>
  <c r="D8" i="4"/>
  <c r="AJ27" i="7"/>
  <c r="Z25" i="25" l="1"/>
  <c r="Y27" i="23"/>
  <c r="AH25" i="25"/>
  <c r="H21" i="23"/>
  <c r="F41" i="34"/>
  <c r="N24" i="7"/>
  <c r="N23" i="7" s="1"/>
  <c r="N31" i="7" s="1"/>
  <c r="P24" i="23"/>
  <c r="Q23" i="25" s="1"/>
  <c r="Q25" i="25" s="1"/>
  <c r="N35" i="19"/>
  <c r="N34" i="19" s="1"/>
  <c r="N42" i="19" s="1"/>
  <c r="F25" i="23"/>
  <c r="E20" i="27" s="1"/>
  <c r="K25" i="7"/>
  <c r="K24" i="7" s="1"/>
  <c r="K23" i="7" s="1"/>
  <c r="K31" i="7" s="1"/>
  <c r="I25" i="7"/>
  <c r="H20" i="18" s="1"/>
  <c r="H18" i="18" s="1"/>
  <c r="J25" i="7"/>
  <c r="J24" i="7" s="1"/>
  <c r="J23" i="7" s="1"/>
  <c r="J31" i="7" s="1"/>
  <c r="AC25" i="25"/>
  <c r="AB27" i="23"/>
  <c r="D8" i="28"/>
  <c r="D11" i="28" s="1"/>
  <c r="D14" i="28" s="1"/>
  <c r="D15" i="28" s="1"/>
  <c r="Q27" i="23"/>
  <c r="G25" i="23"/>
  <c r="E37" i="34"/>
  <c r="D26" i="33" s="1"/>
  <c r="D20" i="27"/>
  <c r="B148" i="26"/>
  <c r="B220" i="26"/>
  <c r="B214" i="26"/>
  <c r="Z27" i="23"/>
  <c r="AI21" i="25"/>
  <c r="AI25" i="25" s="1"/>
  <c r="P27" i="23"/>
  <c r="D28" i="33"/>
  <c r="L35" i="19"/>
  <c r="N24" i="23"/>
  <c r="O23" i="25" s="1"/>
  <c r="O25" i="25" s="1"/>
  <c r="B154" i="26"/>
  <c r="B151" i="26" s="1"/>
  <c r="AA25" i="25"/>
  <c r="AI25" i="18"/>
  <c r="AB25" i="25"/>
  <c r="AA27" i="23"/>
  <c r="V25" i="25"/>
  <c r="W27" i="23"/>
  <c r="G22" i="25"/>
  <c r="F23" i="23"/>
  <c r="E23" i="27" s="1"/>
  <c r="J54" i="28"/>
  <c r="K23" i="18" s="1"/>
  <c r="M25" i="7"/>
  <c r="AG27" i="23"/>
  <c r="G7" i="25"/>
  <c r="F25" i="7"/>
  <c r="F24" i="7" s="1"/>
  <c r="E11" i="3"/>
  <c r="C6" i="34"/>
  <c r="F34" i="34"/>
  <c r="C34" i="34" s="1"/>
  <c r="J53" i="28"/>
  <c r="K22" i="18" s="1"/>
  <c r="E35" i="3"/>
  <c r="G23" i="23"/>
  <c r="E22" i="3"/>
  <c r="W25" i="25"/>
  <c r="H25" i="7"/>
  <c r="G4" i="18"/>
  <c r="H6" i="19" s="1"/>
  <c r="J6" i="23" s="1"/>
  <c r="G25" i="28"/>
  <c r="E36" i="24"/>
  <c r="F4" i="18"/>
  <c r="H6" i="24" s="1"/>
  <c r="F25" i="28"/>
  <c r="B91" i="32"/>
  <c r="B59" i="32"/>
  <c r="B43" i="32"/>
  <c r="B27" i="32"/>
  <c r="B23" i="32" s="1"/>
  <c r="B123" i="32"/>
  <c r="B107" i="32"/>
  <c r="B173" i="32"/>
  <c r="B205" i="32"/>
  <c r="B239" i="32"/>
  <c r="B255" i="32"/>
  <c r="B189" i="32"/>
  <c r="D3" i="32"/>
  <c r="B223" i="32"/>
  <c r="B75" i="32"/>
  <c r="B271" i="32"/>
  <c r="B157" i="32"/>
  <c r="B139" i="32"/>
  <c r="F22" i="23"/>
  <c r="E22" i="27" s="1"/>
  <c r="H4" i="18"/>
  <c r="I6" i="19" s="1"/>
  <c r="H25" i="28"/>
  <c r="K37" i="28"/>
  <c r="J40" i="28"/>
  <c r="B280" i="26"/>
  <c r="B282" i="26"/>
  <c r="B266" i="26"/>
  <c r="B264" i="26"/>
  <c r="B250" i="26"/>
  <c r="B248" i="26"/>
  <c r="B234" i="26"/>
  <c r="B232" i="26"/>
  <c r="B198" i="26"/>
  <c r="B200" i="26"/>
  <c r="B167" i="26"/>
  <c r="B184" i="26"/>
  <c r="B182" i="26"/>
  <c r="B166" i="26"/>
  <c r="B134" i="26"/>
  <c r="B132" i="26"/>
  <c r="B118" i="26"/>
  <c r="B116" i="26"/>
  <c r="B101" i="26"/>
  <c r="B100" i="26"/>
  <c r="B85" i="26"/>
  <c r="B84" i="26"/>
  <c r="B68" i="26"/>
  <c r="B70" i="26"/>
  <c r="B52" i="26"/>
  <c r="B54" i="26"/>
  <c r="B37" i="26"/>
  <c r="B36" i="26"/>
  <c r="B29" i="26" s="1"/>
  <c r="S27" i="23"/>
  <c r="T21" i="25"/>
  <c r="T25" i="25" s="1"/>
  <c r="G25" i="7"/>
  <c r="E26" i="3"/>
  <c r="E31" i="3"/>
  <c r="E23" i="3"/>
  <c r="E12" i="3"/>
  <c r="E33" i="3"/>
  <c r="E18" i="3"/>
  <c r="E34" i="3"/>
  <c r="E29" i="3"/>
  <c r="E32" i="3"/>
  <c r="E13" i="3"/>
  <c r="E24" i="3"/>
  <c r="E7" i="3"/>
  <c r="E30" i="3"/>
  <c r="E17" i="3"/>
  <c r="E9" i="3"/>
  <c r="E36" i="3"/>
  <c r="E20" i="3"/>
  <c r="E8" i="3"/>
  <c r="E28" i="3"/>
  <c r="E27" i="3"/>
  <c r="E19" i="3"/>
  <c r="E14" i="3"/>
  <c r="E15" i="3"/>
  <c r="E25" i="3"/>
  <c r="E16" i="3"/>
  <c r="E10" i="3"/>
  <c r="E16" i="5"/>
  <c r="E25" i="5"/>
  <c r="E22" i="5"/>
  <c r="E8" i="5"/>
  <c r="E29" i="5"/>
  <c r="E20" i="5"/>
  <c r="E15" i="5"/>
  <c r="E27" i="5"/>
  <c r="E31" i="5"/>
  <c r="E12" i="5"/>
  <c r="E33" i="5"/>
  <c r="E18" i="5"/>
  <c r="E11" i="5"/>
  <c r="E34" i="5"/>
  <c r="E9" i="5"/>
  <c r="E17" i="5"/>
  <c r="E36" i="5"/>
  <c r="E14" i="5"/>
  <c r="E10" i="5"/>
  <c r="E35" i="5"/>
  <c r="E23" i="5"/>
  <c r="E28" i="5"/>
  <c r="E32" i="5"/>
  <c r="E7" i="5"/>
  <c r="E24" i="5"/>
  <c r="E21" i="5"/>
  <c r="E30" i="5"/>
  <c r="E13" i="5"/>
  <c r="E19" i="5"/>
  <c r="V27" i="23"/>
  <c r="U27" i="23"/>
  <c r="G22" i="23"/>
  <c r="H7" i="25"/>
  <c r="D239" i="26"/>
  <c r="D271" i="26"/>
  <c r="D205" i="26"/>
  <c r="D107" i="26"/>
  <c r="D189" i="26"/>
  <c r="D91" i="26"/>
  <c r="D123" i="26"/>
  <c r="D157" i="26"/>
  <c r="D43" i="26"/>
  <c r="D255" i="26"/>
  <c r="D75" i="26"/>
  <c r="D223" i="26"/>
  <c r="D27" i="26"/>
  <c r="D23" i="26" s="1"/>
  <c r="D173" i="26"/>
  <c r="F3" i="26"/>
  <c r="D139" i="26"/>
  <c r="D59" i="26"/>
  <c r="T83" i="26"/>
  <c r="H22" i="25"/>
  <c r="W34" i="24"/>
  <c r="W42" i="24" s="1"/>
  <c r="F36" i="24"/>
  <c r="L24" i="7"/>
  <c r="L23" i="7" s="1"/>
  <c r="K20" i="18"/>
  <c r="G20" i="20"/>
  <c r="D36" i="4"/>
  <c r="E21" i="4" s="1"/>
  <c r="C35" i="20"/>
  <c r="J5" i="6"/>
  <c r="J5" i="7"/>
  <c r="O35" i="24" l="1"/>
  <c r="O34" i="24" s="1"/>
  <c r="O42" i="24" s="1"/>
  <c r="K6" i="25"/>
  <c r="K20" i="25" s="1"/>
  <c r="B216" i="26"/>
  <c r="B215" i="26"/>
  <c r="B217" i="26" s="1"/>
  <c r="B218" i="26" s="1"/>
  <c r="N11" i="23"/>
  <c r="J21" i="23"/>
  <c r="H41" i="34"/>
  <c r="I20" i="18"/>
  <c r="I18" i="18" s="1"/>
  <c r="I35" i="19"/>
  <c r="I34" i="19" s="1"/>
  <c r="I42" i="19" s="1"/>
  <c r="I24" i="7"/>
  <c r="I23" i="7" s="1"/>
  <c r="I31" i="7" s="1"/>
  <c r="K24" i="23"/>
  <c r="L23" i="25" s="1"/>
  <c r="L25" i="25" s="1"/>
  <c r="L24" i="23"/>
  <c r="M23" i="25" s="1"/>
  <c r="M25" i="25" s="1"/>
  <c r="J35" i="19"/>
  <c r="J34" i="19" s="1"/>
  <c r="J42" i="19" s="1"/>
  <c r="M24" i="23"/>
  <c r="N23" i="25" s="1"/>
  <c r="N25" i="25" s="1"/>
  <c r="K35" i="19"/>
  <c r="J20" i="18"/>
  <c r="J18" i="18" s="1"/>
  <c r="D30" i="33"/>
  <c r="B154" i="32"/>
  <c r="B151" i="32" s="1"/>
  <c r="B220" i="32"/>
  <c r="B214" i="32"/>
  <c r="D148" i="26"/>
  <c r="D214" i="26"/>
  <c r="D220" i="26"/>
  <c r="I6" i="24"/>
  <c r="B219" i="26"/>
  <c r="C23" i="20"/>
  <c r="F23" i="7"/>
  <c r="M35" i="19"/>
  <c r="O24" i="23"/>
  <c r="H35" i="19"/>
  <c r="J24" i="23"/>
  <c r="D154" i="26"/>
  <c r="B152" i="26"/>
  <c r="T151" i="26"/>
  <c r="B153" i="26"/>
  <c r="B141" i="26" s="1"/>
  <c r="B143" i="26" s="1"/>
  <c r="G35" i="19"/>
  <c r="I24" i="23"/>
  <c r="C24" i="20"/>
  <c r="F35" i="19"/>
  <c r="G35" i="24" s="1"/>
  <c r="H24" i="23"/>
  <c r="H27" i="23" s="1"/>
  <c r="E20" i="18"/>
  <c r="E18" i="18" s="1"/>
  <c r="H21" i="25"/>
  <c r="D6" i="34"/>
  <c r="M24" i="7"/>
  <c r="M23" i="7" s="1"/>
  <c r="M31" i="7" s="1"/>
  <c r="L20" i="18"/>
  <c r="E15" i="4"/>
  <c r="E14" i="4"/>
  <c r="J55" i="28"/>
  <c r="J6" i="24"/>
  <c r="G6" i="19"/>
  <c r="I6" i="23" s="1"/>
  <c r="D15" i="34"/>
  <c r="D25" i="34"/>
  <c r="D30" i="34"/>
  <c r="D18" i="34"/>
  <c r="D23" i="34"/>
  <c r="D12" i="34"/>
  <c r="D13" i="34"/>
  <c r="D16" i="34"/>
  <c r="D8" i="34"/>
  <c r="D34" i="34"/>
  <c r="D28" i="34"/>
  <c r="D29" i="34"/>
  <c r="D17" i="34"/>
  <c r="D11" i="34"/>
  <c r="D21" i="34"/>
  <c r="D32" i="34"/>
  <c r="D33" i="34"/>
  <c r="D5" i="34"/>
  <c r="D31" i="34"/>
  <c r="D20" i="34"/>
  <c r="D7" i="34"/>
  <c r="D27" i="34"/>
  <c r="D24" i="34"/>
  <c r="D26" i="34"/>
  <c r="D22" i="34"/>
  <c r="D10" i="34"/>
  <c r="D19" i="34"/>
  <c r="D9" i="34"/>
  <c r="D14" i="34"/>
  <c r="E35" i="20"/>
  <c r="D22" i="33" s="1"/>
  <c r="D24" i="33"/>
  <c r="G21" i="25"/>
  <c r="D189" i="32"/>
  <c r="D123" i="32"/>
  <c r="D255" i="32"/>
  <c r="D27" i="32"/>
  <c r="D23" i="32" s="1"/>
  <c r="D271" i="32"/>
  <c r="D157" i="32"/>
  <c r="D173" i="32"/>
  <c r="D91" i="32"/>
  <c r="D205" i="32"/>
  <c r="D43" i="32"/>
  <c r="D223" i="32"/>
  <c r="F3" i="32"/>
  <c r="D59" i="32"/>
  <c r="D107" i="32"/>
  <c r="D239" i="32"/>
  <c r="D139" i="32"/>
  <c r="D75" i="32"/>
  <c r="B70" i="32"/>
  <c r="B52" i="32"/>
  <c r="B282" i="32"/>
  <c r="B280" i="32"/>
  <c r="B68" i="32"/>
  <c r="B232" i="32"/>
  <c r="B250" i="32"/>
  <c r="B248" i="32"/>
  <c r="B118" i="32"/>
  <c r="B54" i="32"/>
  <c r="B167" i="32"/>
  <c r="B198" i="32"/>
  <c r="B184" i="32"/>
  <c r="B166" i="32"/>
  <c r="B84" i="32"/>
  <c r="B101" i="32"/>
  <c r="B100" i="32"/>
  <c r="B264" i="32"/>
  <c r="B182" i="32"/>
  <c r="B134" i="32"/>
  <c r="B135" i="32" s="1"/>
  <c r="B36" i="32"/>
  <c r="B234" i="32"/>
  <c r="B200" i="32"/>
  <c r="B37" i="32"/>
  <c r="B266" i="32"/>
  <c r="B148" i="32"/>
  <c r="B132" i="32"/>
  <c r="B85" i="32"/>
  <c r="B87" i="32" s="1"/>
  <c r="B116" i="32"/>
  <c r="I4" i="18"/>
  <c r="K6" i="24" s="1"/>
  <c r="I25" i="28"/>
  <c r="O11" i="25"/>
  <c r="K39" i="28"/>
  <c r="K38" i="28"/>
  <c r="B283" i="26"/>
  <c r="D282" i="26"/>
  <c r="D283" i="26" s="1"/>
  <c r="D280" i="26"/>
  <c r="B273" i="26"/>
  <c r="D266" i="26"/>
  <c r="D267" i="26" s="1"/>
  <c r="D264" i="26"/>
  <c r="B267" i="26"/>
  <c r="D250" i="26"/>
  <c r="D251" i="26" s="1"/>
  <c r="D248" i="26"/>
  <c r="B241" i="26"/>
  <c r="B251" i="26"/>
  <c r="D234" i="26"/>
  <c r="D235" i="26" s="1"/>
  <c r="D232" i="26"/>
  <c r="B235" i="26"/>
  <c r="D200" i="26"/>
  <c r="D201" i="26" s="1"/>
  <c r="D198" i="26"/>
  <c r="D191" i="26" s="1"/>
  <c r="D196" i="26" s="1"/>
  <c r="B201" i="26"/>
  <c r="B202" i="26" s="1"/>
  <c r="B191" i="26"/>
  <c r="D167" i="26"/>
  <c r="D169" i="26" s="1"/>
  <c r="D184" i="26"/>
  <c r="D185" i="26" s="1"/>
  <c r="D182" i="26"/>
  <c r="B185" i="26"/>
  <c r="D166" i="26"/>
  <c r="B159" i="26"/>
  <c r="B169" i="26"/>
  <c r="B170" i="26" s="1"/>
  <c r="B125" i="26"/>
  <c r="D134" i="26"/>
  <c r="D135" i="26" s="1"/>
  <c r="D132" i="26"/>
  <c r="B135" i="26"/>
  <c r="D118" i="26"/>
  <c r="D119" i="26" s="1"/>
  <c r="D116" i="26"/>
  <c r="B119" i="26"/>
  <c r="B120" i="26" s="1"/>
  <c r="D101" i="26"/>
  <c r="D103" i="26" s="1"/>
  <c r="D100" i="26"/>
  <c r="B93" i="26"/>
  <c r="B103" i="26"/>
  <c r="B77" i="26"/>
  <c r="D85" i="26"/>
  <c r="D84" i="26"/>
  <c r="B87" i="26"/>
  <c r="B71" i="26"/>
  <c r="B72" i="26" s="1"/>
  <c r="D68" i="26"/>
  <c r="D70" i="26"/>
  <c r="D71" i="26" s="1"/>
  <c r="B61" i="26"/>
  <c r="D54" i="26"/>
  <c r="D52" i="26"/>
  <c r="B55" i="26"/>
  <c r="B56" i="26" s="1"/>
  <c r="B14" i="26"/>
  <c r="B39" i="26"/>
  <c r="B40" i="26" s="1"/>
  <c r="D36" i="26"/>
  <c r="D37" i="26"/>
  <c r="N27" i="23"/>
  <c r="L6" i="25"/>
  <c r="L20" i="25" s="1"/>
  <c r="K6" i="23"/>
  <c r="F239" i="26"/>
  <c r="F271" i="26"/>
  <c r="F139" i="26"/>
  <c r="F43" i="26"/>
  <c r="F91" i="26"/>
  <c r="F27" i="26"/>
  <c r="F23" i="26" s="1"/>
  <c r="F123" i="26"/>
  <c r="F189" i="26"/>
  <c r="F107" i="26"/>
  <c r="F157" i="26"/>
  <c r="F75" i="26"/>
  <c r="F205" i="26"/>
  <c r="F255" i="26"/>
  <c r="H3" i="26"/>
  <c r="F173" i="26"/>
  <c r="F223" i="26"/>
  <c r="F59" i="26"/>
  <c r="L34" i="19"/>
  <c r="L42" i="19" s="1"/>
  <c r="M35" i="24"/>
  <c r="M34" i="24" s="1"/>
  <c r="M42" i="24" s="1"/>
  <c r="K18" i="18"/>
  <c r="L31" i="7"/>
  <c r="E31" i="4"/>
  <c r="E13" i="4"/>
  <c r="E36" i="4"/>
  <c r="E24" i="4"/>
  <c r="E25" i="4"/>
  <c r="E7" i="4"/>
  <c r="E30" i="4"/>
  <c r="E29" i="4"/>
  <c r="E8" i="4"/>
  <c r="E26" i="4"/>
  <c r="E23" i="4"/>
  <c r="E33" i="4"/>
  <c r="E27" i="4"/>
  <c r="E18" i="4"/>
  <c r="E11" i="4"/>
  <c r="E22" i="4"/>
  <c r="E35" i="4"/>
  <c r="E10" i="4"/>
  <c r="E17" i="4"/>
  <c r="E28" i="4"/>
  <c r="E20" i="4"/>
  <c r="E32" i="4"/>
  <c r="E12" i="4"/>
  <c r="E9" i="4"/>
  <c r="E19" i="4"/>
  <c r="E16" i="4"/>
  <c r="E34" i="4"/>
  <c r="K5" i="6"/>
  <c r="K5" i="7"/>
  <c r="C22" i="20"/>
  <c r="J6" i="25" l="1"/>
  <c r="J20" i="25" s="1"/>
  <c r="B13" i="26"/>
  <c r="B207" i="26"/>
  <c r="D216" i="26"/>
  <c r="D215" i="26"/>
  <c r="D217" i="26" s="1"/>
  <c r="D218" i="26" s="1"/>
  <c r="B215" i="32"/>
  <c r="B217" i="32" s="1"/>
  <c r="I21" i="23"/>
  <c r="G41" i="34"/>
  <c r="K21" i="23"/>
  <c r="I41" i="34"/>
  <c r="K27" i="23"/>
  <c r="J35" i="24"/>
  <c r="J34" i="24" s="1"/>
  <c r="J42" i="24" s="1"/>
  <c r="M27" i="23"/>
  <c r="K35" i="24"/>
  <c r="K34" i="24" s="1"/>
  <c r="K42" i="24" s="1"/>
  <c r="L27" i="23"/>
  <c r="K34" i="19"/>
  <c r="K42" i="19" s="1"/>
  <c r="L35" i="24"/>
  <c r="L34" i="24" s="1"/>
  <c r="L42" i="24" s="1"/>
  <c r="D214" i="32"/>
  <c r="D220" i="32"/>
  <c r="D219" i="26"/>
  <c r="D207" i="26" s="1"/>
  <c r="D209" i="26" s="1"/>
  <c r="J6" i="19"/>
  <c r="M6" i="25" s="1"/>
  <c r="M20" i="25" s="1"/>
  <c r="F220" i="26"/>
  <c r="F217" i="26" s="1"/>
  <c r="F214" i="26"/>
  <c r="F148" i="26"/>
  <c r="B209" i="26"/>
  <c r="B210" i="26" s="1"/>
  <c r="F34" i="19"/>
  <c r="F42" i="19" s="1"/>
  <c r="F26" i="20"/>
  <c r="F35" i="20"/>
  <c r="F20" i="20"/>
  <c r="I23" i="25"/>
  <c r="I25" i="25" s="1"/>
  <c r="F17" i="20"/>
  <c r="F154" i="26"/>
  <c r="D153" i="26"/>
  <c r="D141" i="26" s="1"/>
  <c r="D143" i="26" s="1"/>
  <c r="F34" i="20"/>
  <c r="F32" i="20"/>
  <c r="F27" i="20"/>
  <c r="F16" i="20"/>
  <c r="F31" i="20"/>
  <c r="F25" i="20"/>
  <c r="F8" i="20"/>
  <c r="F33" i="20"/>
  <c r="D154" i="32"/>
  <c r="F21" i="20"/>
  <c r="F18" i="20"/>
  <c r="F30" i="20"/>
  <c r="F28" i="20"/>
  <c r="F19" i="20"/>
  <c r="F12" i="20"/>
  <c r="K54" i="28"/>
  <c r="L23" i="18" s="1"/>
  <c r="P23" i="25"/>
  <c r="P25" i="25" s="1"/>
  <c r="O27" i="23"/>
  <c r="K53" i="28"/>
  <c r="L22" i="18" s="1"/>
  <c r="M34" i="19"/>
  <c r="M42" i="19" s="1"/>
  <c r="N35" i="24"/>
  <c r="N34" i="24" s="1"/>
  <c r="N42" i="24" s="1"/>
  <c r="G34" i="24"/>
  <c r="G42" i="24" s="1"/>
  <c r="B185" i="32"/>
  <c r="B186" i="32" s="1"/>
  <c r="B152" i="32"/>
  <c r="B136" i="32"/>
  <c r="B39" i="32"/>
  <c r="B40" i="32" s="1"/>
  <c r="B283" i="32"/>
  <c r="B284" i="32" s="1"/>
  <c r="F91" i="32"/>
  <c r="F43" i="32"/>
  <c r="F271" i="32"/>
  <c r="F157" i="32"/>
  <c r="F173" i="32"/>
  <c r="F59" i="32"/>
  <c r="F189" i="32"/>
  <c r="F139" i="32"/>
  <c r="H3" i="32"/>
  <c r="F223" i="32"/>
  <c r="F255" i="32"/>
  <c r="F123" i="32"/>
  <c r="F205" i="32"/>
  <c r="F107" i="32"/>
  <c r="F75" i="32"/>
  <c r="F239" i="32"/>
  <c r="F27" i="32"/>
  <c r="D282" i="32"/>
  <c r="D283" i="32" s="1"/>
  <c r="D234" i="32"/>
  <c r="D235" i="32" s="1"/>
  <c r="D70" i="32"/>
  <c r="D71" i="32" s="1"/>
  <c r="D184" i="32"/>
  <c r="D185" i="32" s="1"/>
  <c r="D264" i="32"/>
  <c r="D198" i="32"/>
  <c r="D134" i="32"/>
  <c r="D135" i="32" s="1"/>
  <c r="D37" i="32"/>
  <c r="D85" i="32"/>
  <c r="D132" i="32"/>
  <c r="D101" i="32"/>
  <c r="D103" i="32" s="1"/>
  <c r="D248" i="32"/>
  <c r="D84" i="32"/>
  <c r="D200" i="32"/>
  <c r="D201" i="32" s="1"/>
  <c r="D166" i="32"/>
  <c r="D36" i="32"/>
  <c r="D266" i="32"/>
  <c r="D267" i="32" s="1"/>
  <c r="D182" i="32"/>
  <c r="D148" i="32"/>
  <c r="D54" i="32"/>
  <c r="D232" i="32"/>
  <c r="D250" i="32"/>
  <c r="D251" i="32" s="1"/>
  <c r="D116" i="32"/>
  <c r="D52" i="32"/>
  <c r="D167" i="32"/>
  <c r="D169" i="32" s="1"/>
  <c r="D280" i="32"/>
  <c r="D118" i="32"/>
  <c r="D119" i="32" s="1"/>
  <c r="D100" i="32"/>
  <c r="D68" i="32"/>
  <c r="B169" i="32"/>
  <c r="B170" i="32" s="1"/>
  <c r="B14" i="32"/>
  <c r="B55" i="32"/>
  <c r="B56" i="32" s="1"/>
  <c r="J4" i="18"/>
  <c r="K6" i="19" s="1"/>
  <c r="J25" i="28"/>
  <c r="B201" i="32"/>
  <c r="B202" i="32" s="1"/>
  <c r="B103" i="32"/>
  <c r="B104" i="32" s="1"/>
  <c r="B119" i="32"/>
  <c r="B71" i="32"/>
  <c r="B72" i="32" s="1"/>
  <c r="B267" i="32"/>
  <c r="B268" i="32" s="1"/>
  <c r="B88" i="32"/>
  <c r="B235" i="32"/>
  <c r="B236" i="32" s="1"/>
  <c r="B251" i="32"/>
  <c r="B252" i="32" s="1"/>
  <c r="L37" i="28"/>
  <c r="L38" i="28" s="1"/>
  <c r="L53" i="28" s="1"/>
  <c r="M22" i="18" s="1"/>
  <c r="K40" i="28"/>
  <c r="B247" i="26"/>
  <c r="B279" i="26"/>
  <c r="B278" i="26"/>
  <c r="D284" i="26"/>
  <c r="D273" i="26"/>
  <c r="D278" i="26" s="1"/>
  <c r="B284" i="26"/>
  <c r="F282" i="26"/>
  <c r="F283" i="26" s="1"/>
  <c r="F280" i="26"/>
  <c r="D268" i="26"/>
  <c r="B268" i="26"/>
  <c r="F266" i="26"/>
  <c r="F264" i="26"/>
  <c r="B252" i="26"/>
  <c r="F250" i="26"/>
  <c r="F248" i="26"/>
  <c r="D252" i="26"/>
  <c r="D241" i="26"/>
  <c r="D246" i="26" s="1"/>
  <c r="D236" i="26"/>
  <c r="B236" i="26"/>
  <c r="F234" i="26"/>
  <c r="F232" i="26"/>
  <c r="B196" i="26"/>
  <c r="F200" i="26"/>
  <c r="F198" i="26"/>
  <c r="D186" i="26"/>
  <c r="D202" i="26"/>
  <c r="F167" i="26"/>
  <c r="F184" i="26"/>
  <c r="F182" i="26"/>
  <c r="B186" i="26"/>
  <c r="F166" i="26"/>
  <c r="B161" i="26"/>
  <c r="D159" i="26"/>
  <c r="D161" i="26" s="1"/>
  <c r="D170" i="26"/>
  <c r="D152" i="26"/>
  <c r="D136" i="26"/>
  <c r="D125" i="26"/>
  <c r="D130" i="26" s="1"/>
  <c r="B130" i="26"/>
  <c r="F134" i="26"/>
  <c r="F132" i="26"/>
  <c r="B136" i="26"/>
  <c r="D120" i="26"/>
  <c r="F118" i="26"/>
  <c r="F116" i="26"/>
  <c r="B104" i="26"/>
  <c r="F101" i="26"/>
  <c r="F100" i="26"/>
  <c r="B95" i="26"/>
  <c r="D93" i="26"/>
  <c r="D95" i="26" s="1"/>
  <c r="D96" i="26" s="1"/>
  <c r="D98" i="26" s="1"/>
  <c r="D104" i="26"/>
  <c r="D77" i="26"/>
  <c r="D87" i="26"/>
  <c r="D88" i="26" s="1"/>
  <c r="F85" i="26"/>
  <c r="F84" i="26"/>
  <c r="B88" i="26"/>
  <c r="B79" i="26"/>
  <c r="B66" i="26"/>
  <c r="F70" i="26"/>
  <c r="F71" i="26" s="1"/>
  <c r="F68" i="26"/>
  <c r="D72" i="26"/>
  <c r="D61" i="26"/>
  <c r="D66" i="26" s="1"/>
  <c r="F54" i="26"/>
  <c r="F52" i="26"/>
  <c r="D55" i="26"/>
  <c r="D56" i="26" s="1"/>
  <c r="D14" i="26"/>
  <c r="B15" i="26"/>
  <c r="F37" i="26"/>
  <c r="F36" i="26"/>
  <c r="D39" i="26"/>
  <c r="D13" i="26"/>
  <c r="D29" i="26"/>
  <c r="D31" i="26" s="1"/>
  <c r="D32" i="26" s="1"/>
  <c r="H239" i="26"/>
  <c r="H271" i="26"/>
  <c r="H205" i="26"/>
  <c r="H123" i="26"/>
  <c r="H91" i="26"/>
  <c r="H255" i="26"/>
  <c r="H173" i="26"/>
  <c r="H27" i="26"/>
  <c r="H23" i="26" s="1"/>
  <c r="H189" i="26"/>
  <c r="H107" i="26"/>
  <c r="J3" i="26"/>
  <c r="H59" i="26"/>
  <c r="H223" i="26"/>
  <c r="H75" i="26"/>
  <c r="H43" i="26"/>
  <c r="H157" i="26"/>
  <c r="H139" i="26"/>
  <c r="L5" i="6"/>
  <c r="L5" i="7"/>
  <c r="AI29" i="7"/>
  <c r="AK8" i="23" s="1"/>
  <c r="F8" i="23" s="1"/>
  <c r="F31" i="7"/>
  <c r="C29" i="20" s="1"/>
  <c r="T219" i="26" l="1"/>
  <c r="B13" i="32"/>
  <c r="D216" i="32"/>
  <c r="D215" i="32"/>
  <c r="T217" i="32"/>
  <c r="B218" i="32"/>
  <c r="O11" i="23"/>
  <c r="P11" i="25" s="1"/>
  <c r="B212" i="26"/>
  <c r="D151" i="32"/>
  <c r="D152" i="32" s="1"/>
  <c r="H148" i="26"/>
  <c r="H214" i="26"/>
  <c r="H220" i="26"/>
  <c r="H217" i="26" s="1"/>
  <c r="L6" i="23"/>
  <c r="F219" i="26"/>
  <c r="F207" i="26" s="1"/>
  <c r="D186" i="32"/>
  <c r="D210" i="26"/>
  <c r="D212" i="26" s="1"/>
  <c r="H154" i="26"/>
  <c r="F153" i="26"/>
  <c r="F141" i="26" s="1"/>
  <c r="F143" i="26" s="1"/>
  <c r="F23" i="32"/>
  <c r="D218" i="32"/>
  <c r="L18" i="18"/>
  <c r="D72" i="32"/>
  <c r="D87" i="32"/>
  <c r="D88" i="32" s="1"/>
  <c r="D120" i="32"/>
  <c r="K55" i="28"/>
  <c r="D202" i="32"/>
  <c r="D252" i="32"/>
  <c r="D104" i="32"/>
  <c r="D268" i="32"/>
  <c r="D14" i="32"/>
  <c r="D55" i="32"/>
  <c r="D56" i="32" s="1"/>
  <c r="B120" i="32"/>
  <c r="L6" i="24"/>
  <c r="K4" i="18"/>
  <c r="M6" i="24" s="1"/>
  <c r="K25" i="28"/>
  <c r="D236" i="32"/>
  <c r="D170" i="32"/>
  <c r="D39" i="32"/>
  <c r="D40" i="32" s="1"/>
  <c r="D284" i="32"/>
  <c r="D136" i="32"/>
  <c r="H173" i="32"/>
  <c r="H189" i="32"/>
  <c r="H157" i="32"/>
  <c r="H27" i="32"/>
  <c r="H23" i="32" s="1"/>
  <c r="H271" i="32"/>
  <c r="H43" i="32"/>
  <c r="H239" i="32"/>
  <c r="H75" i="32"/>
  <c r="H139" i="32"/>
  <c r="J3" i="32"/>
  <c r="H255" i="32"/>
  <c r="H91" i="32"/>
  <c r="H59" i="32"/>
  <c r="H107" i="32"/>
  <c r="H223" i="32"/>
  <c r="H123" i="32"/>
  <c r="H205" i="32"/>
  <c r="B15" i="32"/>
  <c r="L39" i="28"/>
  <c r="M37" i="28"/>
  <c r="M39" i="28" s="1"/>
  <c r="D279" i="26"/>
  <c r="H282" i="26"/>
  <c r="H280" i="26"/>
  <c r="H273" i="26" s="1"/>
  <c r="F273" i="26"/>
  <c r="F278" i="26" s="1"/>
  <c r="F284" i="26"/>
  <c r="D247" i="26"/>
  <c r="H266" i="26"/>
  <c r="H267" i="26" s="1"/>
  <c r="H264" i="26"/>
  <c r="F267" i="26"/>
  <c r="F268" i="26" s="1"/>
  <c r="F241" i="26"/>
  <c r="F251" i="26"/>
  <c r="H250" i="26"/>
  <c r="H251" i="26" s="1"/>
  <c r="H248" i="26"/>
  <c r="F235" i="26"/>
  <c r="H234" i="26"/>
  <c r="H235" i="26" s="1"/>
  <c r="H232" i="26"/>
  <c r="F218" i="26"/>
  <c r="F191" i="26"/>
  <c r="F201" i="26"/>
  <c r="H200" i="26"/>
  <c r="H201" i="26" s="1"/>
  <c r="H198" i="26"/>
  <c r="H167" i="26"/>
  <c r="H169" i="26" s="1"/>
  <c r="H184" i="26"/>
  <c r="H185" i="26" s="1"/>
  <c r="H182" i="26"/>
  <c r="F185" i="26"/>
  <c r="H166" i="26"/>
  <c r="H159" i="26" s="1"/>
  <c r="B162" i="26"/>
  <c r="F159" i="26"/>
  <c r="D162" i="26"/>
  <c r="D164" i="26" s="1"/>
  <c r="F169" i="26"/>
  <c r="F170" i="26" s="1"/>
  <c r="F152" i="26"/>
  <c r="F125" i="26"/>
  <c r="F135" i="26"/>
  <c r="F136" i="26" s="1"/>
  <c r="H134" i="26"/>
  <c r="H135" i="26" s="1"/>
  <c r="H132" i="26"/>
  <c r="F119" i="26"/>
  <c r="H118" i="26"/>
  <c r="H119" i="26" s="1"/>
  <c r="H116" i="26"/>
  <c r="B96" i="26"/>
  <c r="F93" i="26"/>
  <c r="F103" i="26"/>
  <c r="H101" i="26"/>
  <c r="H103" i="26" s="1"/>
  <c r="H100" i="26"/>
  <c r="H93" i="26" s="1"/>
  <c r="H85" i="26"/>
  <c r="H84" i="26"/>
  <c r="F77" i="26"/>
  <c r="F87" i="26"/>
  <c r="B80" i="26"/>
  <c r="D79" i="26"/>
  <c r="D80" i="26" s="1"/>
  <c r="D82" i="26" s="1"/>
  <c r="F61" i="26"/>
  <c r="F66" i="26" s="1"/>
  <c r="F72" i="26"/>
  <c r="H70" i="26"/>
  <c r="H68" i="26"/>
  <c r="F55" i="26"/>
  <c r="F56" i="26" s="1"/>
  <c r="F14" i="26"/>
  <c r="H54" i="26"/>
  <c r="H52" i="26"/>
  <c r="H37" i="26"/>
  <c r="H36" i="26"/>
  <c r="F29" i="26"/>
  <c r="D40" i="26"/>
  <c r="F39" i="26"/>
  <c r="F40" i="26" s="1"/>
  <c r="F13" i="26"/>
  <c r="D15" i="26"/>
  <c r="AL8" i="25"/>
  <c r="G8" i="25" s="1"/>
  <c r="AK26" i="23"/>
  <c r="G8" i="23"/>
  <c r="J239" i="26"/>
  <c r="J271" i="26"/>
  <c r="J157" i="26"/>
  <c r="J91" i="26"/>
  <c r="J255" i="26"/>
  <c r="J139" i="26"/>
  <c r="J223" i="26"/>
  <c r="L3" i="26"/>
  <c r="J173" i="26"/>
  <c r="J59" i="26"/>
  <c r="J205" i="26"/>
  <c r="J43" i="26"/>
  <c r="J75" i="26"/>
  <c r="J123" i="26"/>
  <c r="J27" i="26"/>
  <c r="J23" i="26" s="1"/>
  <c r="J107" i="26"/>
  <c r="J189" i="26"/>
  <c r="N6" i="25"/>
  <c r="N20" i="25" s="1"/>
  <c r="M6" i="23"/>
  <c r="M5" i="6"/>
  <c r="M5" i="7"/>
  <c r="AJ29" i="7"/>
  <c r="AI31" i="7"/>
  <c r="F264" i="32" l="1"/>
  <c r="D13" i="32"/>
  <c r="D15" i="32" s="1"/>
  <c r="F70" i="32"/>
  <c r="L21" i="23"/>
  <c r="J41" i="34"/>
  <c r="M21" i="23"/>
  <c r="K41" i="34"/>
  <c r="F220" i="32"/>
  <c r="F214" i="32"/>
  <c r="F218" i="32" s="1"/>
  <c r="H214" i="32"/>
  <c r="H220" i="32"/>
  <c r="F248" i="32"/>
  <c r="H219" i="26"/>
  <c r="H207" i="26" s="1"/>
  <c r="F182" i="32"/>
  <c r="F166" i="32"/>
  <c r="J214" i="26"/>
  <c r="J148" i="26"/>
  <c r="J220" i="26"/>
  <c r="J217" i="26" s="1"/>
  <c r="F52" i="32"/>
  <c r="F54" i="32"/>
  <c r="F55" i="32" s="1"/>
  <c r="F232" i="32"/>
  <c r="F85" i="32"/>
  <c r="F116" i="32"/>
  <c r="F118" i="32"/>
  <c r="F119" i="32" s="1"/>
  <c r="J154" i="26"/>
  <c r="H153" i="26"/>
  <c r="H141" i="26" s="1"/>
  <c r="H143" i="26" s="1"/>
  <c r="F184" i="32"/>
  <c r="F185" i="32" s="1"/>
  <c r="F37" i="32"/>
  <c r="F39" i="32" s="1"/>
  <c r="F134" i="32"/>
  <c r="F135" i="32" s="1"/>
  <c r="F167" i="32"/>
  <c r="F169" i="32" s="1"/>
  <c r="F280" i="32"/>
  <c r="F36" i="32"/>
  <c r="F132" i="32"/>
  <c r="F234" i="32"/>
  <c r="F235" i="32" s="1"/>
  <c r="F101" i="32"/>
  <c r="F103" i="32" s="1"/>
  <c r="F200" i="32"/>
  <c r="F201" i="32" s="1"/>
  <c r="F100" i="32"/>
  <c r="F282" i="32"/>
  <c r="F283" i="32" s="1"/>
  <c r="F266" i="32"/>
  <c r="F267" i="32" s="1"/>
  <c r="F268" i="32" s="1"/>
  <c r="F198" i="32"/>
  <c r="F154" i="32"/>
  <c r="F68" i="32"/>
  <c r="F148" i="32"/>
  <c r="F250" i="32"/>
  <c r="F251" i="32" s="1"/>
  <c r="F84" i="32"/>
  <c r="H154" i="32"/>
  <c r="M54" i="28"/>
  <c r="N23" i="18" s="1"/>
  <c r="L54" i="28"/>
  <c r="AK27" i="23"/>
  <c r="AL24" i="25"/>
  <c r="F26" i="23"/>
  <c r="E21" i="27" s="1"/>
  <c r="E29" i="27" s="1"/>
  <c r="L40" i="28"/>
  <c r="F71" i="32"/>
  <c r="L6" i="19"/>
  <c r="N6" i="23" s="1"/>
  <c r="N21" i="23" s="1"/>
  <c r="H264" i="32"/>
  <c r="H250" i="32"/>
  <c r="H251" i="32" s="1"/>
  <c r="H37" i="32"/>
  <c r="H167" i="32"/>
  <c r="H266" i="32"/>
  <c r="H267" i="32" s="1"/>
  <c r="H101" i="32"/>
  <c r="H52" i="32"/>
  <c r="H184" i="32"/>
  <c r="H185" i="32" s="1"/>
  <c r="H232" i="32"/>
  <c r="H198" i="32"/>
  <c r="H132" i="32"/>
  <c r="H116" i="32"/>
  <c r="H68" i="32"/>
  <c r="H280" i="32"/>
  <c r="H166" i="32"/>
  <c r="H118" i="32"/>
  <c r="H119" i="32" s="1"/>
  <c r="H100" i="32"/>
  <c r="H234" i="32"/>
  <c r="H235" i="32" s="1"/>
  <c r="H182" i="32"/>
  <c r="H148" i="32"/>
  <c r="H70" i="32"/>
  <c r="H71" i="32" s="1"/>
  <c r="H72" i="32" s="1"/>
  <c r="H84" i="32"/>
  <c r="H282" i="32"/>
  <c r="H283" i="32" s="1"/>
  <c r="H134" i="32"/>
  <c r="H135" i="32" s="1"/>
  <c r="H36" i="32"/>
  <c r="H248" i="32"/>
  <c r="H200" i="32"/>
  <c r="H201" i="32" s="1"/>
  <c r="H54" i="32"/>
  <c r="H85" i="32"/>
  <c r="L4" i="18"/>
  <c r="M6" i="19" s="1"/>
  <c r="L25" i="28"/>
  <c r="J123" i="32"/>
  <c r="J27" i="32"/>
  <c r="J23" i="32" s="1"/>
  <c r="J43" i="32"/>
  <c r="J255" i="32"/>
  <c r="J107" i="32"/>
  <c r="L3" i="32"/>
  <c r="J223" i="32"/>
  <c r="J139" i="32"/>
  <c r="J75" i="32"/>
  <c r="J205" i="32"/>
  <c r="J157" i="32"/>
  <c r="J189" i="32"/>
  <c r="J173" i="32"/>
  <c r="J271" i="32"/>
  <c r="J59" i="32"/>
  <c r="J239" i="32"/>
  <c r="J91" i="32"/>
  <c r="M38" i="28"/>
  <c r="M40"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H218"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H98" i="26" s="1"/>
  <c r="B82" i="26"/>
  <c r="F88" i="26"/>
  <c r="J85" i="26"/>
  <c r="J84" i="26"/>
  <c r="F79" i="26"/>
  <c r="H77" i="26"/>
  <c r="H87" i="26"/>
  <c r="H88" i="26" s="1"/>
  <c r="J68" i="26"/>
  <c r="J61" i="26" s="1"/>
  <c r="J66" i="26" s="1"/>
  <c r="J70" i="26"/>
  <c r="J71" i="26" s="1"/>
  <c r="H71" i="26"/>
  <c r="H72" i="26" s="1"/>
  <c r="H61" i="26"/>
  <c r="F15" i="26"/>
  <c r="H55" i="26"/>
  <c r="H56" i="26" s="1"/>
  <c r="H14" i="26"/>
  <c r="J52" i="26"/>
  <c r="J54" i="26"/>
  <c r="J37" i="26"/>
  <c r="J36" i="26"/>
  <c r="J29" i="26" s="1"/>
  <c r="F31" i="26"/>
  <c r="F32" i="26" s="1"/>
  <c r="H13" i="26"/>
  <c r="H39" i="26"/>
  <c r="H40" i="26" s="1"/>
  <c r="H29" i="26"/>
  <c r="G26" i="23"/>
  <c r="D21" i="27" s="1"/>
  <c r="H8" i="25"/>
  <c r="L239" i="26"/>
  <c r="L271" i="26"/>
  <c r="L255" i="26"/>
  <c r="L91" i="26"/>
  <c r="L223" i="26"/>
  <c r="L139" i="26"/>
  <c r="L173" i="26"/>
  <c r="N3" i="26"/>
  <c r="L205" i="26"/>
  <c r="L59" i="26"/>
  <c r="L189" i="26"/>
  <c r="L27" i="26"/>
  <c r="L23" i="26" s="1"/>
  <c r="L157" i="26"/>
  <c r="L75" i="26"/>
  <c r="L107" i="26"/>
  <c r="L43" i="26"/>
  <c r="L123" i="26"/>
  <c r="N5" i="6"/>
  <c r="N5" i="7"/>
  <c r="L55" i="28" l="1"/>
  <c r="M23" i="18"/>
  <c r="F136" i="32"/>
  <c r="F202" i="32"/>
  <c r="F170" i="32"/>
  <c r="F87" i="32"/>
  <c r="F88" i="32" s="1"/>
  <c r="F252" i="32"/>
  <c r="F284" i="32"/>
  <c r="F56" i="32"/>
  <c r="F236" i="32"/>
  <c r="E36" i="27"/>
  <c r="E37" i="27" s="1"/>
  <c r="E39" i="27" s="1"/>
  <c r="L42" i="32" s="1"/>
  <c r="E30" i="27"/>
  <c r="E31" i="27" s="1"/>
  <c r="F186" i="32"/>
  <c r="J214" i="32"/>
  <c r="J220" i="32"/>
  <c r="F104" i="32"/>
  <c r="F151" i="32"/>
  <c r="F152" i="32" s="1"/>
  <c r="F72" i="32"/>
  <c r="L220" i="26"/>
  <c r="L217" i="26" s="1"/>
  <c r="L214" i="26"/>
  <c r="L148" i="26"/>
  <c r="J219" i="26"/>
  <c r="J207" i="26" s="1"/>
  <c r="H151" i="32"/>
  <c r="H152" i="32" s="1"/>
  <c r="F40" i="32"/>
  <c r="L154" i="26"/>
  <c r="J153" i="26"/>
  <c r="J141" i="26" s="1"/>
  <c r="J143" i="26" s="1"/>
  <c r="F14" i="32"/>
  <c r="H218" i="32"/>
  <c r="J154" i="32"/>
  <c r="N6" i="24"/>
  <c r="N37" i="28"/>
  <c r="N38" i="28" s="1"/>
  <c r="M53" i="28"/>
  <c r="AL25" i="25"/>
  <c r="G24" i="25"/>
  <c r="H252" i="32"/>
  <c r="O6" i="25"/>
  <c r="O20" i="25" s="1"/>
  <c r="H236" i="32"/>
  <c r="H136" i="32"/>
  <c r="H268" i="32"/>
  <c r="J200" i="32"/>
  <c r="J201" i="32" s="1"/>
  <c r="J166" i="32"/>
  <c r="J148" i="32"/>
  <c r="J100" i="32"/>
  <c r="J84" i="32"/>
  <c r="J184" i="32"/>
  <c r="J185" i="32" s="1"/>
  <c r="J132" i="32"/>
  <c r="J101" i="32"/>
  <c r="J103" i="32" s="1"/>
  <c r="J85" i="32"/>
  <c r="J134" i="32"/>
  <c r="J135" i="32" s="1"/>
  <c r="J167" i="32"/>
  <c r="J169" i="32" s="1"/>
  <c r="J70" i="32"/>
  <c r="J71" i="32" s="1"/>
  <c r="J280" i="32"/>
  <c r="J266" i="32"/>
  <c r="J267" i="32" s="1"/>
  <c r="J116" i="32"/>
  <c r="J68" i="32"/>
  <c r="J234" i="32"/>
  <c r="J182" i="32"/>
  <c r="J250" i="32"/>
  <c r="J251" i="32" s="1"/>
  <c r="J232" i="32"/>
  <c r="J118" i="32"/>
  <c r="J282" i="32"/>
  <c r="J283" i="32" s="1"/>
  <c r="J52" i="32"/>
  <c r="J37" i="32"/>
  <c r="J264" i="32"/>
  <c r="J248" i="32"/>
  <c r="J198" i="32"/>
  <c r="J36" i="32"/>
  <c r="J54" i="32"/>
  <c r="H186" i="32"/>
  <c r="H169" i="32"/>
  <c r="H170" i="32" s="1"/>
  <c r="M4" i="18"/>
  <c r="M25" i="28"/>
  <c r="H202" i="32"/>
  <c r="H39" i="32"/>
  <c r="H40" i="32" s="1"/>
  <c r="H120" i="32"/>
  <c r="L239" i="32"/>
  <c r="L91" i="32"/>
  <c r="L189" i="32"/>
  <c r="L27" i="32"/>
  <c r="L23" i="32" s="1"/>
  <c r="L173" i="32"/>
  <c r="L123" i="32"/>
  <c r="N3" i="32"/>
  <c r="L107" i="32"/>
  <c r="L75" i="32"/>
  <c r="L223" i="32"/>
  <c r="L139" i="32"/>
  <c r="L43" i="32"/>
  <c r="L205" i="32"/>
  <c r="L271" i="32"/>
  <c r="L157" i="32"/>
  <c r="L255" i="32"/>
  <c r="L59" i="32"/>
  <c r="F120" i="32"/>
  <c r="H87" i="32"/>
  <c r="H284" i="32"/>
  <c r="H103" i="32"/>
  <c r="H104" i="32" s="1"/>
  <c r="H55" i="32"/>
  <c r="H56" i="32" s="1"/>
  <c r="H14" i="32"/>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J218" i="26"/>
  <c r="H209" i="26"/>
  <c r="H210" i="26" s="1"/>
  <c r="L200" i="26"/>
  <c r="L198" i="26"/>
  <c r="L191" i="26" s="1"/>
  <c r="L196" i="26" s="1"/>
  <c r="J202" i="26"/>
  <c r="J191" i="26"/>
  <c r="L167" i="26"/>
  <c r="L169" i="26" s="1"/>
  <c r="L184" i="26"/>
  <c r="L185" i="26" s="1"/>
  <c r="L182" i="26"/>
  <c r="J185" i="26"/>
  <c r="H164" i="26"/>
  <c r="J169" i="26"/>
  <c r="J159" i="26"/>
  <c r="F162" i="26"/>
  <c r="L166" i="26"/>
  <c r="L159" i="26" s="1"/>
  <c r="J152" i="26"/>
  <c r="J136" i="26"/>
  <c r="L134" i="26"/>
  <c r="L135" i="26" s="1"/>
  <c r="L132" i="26"/>
  <c r="L118" i="26"/>
  <c r="L119" i="26" s="1"/>
  <c r="L116" i="26"/>
  <c r="J119" i="26"/>
  <c r="J104" i="26"/>
  <c r="F96" i="26"/>
  <c r="L100" i="26"/>
  <c r="L101" i="26"/>
  <c r="L103" i="26" s="1"/>
  <c r="J93" i="26"/>
  <c r="J72" i="26"/>
  <c r="F80" i="26"/>
  <c r="L85" i="26"/>
  <c r="L84" i="26"/>
  <c r="H79" i="26"/>
  <c r="H80" i="26" s="1"/>
  <c r="J77" i="26"/>
  <c r="J79" i="26" s="1"/>
  <c r="J87" i="26"/>
  <c r="J88" i="26" s="1"/>
  <c r="H66" i="26"/>
  <c r="L68" i="26"/>
  <c r="L70" i="26"/>
  <c r="H15" i="26"/>
  <c r="J55" i="26"/>
  <c r="J14" i="26"/>
  <c r="L52" i="26"/>
  <c r="L54" i="26"/>
  <c r="H31" i="26"/>
  <c r="H32" i="26" s="1"/>
  <c r="L37" i="26"/>
  <c r="L36" i="26"/>
  <c r="J31" i="26"/>
  <c r="J32" i="26" s="1"/>
  <c r="J39" i="26"/>
  <c r="J40" i="26" s="1"/>
  <c r="J13" i="26"/>
  <c r="H24" i="25"/>
  <c r="N6" i="19"/>
  <c r="O6" i="24"/>
  <c r="N239" i="26"/>
  <c r="N271" i="26"/>
  <c r="N255" i="26"/>
  <c r="N107" i="26"/>
  <c r="N223" i="26"/>
  <c r="N123" i="26"/>
  <c r="N173" i="26"/>
  <c r="P3" i="26"/>
  <c r="N205" i="26"/>
  <c r="N59" i="26"/>
  <c r="N189" i="26"/>
  <c r="N75" i="26"/>
  <c r="N157" i="26"/>
  <c r="N27" i="26"/>
  <c r="N23" i="26" s="1"/>
  <c r="N91" i="26"/>
  <c r="N43" i="26"/>
  <c r="N139" i="26"/>
  <c r="O6" i="23"/>
  <c r="O21" i="23" s="1"/>
  <c r="P6" i="25"/>
  <c r="P20" i="25" s="1"/>
  <c r="O5" i="6"/>
  <c r="O5" i="7"/>
  <c r="M55" i="28" l="1"/>
  <c r="N22" i="18"/>
  <c r="P11" i="23"/>
  <c r="Q11" i="25" s="1"/>
  <c r="M18" i="18"/>
  <c r="F13" i="32"/>
  <c r="F15" i="32" s="1"/>
  <c r="H13" i="32"/>
  <c r="H15" i="32" s="1"/>
  <c r="J151" i="32"/>
  <c r="J152" i="32" s="1"/>
  <c r="L220" i="32"/>
  <c r="L214" i="32"/>
  <c r="L218" i="32" s="1"/>
  <c r="N214" i="26"/>
  <c r="N148" i="26"/>
  <c r="N220" i="26"/>
  <c r="N217" i="26" s="1"/>
  <c r="L219" i="26"/>
  <c r="L207" i="26" s="1"/>
  <c r="N154" i="26"/>
  <c r="L153" i="26"/>
  <c r="L141" i="26" s="1"/>
  <c r="L143" i="26" s="1"/>
  <c r="L154" i="32"/>
  <c r="J252" i="32"/>
  <c r="N53" i="28"/>
  <c r="O22" i="18" s="1"/>
  <c r="N39" i="28"/>
  <c r="N40" i="28" s="1"/>
  <c r="O37" i="28"/>
  <c r="O39" i="28" s="1"/>
  <c r="J202" i="32"/>
  <c r="J87" i="32"/>
  <c r="J88" i="32" s="1"/>
  <c r="J268" i="32"/>
  <c r="J186" i="32"/>
  <c r="J104" i="32"/>
  <c r="J39" i="32"/>
  <c r="J40" i="32" s="1"/>
  <c r="H88" i="32"/>
  <c r="J235" i="32"/>
  <c r="J236" i="32" s="1"/>
  <c r="J170" i="32"/>
  <c r="N223" i="32"/>
  <c r="N139" i="32"/>
  <c r="N43" i="32"/>
  <c r="N205" i="32"/>
  <c r="N173" i="32"/>
  <c r="N271" i="32"/>
  <c r="N91" i="32"/>
  <c r="N239" i="32"/>
  <c r="N75" i="32"/>
  <c r="N255" i="32"/>
  <c r="N59" i="32"/>
  <c r="N189" i="32"/>
  <c r="N107" i="32"/>
  <c r="N157" i="32"/>
  <c r="N27" i="32"/>
  <c r="N23" i="32" s="1"/>
  <c r="N123" i="32"/>
  <c r="P3" i="32"/>
  <c r="J218" i="32"/>
  <c r="J72" i="32"/>
  <c r="J55" i="32"/>
  <c r="J56" i="32" s="1"/>
  <c r="J14" i="32"/>
  <c r="J136" i="32"/>
  <c r="N4" i="18"/>
  <c r="P6" i="24" s="1"/>
  <c r="N25" i="28"/>
  <c r="J247" i="26"/>
  <c r="L198" i="32"/>
  <c r="L132" i="32"/>
  <c r="L101" i="32"/>
  <c r="L118" i="32"/>
  <c r="L119" i="32" s="1"/>
  <c r="L266" i="32"/>
  <c r="L52" i="32"/>
  <c r="L232" i="32"/>
  <c r="L134" i="32"/>
  <c r="L36" i="32"/>
  <c r="L85" i="32"/>
  <c r="L234" i="32"/>
  <c r="L235" i="32" s="1"/>
  <c r="L280" i="32"/>
  <c r="L116" i="32"/>
  <c r="L68" i="32"/>
  <c r="L282" i="32"/>
  <c r="L264" i="32"/>
  <c r="L100" i="32"/>
  <c r="L148" i="32"/>
  <c r="L248" i="32"/>
  <c r="L166" i="32"/>
  <c r="L84" i="32"/>
  <c r="L70" i="32"/>
  <c r="L184" i="32"/>
  <c r="L200" i="32"/>
  <c r="L54" i="32"/>
  <c r="L250" i="32"/>
  <c r="L167" i="32"/>
  <c r="L182" i="32"/>
  <c r="L37" i="32"/>
  <c r="J119" i="32"/>
  <c r="J284" i="32"/>
  <c r="J278" i="26"/>
  <c r="L273" i="26"/>
  <c r="L278" i="26" s="1"/>
  <c r="N280" i="26"/>
  <c r="N282" i="26"/>
  <c r="L284" i="26"/>
  <c r="L268" i="26"/>
  <c r="N266" i="26"/>
  <c r="N267" i="26" s="1"/>
  <c r="N264" i="26"/>
  <c r="N248" i="26"/>
  <c r="N250" i="26"/>
  <c r="N251" i="26" s="1"/>
  <c r="L241" i="26"/>
  <c r="L246" i="26" s="1"/>
  <c r="L251" i="26"/>
  <c r="L236" i="26"/>
  <c r="N232" i="26"/>
  <c r="N234" i="26"/>
  <c r="N235" i="26" s="1"/>
  <c r="L218" i="26"/>
  <c r="F212" i="26"/>
  <c r="H212" i="26"/>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J82" i="26" s="1"/>
  <c r="L77" i="26"/>
  <c r="L87" i="26"/>
  <c r="N84" i="26"/>
  <c r="N85" i="26"/>
  <c r="F82" i="26"/>
  <c r="H82" i="26"/>
  <c r="L71" i="26"/>
  <c r="L72" i="26" s="1"/>
  <c r="N70" i="26"/>
  <c r="N71" i="26" s="1"/>
  <c r="N68" i="26"/>
  <c r="L61" i="26"/>
  <c r="J15" i="26"/>
  <c r="L55" i="26"/>
  <c r="L56" i="26" s="1"/>
  <c r="L14" i="26"/>
  <c r="N54" i="26"/>
  <c r="N52" i="26"/>
  <c r="J56" i="26"/>
  <c r="N37" i="26"/>
  <c r="N36" i="26"/>
  <c r="N29" i="26" s="1"/>
  <c r="L29" i="26"/>
  <c r="L13" i="26"/>
  <c r="L39" i="26"/>
  <c r="P239" i="26"/>
  <c r="P271" i="26"/>
  <c r="P189" i="26"/>
  <c r="P107" i="26"/>
  <c r="P157" i="26"/>
  <c r="R3" i="26"/>
  <c r="P255" i="26"/>
  <c r="P59" i="26"/>
  <c r="P223" i="26"/>
  <c r="P27" i="26"/>
  <c r="P23" i="26" s="1"/>
  <c r="P173" i="26"/>
  <c r="P43" i="26"/>
  <c r="P75" i="26"/>
  <c r="P139" i="26"/>
  <c r="P205" i="26"/>
  <c r="P123" i="26"/>
  <c r="P91" i="26"/>
  <c r="P6" i="23"/>
  <c r="P21" i="23" s="1"/>
  <c r="Q6" i="25"/>
  <c r="Q20" i="25" s="1"/>
  <c r="P5" i="6"/>
  <c r="P5" i="7"/>
  <c r="Q11" i="23" l="1"/>
  <c r="R11" i="25" s="1"/>
  <c r="N18" i="18"/>
  <c r="N24" i="18" s="1"/>
  <c r="J13" i="32"/>
  <c r="J15" i="32" s="1"/>
  <c r="N219" i="26"/>
  <c r="N207" i="26" s="1"/>
  <c r="N214" i="32"/>
  <c r="N220" i="32"/>
  <c r="L13" i="32"/>
  <c r="P220" i="26"/>
  <c r="P217" i="26" s="1"/>
  <c r="P148" i="26"/>
  <c r="P214" i="26"/>
  <c r="P154" i="26"/>
  <c r="N153" i="26"/>
  <c r="N141" i="26" s="1"/>
  <c r="N143" i="26" s="1"/>
  <c r="N154" i="32"/>
  <c r="N151" i="32" s="1"/>
  <c r="O54" i="28"/>
  <c r="P23" i="18" s="1"/>
  <c r="N54" i="28"/>
  <c r="O23" i="18" s="1"/>
  <c r="O38" i="28"/>
  <c r="P37" i="28" s="1"/>
  <c r="L120" i="32"/>
  <c r="L103" i="32"/>
  <c r="L104" i="32" s="1"/>
  <c r="N280" i="32"/>
  <c r="N134" i="32"/>
  <c r="N135" i="32" s="1"/>
  <c r="N54" i="32"/>
  <c r="N282" i="32"/>
  <c r="N283" i="32" s="1"/>
  <c r="N182" i="32"/>
  <c r="N234" i="32"/>
  <c r="N235" i="32" s="1"/>
  <c r="N52" i="32"/>
  <c r="N248" i="32"/>
  <c r="N266" i="32"/>
  <c r="N267" i="32" s="1"/>
  <c r="N132" i="32"/>
  <c r="N36" i="32"/>
  <c r="N184" i="32"/>
  <c r="N185" i="32" s="1"/>
  <c r="N200" i="32"/>
  <c r="N201" i="32" s="1"/>
  <c r="N116" i="32"/>
  <c r="N101" i="32"/>
  <c r="N103" i="32" s="1"/>
  <c r="N232" i="32"/>
  <c r="N37" i="32"/>
  <c r="N264" i="32"/>
  <c r="N84" i="32"/>
  <c r="N250" i="32"/>
  <c r="N251" i="32" s="1"/>
  <c r="N167" i="32"/>
  <c r="N169" i="32" s="1"/>
  <c r="N100" i="32"/>
  <c r="N70" i="32"/>
  <c r="N71" i="32" s="1"/>
  <c r="N118" i="32"/>
  <c r="N119" i="32" s="1"/>
  <c r="N198" i="32"/>
  <c r="N218" i="32"/>
  <c r="N148" i="32"/>
  <c r="N68" i="32"/>
  <c r="N85" i="32"/>
  <c r="N166" i="32"/>
  <c r="J120" i="32"/>
  <c r="L185" i="32"/>
  <c r="L186" i="32" s="1"/>
  <c r="L283" i="32"/>
  <c r="L284" i="32" s="1"/>
  <c r="L236" i="32"/>
  <c r="O6" i="19"/>
  <c r="Q6" i="23" s="1"/>
  <c r="Q21" i="23" s="1"/>
  <c r="L39" i="32"/>
  <c r="L40" i="32" s="1"/>
  <c r="L71" i="32"/>
  <c r="L72" i="32" s="1"/>
  <c r="L201" i="32"/>
  <c r="L202" i="32" s="1"/>
  <c r="L87" i="32"/>
  <c r="L88" i="32" s="1"/>
  <c r="L135" i="32"/>
  <c r="L136" i="32" s="1"/>
  <c r="L169" i="32"/>
  <c r="L170" i="32" s="1"/>
  <c r="L55" i="32"/>
  <c r="L56" i="32" s="1"/>
  <c r="L14" i="32"/>
  <c r="O4" i="18"/>
  <c r="Q6" i="24" s="1"/>
  <c r="O25" i="28"/>
  <c r="L251" i="32"/>
  <c r="L252" i="32" s="1"/>
  <c r="L267" i="32"/>
  <c r="L268" i="32" s="1"/>
  <c r="P139" i="32"/>
  <c r="P59" i="32"/>
  <c r="P223" i="32"/>
  <c r="P43" i="32"/>
  <c r="P173" i="32"/>
  <c r="P27" i="32"/>
  <c r="P23" i="32" s="1"/>
  <c r="P271" i="32"/>
  <c r="P123" i="32"/>
  <c r="R3" i="32"/>
  <c r="P255" i="32"/>
  <c r="P205" i="32"/>
  <c r="P239" i="32"/>
  <c r="P107" i="32"/>
  <c r="P189" i="32"/>
  <c r="P157" i="32"/>
  <c r="P91" i="32"/>
  <c r="P75"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N218" i="26"/>
  <c r="L202" i="26"/>
  <c r="P200" i="26"/>
  <c r="P198" i="26"/>
  <c r="N191" i="26"/>
  <c r="N202" i="26"/>
  <c r="N186" i="26"/>
  <c r="P167" i="26"/>
  <c r="P169" i="26" s="1"/>
  <c r="P182" i="26"/>
  <c r="P184" i="26"/>
  <c r="P185" i="26" s="1"/>
  <c r="L164" i="26"/>
  <c r="N170" i="26"/>
  <c r="N159" i="26"/>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87" i="26"/>
  <c r="N88" i="26" s="1"/>
  <c r="L88" i="26"/>
  <c r="P84" i="26"/>
  <c r="P85" i="26"/>
  <c r="L79" i="26"/>
  <c r="P70" i="26"/>
  <c r="P71" i="26" s="1"/>
  <c r="P68" i="26"/>
  <c r="L66" i="26"/>
  <c r="N61" i="26"/>
  <c r="N66" i="26" s="1"/>
  <c r="N72" i="26"/>
  <c r="L15" i="26"/>
  <c r="P54" i="26"/>
  <c r="P52" i="26"/>
  <c r="N55" i="26"/>
  <c r="N56" i="26" s="1"/>
  <c r="N14" i="26"/>
  <c r="L31" i="26"/>
  <c r="L32" i="26" s="1"/>
  <c r="N31" i="26"/>
  <c r="N32" i="26" s="1"/>
  <c r="N13" i="26"/>
  <c r="N39" i="26"/>
  <c r="N40" i="26" s="1"/>
  <c r="P36" i="26"/>
  <c r="P37" i="26"/>
  <c r="L40" i="26"/>
  <c r="R239" i="26"/>
  <c r="R271" i="26"/>
  <c r="R205" i="26"/>
  <c r="R107" i="26"/>
  <c r="R189" i="26"/>
  <c r="R91" i="26"/>
  <c r="R157" i="26"/>
  <c r="R43" i="26"/>
  <c r="R255" i="26"/>
  <c r="R59" i="26"/>
  <c r="R223" i="26"/>
  <c r="R27" i="26"/>
  <c r="R23" i="26" s="1"/>
  <c r="R173" i="26"/>
  <c r="R75" i="26"/>
  <c r="R139" i="26"/>
  <c r="R123" i="26"/>
  <c r="P6" i="19"/>
  <c r="Q5" i="6"/>
  <c r="Q5" i="7"/>
  <c r="R6" i="25" l="1"/>
  <c r="R20" i="25" s="1"/>
  <c r="N55" i="28"/>
  <c r="N186" i="32"/>
  <c r="P214" i="32"/>
  <c r="P220" i="32"/>
  <c r="L151" i="32"/>
  <c r="L152" i="32" s="1"/>
  <c r="R220" i="26"/>
  <c r="R217" i="26" s="1"/>
  <c r="T217" i="26" s="1"/>
  <c r="R148" i="26"/>
  <c r="R214" i="26"/>
  <c r="P219" i="26"/>
  <c r="P207" i="26" s="1"/>
  <c r="P209" i="26" s="1"/>
  <c r="P210" i="26" s="1"/>
  <c r="L210" i="26"/>
  <c r="L212" i="26" s="1"/>
  <c r="R154" i="26"/>
  <c r="P153" i="26"/>
  <c r="P141" i="26" s="1"/>
  <c r="P143" i="26" s="1"/>
  <c r="T150" i="26"/>
  <c r="T216" i="26"/>
  <c r="P154" i="32"/>
  <c r="P151" i="32" s="1"/>
  <c r="N152" i="32"/>
  <c r="O40" i="28"/>
  <c r="O53" i="28"/>
  <c r="N202" i="32"/>
  <c r="R11" i="23"/>
  <c r="S11" i="25" s="1"/>
  <c r="O18" i="18"/>
  <c r="O24" i="18" s="1"/>
  <c r="N236" i="32"/>
  <c r="N252" i="32"/>
  <c r="N87" i="32"/>
  <c r="N88" i="32" s="1"/>
  <c r="N268" i="32"/>
  <c r="N136" i="32"/>
  <c r="L15" i="32"/>
  <c r="N72" i="32"/>
  <c r="P234" i="32"/>
  <c r="P184" i="32"/>
  <c r="P185" i="32" s="1"/>
  <c r="P54" i="32"/>
  <c r="P264" i="32"/>
  <c r="P266" i="32"/>
  <c r="P37" i="32"/>
  <c r="P200" i="32"/>
  <c r="P36" i="32"/>
  <c r="P282" i="32"/>
  <c r="P166" i="32"/>
  <c r="P84" i="32"/>
  <c r="P85" i="32"/>
  <c r="P167" i="32"/>
  <c r="P132" i="32"/>
  <c r="P101" i="32"/>
  <c r="P118" i="32"/>
  <c r="P119" i="32" s="1"/>
  <c r="P280" i="32"/>
  <c r="P68" i="32"/>
  <c r="P250" i="32"/>
  <c r="P251" i="32" s="1"/>
  <c r="P232" i="32"/>
  <c r="P116" i="32"/>
  <c r="P70" i="32"/>
  <c r="P182" i="32"/>
  <c r="P198" i="32"/>
  <c r="P248" i="32"/>
  <c r="P100" i="32"/>
  <c r="P52" i="32"/>
  <c r="P148" i="32"/>
  <c r="P134" i="32"/>
  <c r="N13" i="32"/>
  <c r="N39" i="32"/>
  <c r="N40" i="32" s="1"/>
  <c r="N14" i="32"/>
  <c r="N55" i="32"/>
  <c r="N56" i="32" s="1"/>
  <c r="N284" i="32"/>
  <c r="P4" i="18"/>
  <c r="Q6" i="19" s="1"/>
  <c r="P25" i="28"/>
  <c r="P284" i="26"/>
  <c r="N170" i="32"/>
  <c r="N104" i="32"/>
  <c r="N120" i="32"/>
  <c r="R173" i="32"/>
  <c r="R27" i="32"/>
  <c r="R23" i="32" s="1"/>
  <c r="R255" i="32"/>
  <c r="R75" i="32"/>
  <c r="R43" i="32"/>
  <c r="R271" i="32"/>
  <c r="R239" i="32"/>
  <c r="R123" i="32"/>
  <c r="R205" i="32"/>
  <c r="R189" i="32"/>
  <c r="R91" i="32"/>
  <c r="R223" i="32"/>
  <c r="R107" i="32"/>
  <c r="R59" i="32"/>
  <c r="R157" i="32"/>
  <c r="R139" i="32"/>
  <c r="P38" i="28"/>
  <c r="P39"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P218" i="26"/>
  <c r="N196" i="26"/>
  <c r="R200" i="26"/>
  <c r="R201" i="26" s="1"/>
  <c r="R198" i="26"/>
  <c r="P191" i="26"/>
  <c r="P196" i="26" s="1"/>
  <c r="P201" i="26"/>
  <c r="P202" i="26" s="1"/>
  <c r="P186" i="26"/>
  <c r="R167" i="26"/>
  <c r="R182" i="26"/>
  <c r="R184" i="26"/>
  <c r="J164" i="26"/>
  <c r="N161" i="26"/>
  <c r="P159" i="26"/>
  <c r="P161" i="26" s="1"/>
  <c r="P162" i="26" s="1"/>
  <c r="P164" i="26" s="1"/>
  <c r="P170" i="26"/>
  <c r="R166" i="26"/>
  <c r="P152" i="26"/>
  <c r="T149" i="26"/>
  <c r="P120" i="26"/>
  <c r="P125" i="26"/>
  <c r="P130" i="26" s="1"/>
  <c r="P136" i="26"/>
  <c r="R132" i="26"/>
  <c r="R134" i="26"/>
  <c r="R116" i="26"/>
  <c r="R118" i="26"/>
  <c r="R100" i="26"/>
  <c r="T100" i="26" s="1"/>
  <c r="R101" i="26"/>
  <c r="P93" i="26"/>
  <c r="P104" i="26"/>
  <c r="J98" i="26"/>
  <c r="P77" i="26"/>
  <c r="P87" i="26"/>
  <c r="L80" i="26"/>
  <c r="R84" i="26"/>
  <c r="R85" i="26"/>
  <c r="T85" i="26" s="1"/>
  <c r="N79" i="26"/>
  <c r="N80" i="26" s="1"/>
  <c r="R68" i="26"/>
  <c r="R70" i="26"/>
  <c r="P72" i="26"/>
  <c r="P61" i="26"/>
  <c r="P66" i="26" s="1"/>
  <c r="N15" i="26"/>
  <c r="R52" i="26"/>
  <c r="R54" i="26"/>
  <c r="P14" i="26"/>
  <c r="P55" i="26"/>
  <c r="P56" i="26" s="1"/>
  <c r="R37" i="26"/>
  <c r="R36" i="26"/>
  <c r="R29" i="26" s="1"/>
  <c r="P13" i="26"/>
  <c r="P39" i="26"/>
  <c r="P40" i="26" s="1"/>
  <c r="P29" i="26"/>
  <c r="R6" i="23"/>
  <c r="R21" i="23" s="1"/>
  <c r="S6" i="25"/>
  <c r="S20" i="25" s="1"/>
  <c r="R5" i="6"/>
  <c r="R5" i="7"/>
  <c r="O55" i="28" l="1"/>
  <c r="P22" i="18"/>
  <c r="S11" i="23" s="1"/>
  <c r="T11" i="25" s="1"/>
  <c r="T215" i="26"/>
  <c r="T216" i="32"/>
  <c r="R220" i="32"/>
  <c r="T215" i="32" s="1"/>
  <c r="R214" i="32"/>
  <c r="R218" i="32" s="1"/>
  <c r="R219" i="26"/>
  <c r="R207" i="26" s="1"/>
  <c r="T207" i="26" s="1"/>
  <c r="N210" i="26"/>
  <c r="N212" i="26" s="1"/>
  <c r="R153" i="26"/>
  <c r="R141" i="26" s="1"/>
  <c r="R143" i="26" s="1"/>
  <c r="R154" i="32"/>
  <c r="T150" i="32"/>
  <c r="P186" i="32"/>
  <c r="R6" i="24"/>
  <c r="N15" i="32"/>
  <c r="P53" i="28"/>
  <c r="Q22" i="18" s="1"/>
  <c r="P54" i="28"/>
  <c r="Q23" i="18" s="1"/>
  <c r="P18" i="18"/>
  <c r="P24" i="18" s="1"/>
  <c r="P135" i="32"/>
  <c r="P136" i="32" s="1"/>
  <c r="P71" i="32"/>
  <c r="P72" i="32" s="1"/>
  <c r="P103" i="32"/>
  <c r="P104" i="32" s="1"/>
  <c r="P201" i="32"/>
  <c r="P202" i="32" s="1"/>
  <c r="P152" i="32"/>
  <c r="P13" i="32"/>
  <c r="P39" i="32"/>
  <c r="P40" i="32" s="1"/>
  <c r="P169" i="32"/>
  <c r="P170" i="32" s="1"/>
  <c r="P267" i="32"/>
  <c r="P268" i="32" s="1"/>
  <c r="P235" i="32"/>
  <c r="P236" i="32" s="1"/>
  <c r="R264" i="32"/>
  <c r="R182" i="32"/>
  <c r="R70" i="32"/>
  <c r="R71" i="32" s="1"/>
  <c r="R234" i="32"/>
  <c r="R235" i="32" s="1"/>
  <c r="R148" i="32"/>
  <c r="R52" i="32"/>
  <c r="R200" i="32"/>
  <c r="R201" i="32" s="1"/>
  <c r="R280" i="32"/>
  <c r="R101" i="32"/>
  <c r="R103" i="32" s="1"/>
  <c r="R84" i="32"/>
  <c r="R266" i="32"/>
  <c r="R267" i="32" s="1"/>
  <c r="R166" i="32"/>
  <c r="R134" i="32"/>
  <c r="R135" i="32" s="1"/>
  <c r="R36" i="32"/>
  <c r="R54" i="32"/>
  <c r="R232" i="32"/>
  <c r="T232" i="32" s="1"/>
  <c r="R132" i="32"/>
  <c r="R68" i="32"/>
  <c r="R100" i="32"/>
  <c r="R118" i="32"/>
  <c r="R282" i="32"/>
  <c r="R283" i="32" s="1"/>
  <c r="R116" i="32"/>
  <c r="R37" i="32"/>
  <c r="R250" i="32"/>
  <c r="R248" i="32"/>
  <c r="R198" i="32"/>
  <c r="R184" i="32"/>
  <c r="R167" i="32"/>
  <c r="R169" i="32" s="1"/>
  <c r="R85" i="32"/>
  <c r="T85" i="32" s="1"/>
  <c r="P252" i="32"/>
  <c r="P87" i="32"/>
  <c r="P88" i="32" s="1"/>
  <c r="Q4" i="18"/>
  <c r="R6" i="19" s="1"/>
  <c r="Q25" i="28"/>
  <c r="P14" i="32"/>
  <c r="P55" i="32"/>
  <c r="P56" i="32" s="1"/>
  <c r="P218" i="32"/>
  <c r="P120" i="32"/>
  <c r="P283" i="32"/>
  <c r="P284" i="32" s="1"/>
  <c r="Q37" i="28"/>
  <c r="P40"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R218" i="26"/>
  <c r="T218" i="26" s="1"/>
  <c r="T214" i="26"/>
  <c r="P212" i="26"/>
  <c r="R191" i="26"/>
  <c r="R196" i="26" s="1"/>
  <c r="T196" i="26" s="1"/>
  <c r="T198" i="26"/>
  <c r="R202" i="26"/>
  <c r="T202" i="26" s="1"/>
  <c r="T201" i="26"/>
  <c r="R185" i="26"/>
  <c r="T185" i="26" s="1"/>
  <c r="T184" i="26"/>
  <c r="T182" i="26"/>
  <c r="R169" i="26"/>
  <c r="T167" i="26"/>
  <c r="N162" i="26"/>
  <c r="R159" i="26"/>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87" i="26"/>
  <c r="R88" i="26" s="1"/>
  <c r="T84" i="26"/>
  <c r="L82" i="26"/>
  <c r="R71" i="26"/>
  <c r="T71" i="26" s="1"/>
  <c r="T70" i="26"/>
  <c r="R61" i="26"/>
  <c r="T68" i="26"/>
  <c r="P15" i="26"/>
  <c r="T36" i="26"/>
  <c r="U36" i="26" s="1"/>
  <c r="R14" i="26"/>
  <c r="T14" i="26" s="1"/>
  <c r="R55" i="26"/>
  <c r="T55" i="26" s="1"/>
  <c r="T54" i="26"/>
  <c r="T52" i="26"/>
  <c r="P31" i="26"/>
  <c r="P32" i="26" s="1"/>
  <c r="R31" i="26"/>
  <c r="R32" i="26" s="1"/>
  <c r="R39" i="26"/>
  <c r="R13" i="26"/>
  <c r="T37" i="26"/>
  <c r="T6" i="25"/>
  <c r="T20" i="25" s="1"/>
  <c r="S6" i="23"/>
  <c r="S21" i="23" s="1"/>
  <c r="S5" i="6"/>
  <c r="S5" i="7"/>
  <c r="Q18" i="18" l="1"/>
  <c r="Q24" i="18" s="1"/>
  <c r="T11" i="23"/>
  <c r="U11" i="25" s="1"/>
  <c r="T267" i="32"/>
  <c r="T235" i="32"/>
  <c r="T214" i="32"/>
  <c r="U213" i="32" s="1"/>
  <c r="T149" i="32"/>
  <c r="R151" i="32"/>
  <c r="T151" i="32" s="1"/>
  <c r="T101" i="32"/>
  <c r="T135" i="32"/>
  <c r="T71" i="32"/>
  <c r="T169" i="32"/>
  <c r="P55" i="28"/>
  <c r="T218" i="32"/>
  <c r="T70" i="32"/>
  <c r="T103" i="32"/>
  <c r="T282" i="32"/>
  <c r="T201" i="32"/>
  <c r="T52" i="32"/>
  <c r="T283" i="32"/>
  <c r="T36" i="32"/>
  <c r="R185" i="32"/>
  <c r="T185" i="32" s="1"/>
  <c r="T184" i="32"/>
  <c r="R119" i="32"/>
  <c r="T119" i="32" s="1"/>
  <c r="T118" i="32"/>
  <c r="R170" i="32"/>
  <c r="T170" i="32" s="1"/>
  <c r="T166" i="32"/>
  <c r="T234" i="32"/>
  <c r="R202" i="32"/>
  <c r="T202" i="32" s="1"/>
  <c r="T198" i="32"/>
  <c r="R104" i="32"/>
  <c r="T104" i="32" s="1"/>
  <c r="T100" i="32"/>
  <c r="R120" i="32"/>
  <c r="T120" i="32" s="1"/>
  <c r="T116" i="32"/>
  <c r="S6" i="24"/>
  <c r="T248" i="32"/>
  <c r="R72" i="32"/>
  <c r="T72" i="32" s="1"/>
  <c r="T68" i="32"/>
  <c r="R87" i="32"/>
  <c r="T84" i="32"/>
  <c r="T266" i="32"/>
  <c r="T134" i="32"/>
  <c r="R4" i="18"/>
  <c r="S6" i="19" s="1"/>
  <c r="R25" i="28"/>
  <c r="R251" i="32"/>
  <c r="T251" i="32" s="1"/>
  <c r="T250" i="32"/>
  <c r="R136" i="32"/>
  <c r="T136" i="32" s="1"/>
  <c r="T132" i="32"/>
  <c r="P15" i="32"/>
  <c r="U232" i="32"/>
  <c r="U228" i="32"/>
  <c r="U226" i="32"/>
  <c r="U227" i="32"/>
  <c r="R236" i="32"/>
  <c r="T236" i="32" s="1"/>
  <c r="R284" i="32"/>
  <c r="T284" i="32" s="1"/>
  <c r="T280" i="32"/>
  <c r="T182" i="32"/>
  <c r="T167" i="32"/>
  <c r="T200" i="32"/>
  <c r="R39" i="32"/>
  <c r="T39" i="32" s="1"/>
  <c r="R13" i="32"/>
  <c r="T37" i="32"/>
  <c r="R55" i="32"/>
  <c r="T55" i="32" s="1"/>
  <c r="R14" i="32"/>
  <c r="T14" i="32" s="1"/>
  <c r="T54" i="32"/>
  <c r="R268" i="32"/>
  <c r="T268" i="32" s="1"/>
  <c r="T264" i="32"/>
  <c r="T148" i="32"/>
  <c r="Q39" i="28"/>
  <c r="Q38" i="28"/>
  <c r="Q53" i="28" s="1"/>
  <c r="R22" i="1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3" i="26"/>
  <c r="U211" i="26"/>
  <c r="U208" i="26"/>
  <c r="R209" i="26"/>
  <c r="R210" i="26" s="1"/>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T141" i="26"/>
  <c r="U141"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U46" i="26"/>
  <c r="R40" i="26"/>
  <c r="T39" i="26"/>
  <c r="R15" i="26"/>
  <c r="T15" i="26" s="1"/>
  <c r="W15" i="26" s="1"/>
  <c r="T13" i="26"/>
  <c r="U6" i="25"/>
  <c r="U20" i="25" s="1"/>
  <c r="T6" i="23"/>
  <c r="T21" i="23" s="1"/>
  <c r="T5" i="6"/>
  <c r="T5" i="7"/>
  <c r="U208" i="32" l="1"/>
  <c r="U214" i="32"/>
  <c r="R152" i="32"/>
  <c r="T152" i="32" s="1"/>
  <c r="R252" i="32"/>
  <c r="T252" i="32" s="1"/>
  <c r="Q54" i="28"/>
  <c r="R40" i="32"/>
  <c r="T40" i="32" s="1"/>
  <c r="U35" i="32"/>
  <c r="U30" i="32"/>
  <c r="U36" i="32"/>
  <c r="U128" i="32"/>
  <c r="U127" i="32"/>
  <c r="U126" i="32"/>
  <c r="U132" i="32"/>
  <c r="U198" i="32"/>
  <c r="U194" i="32"/>
  <c r="U192" i="32"/>
  <c r="U193" i="32"/>
  <c r="U116" i="32"/>
  <c r="U110" i="32"/>
  <c r="T6" i="24"/>
  <c r="U78" i="32"/>
  <c r="U83" i="32"/>
  <c r="U84" i="32"/>
  <c r="R88" i="32"/>
  <c r="T88" i="32" s="1"/>
  <c r="T87" i="32"/>
  <c r="U166" i="32"/>
  <c r="U165" i="32"/>
  <c r="U160" i="32"/>
  <c r="U52" i="32"/>
  <c r="U46" i="32"/>
  <c r="R15" i="32"/>
  <c r="T15" i="32" s="1"/>
  <c r="V15" i="32" s="1"/>
  <c r="T13" i="32"/>
  <c r="U182" i="32"/>
  <c r="U176" i="32"/>
  <c r="U68" i="32"/>
  <c r="U63" i="32"/>
  <c r="U62" i="32"/>
  <c r="U64" i="32"/>
  <c r="R56" i="32"/>
  <c r="T56" i="32" s="1"/>
  <c r="U148" i="32"/>
  <c r="U142" i="32"/>
  <c r="R186" i="32"/>
  <c r="T186" i="32" s="1"/>
  <c r="S4" i="18"/>
  <c r="S25" i="28"/>
  <c r="U258" i="32"/>
  <c r="U264" i="32"/>
  <c r="U260" i="32"/>
  <c r="U259" i="32"/>
  <c r="U280" i="32"/>
  <c r="U275" i="32"/>
  <c r="U274" i="32"/>
  <c r="U276" i="32"/>
  <c r="U248" i="32"/>
  <c r="U243" i="32"/>
  <c r="U244" i="32"/>
  <c r="U242" i="32"/>
  <c r="U99" i="32"/>
  <c r="U100" i="32"/>
  <c r="U94" i="32"/>
  <c r="R37" i="28"/>
  <c r="R39" i="28" s="1"/>
  <c r="Q40" i="28"/>
  <c r="T209" i="26"/>
  <c r="U209" i="26" s="1"/>
  <c r="T161" i="26"/>
  <c r="U161" i="26" s="1"/>
  <c r="R162" i="26"/>
  <c r="T143" i="26"/>
  <c r="U143" i="26" s="1"/>
  <c r="R80" i="26"/>
  <c r="T79" i="26"/>
  <c r="U79" i="26" s="1"/>
  <c r="T6" i="19"/>
  <c r="U6" i="24"/>
  <c r="V6" i="25"/>
  <c r="V20" i="25" s="1"/>
  <c r="U6" i="23"/>
  <c r="U21" i="23" s="1"/>
  <c r="U5" i="6"/>
  <c r="U5" i="7"/>
  <c r="Q55" i="28" l="1"/>
  <c r="R23" i="18"/>
  <c r="R54" i="28"/>
  <c r="S23" i="18" s="1"/>
  <c r="T4" i="18"/>
  <c r="V6" i="24" s="1"/>
  <c r="T25" i="28"/>
  <c r="R38" i="28"/>
  <c r="U11" i="23"/>
  <c r="V11" i="25" s="1"/>
  <c r="R18" i="18"/>
  <c r="R24" i="18" s="1"/>
  <c r="R212" i="26"/>
  <c r="T212" i="26" s="1"/>
  <c r="U212" i="26" s="1"/>
  <c r="T210" i="26"/>
  <c r="U210" i="26" s="1"/>
  <c r="R164" i="26"/>
  <c r="T164" i="26" s="1"/>
  <c r="U164" i="26" s="1"/>
  <c r="T162" i="26"/>
  <c r="U162" i="26" s="1"/>
  <c r="T80" i="26"/>
  <c r="U80" i="26" s="1"/>
  <c r="R82" i="26"/>
  <c r="T82" i="26" s="1"/>
  <c r="U82" i="26" s="1"/>
  <c r="U6" i="19"/>
  <c r="V6" i="23"/>
  <c r="V21" i="23" s="1"/>
  <c r="W6" i="25"/>
  <c r="W20" i="25" s="1"/>
  <c r="V5" i="6"/>
  <c r="V5" i="7"/>
  <c r="R53" i="28" l="1"/>
  <c r="R40" i="28"/>
  <c r="S37" i="28"/>
  <c r="S38" i="28" s="1"/>
  <c r="S53" i="28" s="1"/>
  <c r="T22" i="18" s="1"/>
  <c r="U4" i="18"/>
  <c r="V6" i="19" s="1"/>
  <c r="U25" i="28"/>
  <c r="W6" i="23"/>
  <c r="W21" i="23" s="1"/>
  <c r="X6" i="25"/>
  <c r="X20" i="25" s="1"/>
  <c r="W5" i="6"/>
  <c r="W5" i="7"/>
  <c r="T37" i="28" l="1"/>
  <c r="T39" i="28" s="1"/>
  <c r="T54" i="28" s="1"/>
  <c r="U23" i="18" s="1"/>
  <c r="R55" i="28"/>
  <c r="S22" i="18"/>
  <c r="W6" i="24"/>
  <c r="S39" i="28"/>
  <c r="S18" i="18"/>
  <c r="S24" i="18" s="1"/>
  <c r="V11" i="23"/>
  <c r="W11" i="25" s="1"/>
  <c r="V4" i="18"/>
  <c r="W6" i="19" s="1"/>
  <c r="V25" i="28"/>
  <c r="X6" i="23"/>
  <c r="X21" i="23" s="1"/>
  <c r="Y6" i="25"/>
  <c r="Y20" i="25" s="1"/>
  <c r="X5" i="6"/>
  <c r="X5" i="7"/>
  <c r="T38" i="28" l="1"/>
  <c r="T53" i="28" s="1"/>
  <c r="X6" i="24"/>
  <c r="S54" i="28"/>
  <c r="S40" i="28"/>
  <c r="W4" i="18"/>
  <c r="X6" i="19" s="1"/>
  <c r="W25" i="28"/>
  <c r="Y6" i="23"/>
  <c r="Y21" i="23" s="1"/>
  <c r="Z6" i="25"/>
  <c r="Z20" i="25" s="1"/>
  <c r="Y5" i="6"/>
  <c r="Y5" i="7"/>
  <c r="T40" i="28" l="1"/>
  <c r="T55" i="28"/>
  <c r="U22" i="18"/>
  <c r="U37" i="28"/>
  <c r="U39" i="28" s="1"/>
  <c r="S55" i="28"/>
  <c r="T23" i="18"/>
  <c r="T18" i="18" s="1"/>
  <c r="T24" i="18" s="1"/>
  <c r="U54" i="28"/>
  <c r="V23" i="18" s="1"/>
  <c r="U38" i="28"/>
  <c r="Y6" i="24"/>
  <c r="X4" i="18"/>
  <c r="Y6" i="19" s="1"/>
  <c r="X25" i="28"/>
  <c r="Z6" i="23"/>
  <c r="Z21" i="23" s="1"/>
  <c r="AA6" i="25"/>
  <c r="AA20" i="25" s="1"/>
  <c r="Z5" i="6"/>
  <c r="Z5" i="7"/>
  <c r="W11" i="23" l="1"/>
  <c r="X11" i="25" s="1"/>
  <c r="X11" i="23"/>
  <c r="Y11" i="25" s="1"/>
  <c r="U18" i="18"/>
  <c r="U24" i="18" s="1"/>
  <c r="Z6" i="24"/>
  <c r="U40" i="28"/>
  <c r="U53" i="28"/>
  <c r="V37" i="28"/>
  <c r="Y4" i="18"/>
  <c r="Z6" i="19" s="1"/>
  <c r="Y25" i="28"/>
  <c r="AB6" i="25"/>
  <c r="AB20" i="25" s="1"/>
  <c r="AA6" i="23"/>
  <c r="AA21" i="23" s="1"/>
  <c r="AA5" i="6"/>
  <c r="AA5" i="7"/>
  <c r="U55" i="28" l="1"/>
  <c r="V22" i="18"/>
  <c r="AA6" i="24"/>
  <c r="V38" i="28"/>
  <c r="W37" i="28" s="1"/>
  <c r="V39" i="28"/>
  <c r="Z4" i="18"/>
  <c r="AB6" i="24" s="1"/>
  <c r="Z25" i="28"/>
  <c r="AC6" i="25"/>
  <c r="AC20" i="25" s="1"/>
  <c r="AB6" i="23"/>
  <c r="AB21" i="23" s="1"/>
  <c r="AB5" i="6"/>
  <c r="AB5" i="7"/>
  <c r="Y11" i="23" l="1"/>
  <c r="V18" i="18"/>
  <c r="V24" i="18" s="1"/>
  <c r="V54" i="28"/>
  <c r="W23" i="18" s="1"/>
  <c r="W39" i="28"/>
  <c r="W38" i="28"/>
  <c r="V53" i="28"/>
  <c r="V40" i="28"/>
  <c r="AA4" i="18"/>
  <c r="AC6" i="24" s="1"/>
  <c r="AA25" i="28"/>
  <c r="AA6" i="19"/>
  <c r="AD6" i="25" s="1"/>
  <c r="AD20" i="25" s="1"/>
  <c r="AC5" i="6"/>
  <c r="AC5" i="7"/>
  <c r="V55" i="28" l="1"/>
  <c r="W22" i="18"/>
  <c r="Z11" i="25"/>
  <c r="Z13" i="25" s="1"/>
  <c r="Y13" i="23"/>
  <c r="AC6" i="23"/>
  <c r="AC21" i="23" s="1"/>
  <c r="AB6" i="19"/>
  <c r="AD6" i="23" s="1"/>
  <c r="AD21" i="23" s="1"/>
  <c r="W53" i="28"/>
  <c r="X22" i="18" s="1"/>
  <c r="X37" i="28"/>
  <c r="W40" i="28"/>
  <c r="Z11" i="23"/>
  <c r="W18" i="18"/>
  <c r="W24" i="18" s="1"/>
  <c r="W54" i="28"/>
  <c r="X23" i="18" s="1"/>
  <c r="AB4" i="18"/>
  <c r="AB25" i="28"/>
  <c r="AC6" i="19"/>
  <c r="AD6" i="24"/>
  <c r="AD5" i="6"/>
  <c r="AD5" i="7"/>
  <c r="AE6" i="25" l="1"/>
  <c r="AE20" i="25" s="1"/>
  <c r="AA11" i="25"/>
  <c r="AA13" i="25" s="1"/>
  <c r="Z13" i="23"/>
  <c r="X39" i="28"/>
  <c r="X38" i="28"/>
  <c r="Y37" i="28" s="1"/>
  <c r="W55" i="28"/>
  <c r="AA11" i="23"/>
  <c r="X18" i="18"/>
  <c r="X24" i="18" s="1"/>
  <c r="AC4" i="18"/>
  <c r="AD6" i="19" s="1"/>
  <c r="AC25" i="28"/>
  <c r="AE6" i="24"/>
  <c r="AE6" i="23"/>
  <c r="AE21" i="23" s="1"/>
  <c r="AF6" i="25"/>
  <c r="AF20" i="25" s="1"/>
  <c r="AE5" i="6"/>
  <c r="AE5" i="7"/>
  <c r="AB11" i="25" l="1"/>
  <c r="AA13" i="23"/>
  <c r="X53" i="28"/>
  <c r="X40" i="28"/>
  <c r="Y38" i="28"/>
  <c r="Y39" i="28"/>
  <c r="Y54" i="28" s="1"/>
  <c r="Z23" i="18" s="1"/>
  <c r="X54" i="28"/>
  <c r="Y23" i="18" s="1"/>
  <c r="AD4" i="18"/>
  <c r="AE6" i="19" s="1"/>
  <c r="AD25" i="28"/>
  <c r="AF6" i="23"/>
  <c r="AF21" i="23" s="1"/>
  <c r="AG6" i="25"/>
  <c r="AG20" i="25" s="1"/>
  <c r="AF5" i="6"/>
  <c r="AF5" i="7"/>
  <c r="X55" i="28" l="1"/>
  <c r="Y22" i="18"/>
  <c r="AF6" i="24"/>
  <c r="Y53" i="28"/>
  <c r="Z37" i="28"/>
  <c r="Y40" i="28"/>
  <c r="AB11" i="23"/>
  <c r="Y18" i="18"/>
  <c r="Y24" i="18" s="1"/>
  <c r="AB13" i="25"/>
  <c r="AE4" i="18"/>
  <c r="AF6" i="19" s="1"/>
  <c r="AE25" i="28"/>
  <c r="AG6" i="23"/>
  <c r="AG21" i="23" s="1"/>
  <c r="AH6" i="25"/>
  <c r="AH20" i="25" s="1"/>
  <c r="AG5" i="6"/>
  <c r="AG5" i="7"/>
  <c r="Y55" i="28" l="1"/>
  <c r="Z22" i="18"/>
  <c r="AC11" i="25"/>
  <c r="AB13" i="23"/>
  <c r="Z39" i="28"/>
  <c r="Z54" i="28" s="1"/>
  <c r="AA23" i="18" s="1"/>
  <c r="Z38" i="28"/>
  <c r="AG6" i="24"/>
  <c r="AF4" i="18"/>
  <c r="AG6" i="19" s="1"/>
  <c r="AF25" i="28"/>
  <c r="AH6" i="23"/>
  <c r="AH21" i="23" s="1"/>
  <c r="AI6" i="25"/>
  <c r="AI20" i="25" s="1"/>
  <c r="AH5" i="6"/>
  <c r="AI5" i="7" s="1"/>
  <c r="AH5" i="7"/>
  <c r="AC11" i="23" l="1"/>
  <c r="Z18" i="18"/>
  <c r="Z24" i="18" s="1"/>
  <c r="Z40" i="28"/>
  <c r="Z53" i="28"/>
  <c r="AA22" i="18" s="1"/>
  <c r="AA37" i="28"/>
  <c r="AH6" i="24"/>
  <c r="Z55" i="28"/>
  <c r="AC13" i="25"/>
  <c r="AG4" i="18"/>
  <c r="AH6" i="19" s="1"/>
  <c r="AG25" i="28"/>
  <c r="AH4" i="18"/>
  <c r="AI6" i="19" s="1"/>
  <c r="AH25" i="28"/>
  <c r="AJ6" i="25"/>
  <c r="AJ20" i="25" s="1"/>
  <c r="AI6" i="23"/>
  <c r="AI21" i="23" s="1"/>
  <c r="G20" i="18"/>
  <c r="AD11" i="25" l="1"/>
  <c r="AC13" i="23"/>
  <c r="AD11" i="23"/>
  <c r="AA18" i="18"/>
  <c r="AA24" i="18" s="1"/>
  <c r="AI6" i="24"/>
  <c r="AA38" i="28"/>
  <c r="AB37" i="28" s="1"/>
  <c r="AA39" i="28"/>
  <c r="AA54" i="28" s="1"/>
  <c r="AB23" i="18" s="1"/>
  <c r="AJ6" i="24"/>
  <c r="F20" i="18"/>
  <c r="F18" i="18" s="1"/>
  <c r="D24" i="20"/>
  <c r="E24" i="20" s="1"/>
  <c r="AL6" i="25"/>
  <c r="AL20" i="25" s="1"/>
  <c r="AK6" i="23"/>
  <c r="AK21" i="23" s="1"/>
  <c r="AK6" i="25"/>
  <c r="AK20" i="25" s="1"/>
  <c r="AJ6" i="23"/>
  <c r="AJ21" i="23" s="1"/>
  <c r="G18" i="18"/>
  <c r="F24" i="23"/>
  <c r="G24" i="7"/>
  <c r="D23" i="20" s="1"/>
  <c r="E23" i="20" s="1"/>
  <c r="AJ25" i="7"/>
  <c r="H24" i="7"/>
  <c r="H23" i="7" s="1"/>
  <c r="H31" i="7" s="1"/>
  <c r="K23" i="25"/>
  <c r="K25" i="25" s="1"/>
  <c r="AE11" i="25" l="1"/>
  <c r="AE13" i="25" s="1"/>
  <c r="AD13" i="23"/>
  <c r="AD13" i="25"/>
  <c r="AB39" i="28"/>
  <c r="AB54" i="28" s="1"/>
  <c r="AC23" i="18" s="1"/>
  <c r="AB38" i="28"/>
  <c r="AA53" i="28"/>
  <c r="AA40" i="28"/>
  <c r="D35" i="19"/>
  <c r="D82" i="27" s="1"/>
  <c r="AI20" i="18"/>
  <c r="I27" i="23"/>
  <c r="J23" i="25"/>
  <c r="J27" i="23"/>
  <c r="G23" i="20"/>
  <c r="F23" i="20"/>
  <c r="G24" i="20"/>
  <c r="F24" i="20"/>
  <c r="H34" i="19"/>
  <c r="H42" i="19" s="1"/>
  <c r="I35" i="24"/>
  <c r="I34" i="24" s="1"/>
  <c r="I42" i="24" s="1"/>
  <c r="G24" i="23"/>
  <c r="G34" i="19"/>
  <c r="E35" i="19"/>
  <c r="H35" i="24"/>
  <c r="G23" i="7"/>
  <c r="D22" i="20" s="1"/>
  <c r="E22" i="20" s="1"/>
  <c r="AJ24" i="7"/>
  <c r="AA55" i="28" l="1"/>
  <c r="AB22" i="18"/>
  <c r="F27" i="23"/>
  <c r="I30" i="23" s="1"/>
  <c r="D34" i="19"/>
  <c r="AC37" i="28"/>
  <c r="AB53" i="28"/>
  <c r="AB40" i="28"/>
  <c r="J25" i="25"/>
  <c r="G25" i="25" s="1"/>
  <c r="G23" i="25"/>
  <c r="E35" i="24"/>
  <c r="I31" i="23"/>
  <c r="C44" i="27" s="1"/>
  <c r="G27" i="23"/>
  <c r="G22" i="20"/>
  <c r="F22" i="20"/>
  <c r="E34" i="19"/>
  <c r="G42" i="19"/>
  <c r="D42" i="19" s="1"/>
  <c r="H23" i="25"/>
  <c r="D84" i="27"/>
  <c r="E82" i="27" s="1"/>
  <c r="AJ23" i="7"/>
  <c r="G31" i="7"/>
  <c r="H34" i="24"/>
  <c r="E34" i="24" s="1"/>
  <c r="F35" i="24"/>
  <c r="AB55" i="28" l="1"/>
  <c r="AC22" i="18"/>
  <c r="AE11" i="23"/>
  <c r="AB18" i="18"/>
  <c r="AC38" i="28"/>
  <c r="AC39" i="28"/>
  <c r="AC54" i="28" s="1"/>
  <c r="AD23" i="18" s="1"/>
  <c r="D46" i="19"/>
  <c r="C91" i="27" s="1"/>
  <c r="AJ31" i="7"/>
  <c r="D29" i="20"/>
  <c r="E29" i="20" s="1"/>
  <c r="L254" i="26"/>
  <c r="P257" i="26" s="1"/>
  <c r="P263" i="26" s="1"/>
  <c r="L222" i="26"/>
  <c r="B225" i="26" s="1"/>
  <c r="B231" i="26" s="1"/>
  <c r="H42" i="24"/>
  <c r="E42" i="24" s="1"/>
  <c r="G45" i="24" s="1"/>
  <c r="F34" i="24"/>
  <c r="C45" i="27"/>
  <c r="G28" i="25"/>
  <c r="I28" i="25"/>
  <c r="H25" i="25"/>
  <c r="D45" i="19"/>
  <c r="C89" i="27" s="1"/>
  <c r="D34" i="33" s="1"/>
  <c r="D44" i="19"/>
  <c r="E42" i="19"/>
  <c r="E80" i="27"/>
  <c r="E76" i="27"/>
  <c r="E81" i="27"/>
  <c r="E78" i="27"/>
  <c r="E73" i="27"/>
  <c r="E77" i="27"/>
  <c r="E83" i="27"/>
  <c r="E79" i="27"/>
  <c r="E74" i="27"/>
  <c r="E75" i="27"/>
  <c r="AB24" i="18" l="1"/>
  <c r="AF11" i="25"/>
  <c r="AE13" i="23"/>
  <c r="AF11" i="23"/>
  <c r="AC18" i="18"/>
  <c r="AC24" i="18" s="1"/>
  <c r="AD37" i="28"/>
  <c r="AC53" i="28"/>
  <c r="AC40" i="28"/>
  <c r="L172" i="32"/>
  <c r="L106" i="32"/>
  <c r="L42" i="26"/>
  <c r="L106" i="26"/>
  <c r="L172" i="26"/>
  <c r="G29" i="20"/>
  <c r="F29"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0" i="27"/>
  <c r="D33" i="33" s="1"/>
  <c r="E45" i="24"/>
  <c r="F42" i="24"/>
  <c r="AG11" i="25" l="1"/>
  <c r="AG13" i="25" s="1"/>
  <c r="AF13" i="23"/>
  <c r="AF13" i="25"/>
  <c r="AC55" i="28"/>
  <c r="AD22" i="18"/>
  <c r="AD38" i="28"/>
  <c r="AD39" i="28"/>
  <c r="AD54" i="28" s="1"/>
  <c r="AE23" i="18" s="1"/>
  <c r="B115" i="32"/>
  <c r="D115" i="32"/>
  <c r="F115" i="32"/>
  <c r="H115" i="32"/>
  <c r="J115" i="32"/>
  <c r="L115" i="32"/>
  <c r="N115" i="32"/>
  <c r="P115" i="32"/>
  <c r="R115" i="32"/>
  <c r="B51" i="32"/>
  <c r="D51" i="32"/>
  <c r="F51" i="32"/>
  <c r="H51" i="32"/>
  <c r="J51" i="32"/>
  <c r="L51" i="32"/>
  <c r="N51" i="32"/>
  <c r="P51" i="32"/>
  <c r="R51" i="32"/>
  <c r="B181" i="32"/>
  <c r="D181" i="32"/>
  <c r="F181" i="32"/>
  <c r="H181" i="32"/>
  <c r="J181" i="32"/>
  <c r="L181" i="32"/>
  <c r="N181" i="32"/>
  <c r="P181" i="32"/>
  <c r="R181"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E37" i="28"/>
  <c r="AD53" i="28"/>
  <c r="AD40" i="28"/>
  <c r="T181" i="32"/>
  <c r="U181" i="32" s="1"/>
  <c r="T51" i="32"/>
  <c r="U51" i="32" s="1"/>
  <c r="T115" i="32"/>
  <c r="U115" i="32" s="1"/>
  <c r="T263" i="26"/>
  <c r="U263" i="26" s="1"/>
  <c r="T262" i="26"/>
  <c r="U262" i="26" s="1"/>
  <c r="T247" i="26"/>
  <c r="U247" i="26" s="1"/>
  <c r="T246" i="26"/>
  <c r="U246" i="26" s="1"/>
  <c r="T230" i="26"/>
  <c r="U230" i="26" s="1"/>
  <c r="T231" i="26"/>
  <c r="U231" i="26" s="1"/>
  <c r="D9" i="20"/>
  <c r="D6" i="20"/>
  <c r="D7" i="20"/>
  <c r="AD55" i="28" l="1"/>
  <c r="AE22" i="18"/>
  <c r="AD24" i="18"/>
  <c r="AH11" i="25"/>
  <c r="AG13" i="23"/>
  <c r="AE39" i="28"/>
  <c r="AE54" i="28" s="1"/>
  <c r="AF23" i="18" s="1"/>
  <c r="AE38" i="28"/>
  <c r="C10" i="20"/>
  <c r="D13" i="20"/>
  <c r="D14" i="20"/>
  <c r="AH13" i="25" l="1"/>
  <c r="AH11" i="23"/>
  <c r="AE18" i="18"/>
  <c r="AF37" i="28"/>
  <c r="AE53" i="28"/>
  <c r="AE40" i="28"/>
  <c r="C11" i="20"/>
  <c r="C13" i="20"/>
  <c r="E13" i="20" s="1"/>
  <c r="G13" i="20" s="1"/>
  <c r="C14" i="20"/>
  <c r="E14" i="20" s="1"/>
  <c r="AE55" i="28" l="1"/>
  <c r="AF22" i="18"/>
  <c r="AE24" i="18"/>
  <c r="AI11" i="25"/>
  <c r="AH13" i="23"/>
  <c r="AF38" i="28"/>
  <c r="AG37" i="28" s="1"/>
  <c r="AF39" i="28"/>
  <c r="AF54" i="28" s="1"/>
  <c r="AG23" i="18" s="1"/>
  <c r="C9" i="20"/>
  <c r="E9" i="20" s="1"/>
  <c r="G9" i="20" s="1"/>
  <c r="F13" i="20"/>
  <c r="G14" i="20"/>
  <c r="F14" i="20"/>
  <c r="AI13" i="25" l="1"/>
  <c r="AI11" i="23"/>
  <c r="AF18" i="18"/>
  <c r="AG38" i="28"/>
  <c r="AG39" i="28"/>
  <c r="AG54" i="28" s="1"/>
  <c r="AH23" i="18" s="1"/>
  <c r="AI23" i="18" s="1"/>
  <c r="AH37" i="28"/>
  <c r="AF53" i="28"/>
  <c r="AF40" i="28"/>
  <c r="F9" i="20"/>
  <c r="D10" i="20"/>
  <c r="E10" i="20" s="1"/>
  <c r="D11" i="20"/>
  <c r="E11" i="20" s="1"/>
  <c r="AF24" i="18" l="1"/>
  <c r="AJ11" i="25"/>
  <c r="AI13" i="23"/>
  <c r="AF55" i="28"/>
  <c r="AG22" i="18"/>
  <c r="AH39" i="28"/>
  <c r="AH54" i="28" s="1"/>
  <c r="AH38" i="28"/>
  <c r="AI37" i="28" s="1"/>
  <c r="AG53" i="28"/>
  <c r="AG40" i="28"/>
  <c r="G11" i="20"/>
  <c r="F11" i="20"/>
  <c r="F10" i="20"/>
  <c r="G10" i="20"/>
  <c r="D15" i="20"/>
  <c r="T40" i="26"/>
  <c r="T35" i="26"/>
  <c r="U35" i="26" s="1"/>
  <c r="AJ11" i="23" l="1"/>
  <c r="AG18" i="18"/>
  <c r="AG24" i="18" s="1"/>
  <c r="AJ13" i="25"/>
  <c r="AG55" i="28"/>
  <c r="AH22" i="18"/>
  <c r="AI38" i="28"/>
  <c r="AI53" i="28" s="1"/>
  <c r="AI39" i="28"/>
  <c r="AH53" i="28"/>
  <c r="AH55" i="28" s="1"/>
  <c r="AH40" i="28"/>
  <c r="C15" i="20"/>
  <c r="E15" i="20" s="1"/>
  <c r="C7" i="20"/>
  <c r="E7" i="20" s="1"/>
  <c r="C6" i="20"/>
  <c r="D25" i="33" s="1"/>
  <c r="D109" i="26"/>
  <c r="F175" i="26"/>
  <c r="H45" i="26"/>
  <c r="AI22" i="18" l="1"/>
  <c r="AK11" i="23"/>
  <c r="AH18" i="18"/>
  <c r="AJ37" i="28"/>
  <c r="AK11" i="25"/>
  <c r="AK13" i="25" s="1"/>
  <c r="AJ13" i="23"/>
  <c r="AJ38" i="28"/>
  <c r="AJ53" i="28" s="1"/>
  <c r="AJ39" i="28"/>
  <c r="AI40" i="28"/>
  <c r="AI54" i="28"/>
  <c r="AI55" i="28"/>
  <c r="E6" i="20"/>
  <c r="G6" i="20" s="1"/>
  <c r="D23" i="33"/>
  <c r="F7" i="20"/>
  <c r="G7" i="20"/>
  <c r="G15" i="20"/>
  <c r="F15" i="20"/>
  <c r="P109" i="26"/>
  <c r="P111" i="26" s="1"/>
  <c r="J45" i="26"/>
  <c r="J51" i="26" s="1"/>
  <c r="R109" i="26"/>
  <c r="R111" i="26" s="1"/>
  <c r="H47" i="26"/>
  <c r="H51" i="26"/>
  <c r="F177" i="26"/>
  <c r="F181" i="26"/>
  <c r="D111" i="26"/>
  <c r="D115" i="26"/>
  <c r="D45" i="26"/>
  <c r="B109" i="26"/>
  <c r="J109" i="26"/>
  <c r="H109" i="26"/>
  <c r="H175" i="26"/>
  <c r="N45" i="26"/>
  <c r="L175" i="26"/>
  <c r="D175" i="26"/>
  <c r="B175" i="26"/>
  <c r="F45" i="26"/>
  <c r="L109" i="26"/>
  <c r="F109" i="26"/>
  <c r="R45" i="26"/>
  <c r="N175" i="26"/>
  <c r="P175" i="26"/>
  <c r="N109" i="26"/>
  <c r="R175" i="26"/>
  <c r="B45" i="26"/>
  <c r="P45" i="26"/>
  <c r="L45" i="26"/>
  <c r="J175" i="26"/>
  <c r="AK37" i="28" l="1"/>
  <c r="AL11" i="25"/>
  <c r="AK13" i="23"/>
  <c r="G11" i="23"/>
  <c r="F11" i="23"/>
  <c r="AH24" i="18"/>
  <c r="AI18" i="18"/>
  <c r="F6" i="20"/>
  <c r="AK39" i="28"/>
  <c r="AK54" i="28" s="1"/>
  <c r="AK38" i="28"/>
  <c r="AJ40" i="28"/>
  <c r="AJ54" i="28"/>
  <c r="AJ55" i="28"/>
  <c r="B5" i="26"/>
  <c r="R115" i="26"/>
  <c r="R112" i="26" s="1"/>
  <c r="R114" i="26" s="1"/>
  <c r="F5" i="26"/>
  <c r="J47" i="26"/>
  <c r="J48" i="26" s="1"/>
  <c r="G35" i="20"/>
  <c r="D112" i="26"/>
  <c r="D114" i="26" s="1"/>
  <c r="P115" i="26"/>
  <c r="P112" i="26" s="1"/>
  <c r="P114" i="26" s="1"/>
  <c r="F178" i="26"/>
  <c r="F180" i="26" s="1"/>
  <c r="N5" i="26"/>
  <c r="N47" i="26"/>
  <c r="N51" i="26"/>
  <c r="F51" i="26"/>
  <c r="F47" i="26"/>
  <c r="H181" i="26"/>
  <c r="H177" i="26"/>
  <c r="B181" i="26"/>
  <c r="B177" i="26"/>
  <c r="T175" i="26"/>
  <c r="U175" i="26" s="1"/>
  <c r="H115" i="26"/>
  <c r="H111" i="26"/>
  <c r="L47" i="26"/>
  <c r="L51" i="26"/>
  <c r="L5" i="26"/>
  <c r="N177" i="26"/>
  <c r="N181" i="26"/>
  <c r="D181" i="26"/>
  <c r="D177" i="26"/>
  <c r="R5" i="26"/>
  <c r="R51" i="26"/>
  <c r="R47" i="26"/>
  <c r="H48" i="26"/>
  <c r="H50" i="26" s="1"/>
  <c r="H5" i="26"/>
  <c r="T45" i="26"/>
  <c r="U45" i="26" s="1"/>
  <c r="B51" i="26"/>
  <c r="B47" i="26"/>
  <c r="B115" i="26"/>
  <c r="T109" i="26"/>
  <c r="U109" i="26" s="1"/>
  <c r="B111" i="26"/>
  <c r="N115" i="26"/>
  <c r="N111" i="26"/>
  <c r="J177" i="26"/>
  <c r="J181" i="26"/>
  <c r="P181" i="26"/>
  <c r="P177" i="26"/>
  <c r="P5" i="26"/>
  <c r="P51" i="26"/>
  <c r="P47" i="26"/>
  <c r="J115" i="26"/>
  <c r="J111" i="26"/>
  <c r="F115" i="26"/>
  <c r="F111" i="26"/>
  <c r="R181" i="26"/>
  <c r="R177" i="26"/>
  <c r="L115" i="26"/>
  <c r="L111" i="26"/>
  <c r="L177" i="26"/>
  <c r="L181" i="26"/>
  <c r="D47" i="26"/>
  <c r="D51" i="26"/>
  <c r="D5" i="26"/>
  <c r="J5" i="26"/>
  <c r="AL13" i="25" l="1"/>
  <c r="H11" i="25"/>
  <c r="G11" i="25"/>
  <c r="AL37" i="28"/>
  <c r="AK53" i="28"/>
  <c r="AK55" i="28" s="1"/>
  <c r="AK40" i="28"/>
  <c r="P7" i="26"/>
  <c r="R178" i="26"/>
  <c r="R180" i="26" s="1"/>
  <c r="H178" i="26"/>
  <c r="H180" i="26" s="1"/>
  <c r="L48" i="26"/>
  <c r="L50" i="26" s="1"/>
  <c r="H7" i="26"/>
  <c r="F7" i="26"/>
  <c r="N112" i="26"/>
  <c r="N114" i="26" s="1"/>
  <c r="F112" i="26"/>
  <c r="F114" i="26" s="1"/>
  <c r="J7" i="26"/>
  <c r="D7" i="26"/>
  <c r="L178" i="26"/>
  <c r="L180" i="26" s="1"/>
  <c r="J112" i="26"/>
  <c r="J114" i="26" s="1"/>
  <c r="L112" i="26"/>
  <c r="L114" i="26" s="1"/>
  <c r="N178" i="26"/>
  <c r="N180" i="26" s="1"/>
  <c r="H112" i="26"/>
  <c r="H114" i="26" s="1"/>
  <c r="T47" i="26"/>
  <c r="U47" i="26" s="1"/>
  <c r="D178" i="26"/>
  <c r="D180" i="26" s="1"/>
  <c r="N7" i="26"/>
  <c r="T115" i="26"/>
  <c r="U115" i="26" s="1"/>
  <c r="P178" i="26"/>
  <c r="P180" i="26" s="1"/>
  <c r="T51" i="26"/>
  <c r="U51" i="26" s="1"/>
  <c r="T181" i="26"/>
  <c r="U181" i="26" s="1"/>
  <c r="J178" i="26"/>
  <c r="J180" i="26" s="1"/>
  <c r="B112" i="26"/>
  <c r="R7" i="26"/>
  <c r="B178" i="26"/>
  <c r="F48" i="26"/>
  <c r="N48" i="26"/>
  <c r="T111" i="26"/>
  <c r="U111" i="26" s="1"/>
  <c r="L7" i="26"/>
  <c r="T177" i="26"/>
  <c r="U177" i="26" s="1"/>
  <c r="D48" i="26"/>
  <c r="D50" i="26" s="1"/>
  <c r="P48" i="26"/>
  <c r="P50" i="26" s="1"/>
  <c r="J50" i="26"/>
  <c r="B48" i="26"/>
  <c r="B50" i="26" s="1"/>
  <c r="R48" i="26"/>
  <c r="AL38" i="28" l="1"/>
  <c r="AL39" i="28"/>
  <c r="AL54" i="28" s="1"/>
  <c r="T112" i="26"/>
  <c r="U112" i="26" s="1"/>
  <c r="N50" i="26"/>
  <c r="B114" i="26"/>
  <c r="T114" i="26" s="1"/>
  <c r="U114" i="26" s="1"/>
  <c r="T178" i="26"/>
  <c r="U178" i="26" s="1"/>
  <c r="R50" i="26"/>
  <c r="T48" i="26"/>
  <c r="U48" i="26" s="1"/>
  <c r="F50" i="26"/>
  <c r="B180" i="26"/>
  <c r="T180" i="26" s="1"/>
  <c r="U180" i="26" s="1"/>
  <c r="AM37" i="28" l="1"/>
  <c r="AL53" i="28"/>
  <c r="AL55" i="28" s="1"/>
  <c r="AL40" i="28"/>
  <c r="X13" i="23"/>
  <c r="W13" i="23"/>
  <c r="Y13" i="25"/>
  <c r="V13" i="23"/>
  <c r="R13" i="23"/>
  <c r="T50" i="26"/>
  <c r="U50" i="26" s="1"/>
  <c r="AM38" i="28" l="1"/>
  <c r="AM39" i="28"/>
  <c r="AM54" i="28" s="1"/>
  <c r="X13" i="25"/>
  <c r="S13" i="25"/>
  <c r="W13" i="25"/>
  <c r="V13" i="25"/>
  <c r="U13" i="23"/>
  <c r="T13" i="25"/>
  <c r="S13" i="23"/>
  <c r="R13" i="25"/>
  <c r="Q13" i="23"/>
  <c r="U13" i="25"/>
  <c r="T13" i="23"/>
  <c r="AN37" i="28" l="1"/>
  <c r="AM53" i="28"/>
  <c r="AM55" i="28" s="1"/>
  <c r="AM40" i="28"/>
  <c r="B31" i="26"/>
  <c r="T31" i="26" s="1"/>
  <c r="U31" i="26" s="1"/>
  <c r="T29" i="26"/>
  <c r="U29" i="26" s="1"/>
  <c r="T5" i="26"/>
  <c r="W20" i="32" s="1"/>
  <c r="B33" i="32" l="1"/>
  <c r="W19" i="32"/>
  <c r="AN39" i="28"/>
  <c r="AN54" i="28" s="1"/>
  <c r="AN38" i="28"/>
  <c r="B7" i="26"/>
  <c r="B32" i="26"/>
  <c r="B29" i="32" l="1"/>
  <c r="H219" i="32"/>
  <c r="R65" i="32"/>
  <c r="P195" i="32"/>
  <c r="P81" i="32"/>
  <c r="N65" i="32"/>
  <c r="L163" i="32"/>
  <c r="L261" i="32"/>
  <c r="F129" i="32"/>
  <c r="B97" i="32"/>
  <c r="R129" i="32"/>
  <c r="P163" i="32"/>
  <c r="P49" i="32"/>
  <c r="N179" i="32"/>
  <c r="L229" i="32"/>
  <c r="J245" i="32"/>
  <c r="F49" i="32"/>
  <c r="N277" i="32"/>
  <c r="N163" i="32"/>
  <c r="H81" i="32"/>
  <c r="R49" i="32"/>
  <c r="F229" i="32"/>
  <c r="R261" i="32"/>
  <c r="R97" i="32"/>
  <c r="P179" i="32"/>
  <c r="P97" i="32"/>
  <c r="N49" i="32"/>
  <c r="L49" i="32"/>
  <c r="J179" i="32"/>
  <c r="F277" i="32"/>
  <c r="L153" i="32"/>
  <c r="P113" i="32"/>
  <c r="B195" i="32"/>
  <c r="P229" i="32"/>
  <c r="R245" i="32"/>
  <c r="R179" i="32"/>
  <c r="P261" i="32"/>
  <c r="N261" i="32"/>
  <c r="N195" i="32"/>
  <c r="L179" i="32"/>
  <c r="J97" i="32"/>
  <c r="D97" i="32"/>
  <c r="J153" i="32"/>
  <c r="P277" i="32"/>
  <c r="R277" i="32"/>
  <c r="L245" i="32"/>
  <c r="R195" i="32"/>
  <c r="R81" i="32"/>
  <c r="P245" i="32"/>
  <c r="N229" i="32"/>
  <c r="N129" i="32"/>
  <c r="L97" i="32"/>
  <c r="H129" i="32"/>
  <c r="D179" i="32"/>
  <c r="F33" i="32"/>
  <c r="R113" i="32"/>
  <c r="N113" i="32"/>
  <c r="L129" i="32"/>
  <c r="P65" i="32"/>
  <c r="J277" i="32"/>
  <c r="R229" i="32"/>
  <c r="R163" i="32"/>
  <c r="P129" i="32"/>
  <c r="N245" i="32"/>
  <c r="N81" i="32"/>
  <c r="L113" i="32"/>
  <c r="H163" i="32"/>
  <c r="D49" i="32"/>
  <c r="J33" i="32"/>
  <c r="H245" i="32"/>
  <c r="F97" i="32"/>
  <c r="D229" i="32"/>
  <c r="D277" i="32"/>
  <c r="B245" i="32"/>
  <c r="H153" i="32"/>
  <c r="R219" i="32"/>
  <c r="D81" i="32"/>
  <c r="B65" i="32"/>
  <c r="B129" i="32"/>
  <c r="F153" i="32"/>
  <c r="N219" i="32"/>
  <c r="L81" i="32"/>
  <c r="J229" i="32"/>
  <c r="J113" i="32"/>
  <c r="H65" i="32"/>
  <c r="F261" i="32"/>
  <c r="D195" i="32"/>
  <c r="B277" i="32"/>
  <c r="B163" i="32"/>
  <c r="D153" i="32"/>
  <c r="B219" i="32"/>
  <c r="L277" i="32"/>
  <c r="J261" i="32"/>
  <c r="J49" i="32"/>
  <c r="H195" i="32"/>
  <c r="F245" i="32"/>
  <c r="D113" i="32"/>
  <c r="B229" i="32"/>
  <c r="P33" i="32"/>
  <c r="J219" i="32"/>
  <c r="N97" i="32"/>
  <c r="L195" i="32"/>
  <c r="J65" i="32"/>
  <c r="H277" i="32"/>
  <c r="H261" i="32"/>
  <c r="F81" i="32"/>
  <c r="D129" i="32"/>
  <c r="B49" i="32"/>
  <c r="B45" i="32" s="1"/>
  <c r="R33" i="32"/>
  <c r="D219" i="32"/>
  <c r="T219" i="32" s="1"/>
  <c r="L65" i="32"/>
  <c r="J129" i="32"/>
  <c r="H97" i="32"/>
  <c r="H113" i="32"/>
  <c r="F163" i="32"/>
  <c r="D261" i="32"/>
  <c r="B113" i="32"/>
  <c r="P153" i="32"/>
  <c r="H33" i="32"/>
  <c r="L219" i="32"/>
  <c r="F219" i="32"/>
  <c r="J195" i="32"/>
  <c r="J163" i="32"/>
  <c r="H179" i="32"/>
  <c r="F179" i="32"/>
  <c r="F195" i="32"/>
  <c r="D65" i="32"/>
  <c r="D245" i="32"/>
  <c r="B261" i="32"/>
  <c r="R153" i="32"/>
  <c r="N33" i="32"/>
  <c r="D33" i="32"/>
  <c r="B153" i="32"/>
  <c r="J81" i="32"/>
  <c r="H229" i="32"/>
  <c r="H49" i="32"/>
  <c r="F113" i="32"/>
  <c r="F65" i="32"/>
  <c r="D163" i="32"/>
  <c r="B81" i="32"/>
  <c r="B179" i="32"/>
  <c r="N153" i="32"/>
  <c r="L33" i="32"/>
  <c r="P219" i="32"/>
  <c r="AO37" i="28"/>
  <c r="AN53" i="28"/>
  <c r="AN55" i="28" s="1"/>
  <c r="AN40" i="28"/>
  <c r="T32" i="26"/>
  <c r="U32" i="26" s="1"/>
  <c r="T7" i="26"/>
  <c r="T153" i="32" l="1"/>
  <c r="T129" i="32"/>
  <c r="U129" i="32" s="1"/>
  <c r="T163" i="32"/>
  <c r="U163" i="32" s="1"/>
  <c r="T97" i="32"/>
  <c r="U97" i="32" s="1"/>
  <c r="T49" i="32"/>
  <c r="U49" i="32" s="1"/>
  <c r="T245" i="32"/>
  <c r="U245" i="32" s="1"/>
  <c r="T113" i="32"/>
  <c r="U113" i="32" s="1"/>
  <c r="T277" i="32"/>
  <c r="U277" i="32" s="1"/>
  <c r="T65" i="32"/>
  <c r="U65" i="32" s="1"/>
  <c r="T261" i="32"/>
  <c r="U261" i="32" s="1"/>
  <c r="T195" i="32"/>
  <c r="U195" i="32" s="1"/>
  <c r="T229" i="32"/>
  <c r="U229" i="32" s="1"/>
  <c r="T179" i="32"/>
  <c r="U179" i="32" s="1"/>
  <c r="T81" i="32"/>
  <c r="U81" i="32" s="1"/>
  <c r="T33" i="32"/>
  <c r="U33" i="32" s="1"/>
  <c r="AO38" i="28"/>
  <c r="AP37" i="28" s="1"/>
  <c r="AO39" i="28"/>
  <c r="AO54" i="28" s="1"/>
  <c r="H34" i="26"/>
  <c r="H9" i="26"/>
  <c r="T33" i="26"/>
  <c r="U33" i="26" s="1"/>
  <c r="B9" i="26"/>
  <c r="L34" i="26"/>
  <c r="L9" i="26"/>
  <c r="R9" i="26"/>
  <c r="R34" i="26"/>
  <c r="J9" i="26"/>
  <c r="J34" i="26"/>
  <c r="B34" i="26"/>
  <c r="F34" i="26"/>
  <c r="F9" i="26"/>
  <c r="N34" i="26"/>
  <c r="N9" i="26"/>
  <c r="P34" i="26"/>
  <c r="P9" i="26"/>
  <c r="D34" i="26"/>
  <c r="D9" i="26"/>
  <c r="AP39" i="28" l="1"/>
  <c r="AP54" i="28" s="1"/>
  <c r="AP38" i="28"/>
  <c r="AO53" i="28"/>
  <c r="AO55" i="28" s="1"/>
  <c r="AO40" i="28"/>
  <c r="T9" i="26"/>
  <c r="T34" i="26"/>
  <c r="U34" i="26" s="1"/>
  <c r="AQ37" i="28" l="1"/>
  <c r="AP53" i="28"/>
  <c r="AP40" i="28"/>
  <c r="AP55" i="28"/>
  <c r="AQ38" i="28" l="1"/>
  <c r="AQ39" i="28"/>
  <c r="AQ54" i="28" s="1"/>
  <c r="AR37" i="28"/>
  <c r="AR39" i="28" l="1"/>
  <c r="AR54" i="28" s="1"/>
  <c r="AR38" i="28"/>
  <c r="AS37" i="28"/>
  <c r="AQ53" i="28"/>
  <c r="AQ55" i="28" s="1"/>
  <c r="AQ40" i="28"/>
  <c r="AS39" i="28" l="1"/>
  <c r="AS54" i="28" s="1"/>
  <c r="AS38" i="28"/>
  <c r="AR53" i="28"/>
  <c r="AR55" i="28" s="1"/>
  <c r="AR40" i="28"/>
  <c r="D207" i="32" l="1"/>
  <c r="D209" i="32" s="1"/>
  <c r="B207" i="32"/>
  <c r="B209" i="32" s="1"/>
  <c r="H207" i="32"/>
  <c r="H209" i="32" s="1"/>
  <c r="F207" i="32"/>
  <c r="F209" i="32" s="1"/>
  <c r="J207" i="32"/>
  <c r="J209" i="32" s="1"/>
  <c r="L207" i="32"/>
  <c r="L209" i="32" s="1"/>
  <c r="N207" i="32"/>
  <c r="N209" i="32" s="1"/>
  <c r="P207" i="32"/>
  <c r="P209" i="32" s="1"/>
  <c r="R207" i="32"/>
  <c r="R209" i="32" s="1"/>
  <c r="N211" i="32"/>
  <c r="R211" i="32"/>
  <c r="L211" i="32"/>
  <c r="D211" i="32"/>
  <c r="B211" i="32"/>
  <c r="J211" i="32"/>
  <c r="F211" i="32"/>
  <c r="P211" i="32"/>
  <c r="H211" i="32"/>
  <c r="L29" i="32"/>
  <c r="D273" i="32"/>
  <c r="D241" i="32"/>
  <c r="L191" i="32"/>
  <c r="L196" i="32" s="1"/>
  <c r="L197" i="32" s="1"/>
  <c r="N159" i="32"/>
  <c r="J125" i="32"/>
  <c r="J130" i="32" s="1"/>
  <c r="J131" i="32" s="1"/>
  <c r="J93" i="32"/>
  <c r="J77" i="32"/>
  <c r="J61" i="32"/>
  <c r="J66" i="32" s="1"/>
  <c r="J67" i="32" s="1"/>
  <c r="F273" i="32"/>
  <c r="F241" i="32"/>
  <c r="P191" i="32"/>
  <c r="P196" i="32" s="1"/>
  <c r="P197" i="32" s="1"/>
  <c r="P159" i="32"/>
  <c r="L125" i="32"/>
  <c r="L130" i="32" s="1"/>
  <c r="L131" i="32" s="1"/>
  <c r="L93" i="32"/>
  <c r="L77" i="32"/>
  <c r="L79" i="32" s="1"/>
  <c r="L80" i="32" s="1"/>
  <c r="L82" i="32" s="1"/>
  <c r="L61" i="32"/>
  <c r="L66" i="32" s="1"/>
  <c r="L67" i="32" s="1"/>
  <c r="H273" i="32"/>
  <c r="H241" i="32"/>
  <c r="B191" i="32"/>
  <c r="B159" i="32"/>
  <c r="N125" i="32"/>
  <c r="N130" i="32" s="1"/>
  <c r="N131" i="32" s="1"/>
  <c r="N93" i="32"/>
  <c r="N77" i="32"/>
  <c r="N61" i="32"/>
  <c r="N66" i="32" s="1"/>
  <c r="N67" i="32" s="1"/>
  <c r="P61" i="32"/>
  <c r="P66" i="32" s="1"/>
  <c r="P67" i="32" s="1"/>
  <c r="R241" i="32"/>
  <c r="L159" i="32"/>
  <c r="H93" i="32"/>
  <c r="J273" i="32"/>
  <c r="J241" i="32"/>
  <c r="N191" i="32"/>
  <c r="N196" i="32" s="1"/>
  <c r="N197" i="32" s="1"/>
  <c r="D159" i="32"/>
  <c r="P125" i="32"/>
  <c r="P130" i="32" s="1"/>
  <c r="P131" i="32" s="1"/>
  <c r="P93" i="32"/>
  <c r="P77" i="32"/>
  <c r="H77" i="32"/>
  <c r="L273" i="32"/>
  <c r="L241" i="32"/>
  <c r="D191" i="32"/>
  <c r="D196" i="32" s="1"/>
  <c r="D197" i="32" s="1"/>
  <c r="F159" i="32"/>
  <c r="B141" i="32"/>
  <c r="B143" i="32" s="1"/>
  <c r="B125" i="32"/>
  <c r="B93" i="32"/>
  <c r="B77" i="32"/>
  <c r="B61" i="32"/>
  <c r="H125" i="32"/>
  <c r="H130" i="32" s="1"/>
  <c r="H131" i="32" s="1"/>
  <c r="N273" i="32"/>
  <c r="N241" i="32"/>
  <c r="F191" i="32"/>
  <c r="F196" i="32" s="1"/>
  <c r="F197" i="32" s="1"/>
  <c r="H159" i="32"/>
  <c r="D125" i="32"/>
  <c r="D130" i="32" s="1"/>
  <c r="D131" i="32" s="1"/>
  <c r="D93" i="32"/>
  <c r="D77" i="32"/>
  <c r="D61" i="32"/>
  <c r="D66" i="32" s="1"/>
  <c r="D67" i="32" s="1"/>
  <c r="R273" i="32"/>
  <c r="J191" i="32"/>
  <c r="J196" i="32" s="1"/>
  <c r="J197" i="32" s="1"/>
  <c r="H61" i="32"/>
  <c r="H66" i="32" s="1"/>
  <c r="H67" i="32" s="1"/>
  <c r="P273" i="32"/>
  <c r="P241" i="32"/>
  <c r="H191" i="32"/>
  <c r="H196" i="32" s="1"/>
  <c r="H197" i="32" s="1"/>
  <c r="J159" i="32"/>
  <c r="F125" i="32"/>
  <c r="F130" i="32" s="1"/>
  <c r="F131" i="32" s="1"/>
  <c r="F93" i="32"/>
  <c r="F77" i="32"/>
  <c r="F61" i="32"/>
  <c r="F66" i="32" s="1"/>
  <c r="F67" i="32" s="1"/>
  <c r="P29" i="32"/>
  <c r="D141" i="32"/>
  <c r="N29" i="32"/>
  <c r="J29" i="32"/>
  <c r="F29" i="32"/>
  <c r="R29" i="32"/>
  <c r="H29" i="32"/>
  <c r="D29" i="32"/>
  <c r="D257" i="32"/>
  <c r="P225" i="32"/>
  <c r="J225" i="32"/>
  <c r="N257" i="32"/>
  <c r="F257" i="32"/>
  <c r="C225" i="32"/>
  <c r="L225" i="32"/>
  <c r="H257" i="32"/>
  <c r="R225" i="32"/>
  <c r="R257" i="32"/>
  <c r="J257" i="32"/>
  <c r="N225" i="32"/>
  <c r="F225" i="32"/>
  <c r="L257" i="32"/>
  <c r="D225" i="32"/>
  <c r="B225" i="32"/>
  <c r="P257" i="32"/>
  <c r="H225" i="32"/>
  <c r="L109" i="32"/>
  <c r="P175" i="32"/>
  <c r="L45" i="32"/>
  <c r="N175" i="32"/>
  <c r="N109" i="32"/>
  <c r="B175" i="32"/>
  <c r="P45" i="32"/>
  <c r="J45" i="32"/>
  <c r="P109" i="32"/>
  <c r="D175" i="32"/>
  <c r="N45" i="32"/>
  <c r="B109" i="32"/>
  <c r="L175" i="32"/>
  <c r="R45" i="32"/>
  <c r="J109" i="32"/>
  <c r="D109" i="32"/>
  <c r="F175" i="32"/>
  <c r="H45" i="32"/>
  <c r="F45" i="32"/>
  <c r="H109" i="32"/>
  <c r="H175" i="32"/>
  <c r="D45" i="32"/>
  <c r="F109" i="32"/>
  <c r="J175" i="32"/>
  <c r="F141" i="32"/>
  <c r="B145" i="32"/>
  <c r="D145" i="32"/>
  <c r="L145" i="32"/>
  <c r="F145" i="32"/>
  <c r="N145" i="32"/>
  <c r="H145" i="32"/>
  <c r="P145" i="32"/>
  <c r="J145" i="32"/>
  <c r="R145" i="32"/>
  <c r="N141" i="32"/>
  <c r="R141" i="32"/>
  <c r="H141" i="32"/>
  <c r="P141" i="32"/>
  <c r="P143" i="32" s="1"/>
  <c r="L141" i="32"/>
  <c r="J141" i="32"/>
  <c r="AT37" i="28"/>
  <c r="AS53" i="28"/>
  <c r="AS55" i="28" s="1"/>
  <c r="AS40" i="28"/>
  <c r="B273" i="32"/>
  <c r="B257" i="32"/>
  <c r="B241" i="32"/>
  <c r="R159" i="32"/>
  <c r="R125" i="32"/>
  <c r="R130" i="32" s="1"/>
  <c r="R131" i="32" s="1"/>
  <c r="R191" i="32"/>
  <c r="R196" i="32" s="1"/>
  <c r="R197" i="32" s="1"/>
  <c r="R93" i="32"/>
  <c r="R61" i="32"/>
  <c r="R66" i="32" s="1"/>
  <c r="R67" i="32" s="1"/>
  <c r="R77" i="32"/>
  <c r="R175" i="32"/>
  <c r="R109" i="32"/>
  <c r="L9" i="32" l="1"/>
  <c r="J16" i="18" s="1"/>
  <c r="H210" i="32"/>
  <c r="H212" i="32" s="1"/>
  <c r="D9" i="32"/>
  <c r="B210" i="32"/>
  <c r="B212" i="32" s="1"/>
  <c r="P9" i="32"/>
  <c r="L16" i="18" s="1"/>
  <c r="R9" i="32"/>
  <c r="M16" i="18" s="1"/>
  <c r="J9" i="32"/>
  <c r="I16" i="18" s="1"/>
  <c r="H9" i="32"/>
  <c r="H16" i="18" s="1"/>
  <c r="N9" i="32"/>
  <c r="K16" i="18" s="1"/>
  <c r="F9" i="32"/>
  <c r="G16" i="18" s="1"/>
  <c r="T211" i="32"/>
  <c r="U211" i="32" s="1"/>
  <c r="AT38" i="28"/>
  <c r="AU37" i="28" s="1"/>
  <c r="AT39" i="28"/>
  <c r="AT54" i="28" s="1"/>
  <c r="N247" i="32"/>
  <c r="N246" i="32"/>
  <c r="H279" i="32"/>
  <c r="H278" i="32"/>
  <c r="T159" i="32"/>
  <c r="U159" i="32" s="1"/>
  <c r="R161" i="32"/>
  <c r="R162" i="32" s="1"/>
  <c r="P47" i="32"/>
  <c r="P48" i="32" s="1"/>
  <c r="R177" i="32"/>
  <c r="R178" i="32" s="1"/>
  <c r="R231" i="32"/>
  <c r="R230" i="32"/>
  <c r="P79" i="32"/>
  <c r="P80" i="32" s="1"/>
  <c r="P95" i="32"/>
  <c r="P96" i="32" s="1"/>
  <c r="N95" i="32"/>
  <c r="N96" i="32" s="1"/>
  <c r="N31" i="32"/>
  <c r="N32" i="32" s="1"/>
  <c r="N5" i="32"/>
  <c r="L5" i="32"/>
  <c r="L31" i="32"/>
  <c r="L32" i="32" s="1"/>
  <c r="L34" i="32" s="1"/>
  <c r="L210" i="32"/>
  <c r="J47" i="32"/>
  <c r="J48" i="32" s="1"/>
  <c r="J50" i="32" s="1"/>
  <c r="H79" i="32"/>
  <c r="H80" i="32" s="1"/>
  <c r="H82" i="32" s="1"/>
  <c r="H161" i="32"/>
  <c r="H162" i="32" s="1"/>
  <c r="F31" i="32"/>
  <c r="F32" i="32" s="1"/>
  <c r="F34" i="32" s="1"/>
  <c r="F5" i="32"/>
  <c r="D161" i="32"/>
  <c r="D162" i="32" s="1"/>
  <c r="D31" i="32"/>
  <c r="D32" i="32" s="1"/>
  <c r="D5" i="32"/>
  <c r="B246" i="32"/>
  <c r="B247" i="32"/>
  <c r="T241" i="32"/>
  <c r="U241" i="32" s="1"/>
  <c r="B177" i="32"/>
  <c r="T175" i="32"/>
  <c r="U175" i="32" s="1"/>
  <c r="N143" i="32"/>
  <c r="J278" i="32"/>
  <c r="J279" i="32"/>
  <c r="J230" i="32"/>
  <c r="J231" i="32"/>
  <c r="H31" i="32"/>
  <c r="H32" i="32" s="1"/>
  <c r="H34" i="32" s="1"/>
  <c r="H5" i="32"/>
  <c r="F47" i="32"/>
  <c r="F263" i="32"/>
  <c r="F262" i="32"/>
  <c r="B263" i="32"/>
  <c r="B262" i="32"/>
  <c r="T257" i="32"/>
  <c r="U257" i="32" s="1"/>
  <c r="B79" i="32"/>
  <c r="L262" i="32"/>
  <c r="L263" i="32"/>
  <c r="H95" i="32"/>
  <c r="H96" i="32" s="1"/>
  <c r="F161" i="32"/>
  <c r="D95" i="32"/>
  <c r="D96" i="32" s="1"/>
  <c r="D230" i="32"/>
  <c r="D231" i="32"/>
  <c r="B47" i="32"/>
  <c r="B48" i="32" s="1"/>
  <c r="B50" i="32" s="1"/>
  <c r="T45" i="32"/>
  <c r="U45" i="32" s="1"/>
  <c r="T207" i="32"/>
  <c r="U207" i="32" s="1"/>
  <c r="R262" i="32"/>
  <c r="R263" i="32"/>
  <c r="N278" i="32"/>
  <c r="N279" i="32"/>
  <c r="J246" i="32"/>
  <c r="J247" i="32"/>
  <c r="R279" i="32"/>
  <c r="R278" i="32"/>
  <c r="P177" i="32"/>
  <c r="P178" i="32" s="1"/>
  <c r="N79" i="32"/>
  <c r="N80" i="32" s="1"/>
  <c r="N210" i="32"/>
  <c r="L279" i="32"/>
  <c r="L278" i="32"/>
  <c r="L95" i="32"/>
  <c r="L96" i="32" s="1"/>
  <c r="J263" i="32"/>
  <c r="J262" i="32"/>
  <c r="J210" i="32"/>
  <c r="H143" i="32"/>
  <c r="H246" i="32"/>
  <c r="H247" i="32"/>
  <c r="F95" i="32"/>
  <c r="F96" i="32" s="1"/>
  <c r="D278" i="32"/>
  <c r="D279" i="32"/>
  <c r="D210" i="32"/>
  <c r="D212" i="32" s="1"/>
  <c r="B230" i="32"/>
  <c r="B231" i="32"/>
  <c r="T225" i="32"/>
  <c r="U225" i="32" s="1"/>
  <c r="B161" i="32"/>
  <c r="B162" i="32" s="1"/>
  <c r="B164" i="32" s="1"/>
  <c r="R246" i="32"/>
  <c r="R247" i="32"/>
  <c r="L177" i="32"/>
  <c r="L178" i="32" s="1"/>
  <c r="L180" i="32" s="1"/>
  <c r="P262" i="32"/>
  <c r="P263" i="32"/>
  <c r="L47" i="32"/>
  <c r="L48" i="32" s="1"/>
  <c r="J5" i="32"/>
  <c r="J31" i="32"/>
  <c r="H262" i="32"/>
  <c r="H263" i="32"/>
  <c r="F246" i="32"/>
  <c r="F247" i="32"/>
  <c r="F230" i="32"/>
  <c r="F231" i="32"/>
  <c r="D246" i="32"/>
  <c r="D247" i="32"/>
  <c r="D79" i="32"/>
  <c r="D80" i="32" s="1"/>
  <c r="D82" i="32" s="1"/>
  <c r="B111" i="32"/>
  <c r="B112" i="32" s="1"/>
  <c r="T109" i="32"/>
  <c r="U109" i="32" s="1"/>
  <c r="R47" i="32"/>
  <c r="R143" i="32"/>
  <c r="P31" i="32"/>
  <c r="P32" i="32" s="1"/>
  <c r="P5" i="32"/>
  <c r="P230" i="32"/>
  <c r="P231" i="32"/>
  <c r="N47" i="32"/>
  <c r="N48" i="32" s="1"/>
  <c r="N50" i="32" s="1"/>
  <c r="N177" i="32"/>
  <c r="N178" i="32" s="1"/>
  <c r="N180" i="32" s="1"/>
  <c r="L143" i="32"/>
  <c r="L161" i="32"/>
  <c r="L162" i="32" s="1"/>
  <c r="L164" i="32" s="1"/>
  <c r="J95" i="32"/>
  <c r="J96" i="32" s="1"/>
  <c r="J98" i="32" s="1"/>
  <c r="J143" i="32"/>
  <c r="H111" i="32"/>
  <c r="H112" i="32" s="1"/>
  <c r="H114" i="32" s="1"/>
  <c r="F210" i="32"/>
  <c r="F79" i="32"/>
  <c r="F80" i="32" s="1"/>
  <c r="D262" i="32"/>
  <c r="D263" i="32"/>
  <c r="D143" i="32"/>
  <c r="B66" i="32"/>
  <c r="T61" i="32"/>
  <c r="U61" i="32" s="1"/>
  <c r="B130" i="32"/>
  <c r="T125" i="32"/>
  <c r="U125" i="32" s="1"/>
  <c r="R210" i="32"/>
  <c r="R212" i="32" s="1"/>
  <c r="R31" i="32"/>
  <c r="R32" i="32" s="1"/>
  <c r="R34" i="32" s="1"/>
  <c r="R5" i="32"/>
  <c r="P111" i="32"/>
  <c r="P112" i="32" s="1"/>
  <c r="P114" i="32" s="1"/>
  <c r="P210" i="32"/>
  <c r="P212" i="32" s="1"/>
  <c r="N263" i="32"/>
  <c r="N262" i="32"/>
  <c r="L246" i="32"/>
  <c r="L247" i="32"/>
  <c r="J111" i="32"/>
  <c r="J112" i="32" s="1"/>
  <c r="J114" i="32" s="1"/>
  <c r="J177" i="32"/>
  <c r="J178" i="32" s="1"/>
  <c r="J180" i="32" s="1"/>
  <c r="H177" i="32"/>
  <c r="H178" i="32" s="1"/>
  <c r="H180" i="32" s="1"/>
  <c r="H47" i="32"/>
  <c r="H48" i="32" s="1"/>
  <c r="H50" i="32" s="1"/>
  <c r="F177" i="32"/>
  <c r="F178" i="32" s="1"/>
  <c r="F111" i="32"/>
  <c r="F112" i="32" s="1"/>
  <c r="D177" i="32"/>
  <c r="D178" i="32" s="1"/>
  <c r="D180" i="32" s="1"/>
  <c r="D47" i="32"/>
  <c r="D48" i="32" s="1"/>
  <c r="B95" i="32"/>
  <c r="B96" i="32" s="1"/>
  <c r="B31" i="32"/>
  <c r="T29" i="32"/>
  <c r="U29" i="32" s="1"/>
  <c r="P161" i="32"/>
  <c r="P162" i="32" s="1"/>
  <c r="T77" i="32"/>
  <c r="U77" i="32" s="1"/>
  <c r="R79" i="32"/>
  <c r="R80" i="32" s="1"/>
  <c r="T93" i="32"/>
  <c r="U93" i="32" s="1"/>
  <c r="R95" i="32"/>
  <c r="R96" i="32" s="1"/>
  <c r="R98" i="32" s="1"/>
  <c r="N231" i="32"/>
  <c r="N230" i="32"/>
  <c r="R111" i="32"/>
  <c r="R112" i="32" s="1"/>
  <c r="P278" i="32"/>
  <c r="P279" i="32"/>
  <c r="P246" i="32"/>
  <c r="P247" i="32"/>
  <c r="N161" i="32"/>
  <c r="N162" i="32" s="1"/>
  <c r="N111" i="32"/>
  <c r="N112" i="32" s="1"/>
  <c r="N114" i="32" s="1"/>
  <c r="L230" i="32"/>
  <c r="L231" i="32"/>
  <c r="L111" i="32"/>
  <c r="L112" i="32" s="1"/>
  <c r="J161" i="32"/>
  <c r="J162" i="32" s="1"/>
  <c r="J79" i="32"/>
  <c r="J80" i="32" s="1"/>
  <c r="H230" i="32"/>
  <c r="H231" i="32"/>
  <c r="F278" i="32"/>
  <c r="F279" i="32"/>
  <c r="F143" i="32"/>
  <c r="D111" i="32"/>
  <c r="D112" i="32" s="1"/>
  <c r="D114" i="32" s="1"/>
  <c r="B196" i="32"/>
  <c r="T191" i="32"/>
  <c r="U191" i="32" s="1"/>
  <c r="B278" i="32"/>
  <c r="B279" i="32"/>
  <c r="T273" i="32"/>
  <c r="U273" i="32" s="1"/>
  <c r="AU39" i="28" l="1"/>
  <c r="AU54" i="28" s="1"/>
  <c r="AU38" i="28"/>
  <c r="AV37" i="28" s="1"/>
  <c r="AT53" i="28"/>
  <c r="AT55" i="28" s="1"/>
  <c r="AT40" i="28"/>
  <c r="L12" i="18"/>
  <c r="I12" i="18"/>
  <c r="G12" i="18"/>
  <c r="J12" i="18"/>
  <c r="H12" i="18"/>
  <c r="K12" i="18"/>
  <c r="M12" i="18"/>
  <c r="F12" i="18"/>
  <c r="F114" i="32"/>
  <c r="P98" i="32"/>
  <c r="P34" i="32"/>
  <c r="D164" i="32"/>
  <c r="N98" i="32"/>
  <c r="P50" i="32"/>
  <c r="B98" i="32"/>
  <c r="L50" i="32"/>
  <c r="F98" i="32"/>
  <c r="L114" i="32"/>
  <c r="D98" i="32"/>
  <c r="T247" i="32"/>
  <c r="U247" i="32" s="1"/>
  <c r="D34" i="32"/>
  <c r="H98" i="32"/>
  <c r="T112" i="32"/>
  <c r="U112" i="32" s="1"/>
  <c r="R180" i="32"/>
  <c r="T47" i="32"/>
  <c r="U47" i="32" s="1"/>
  <c r="P164" i="32"/>
  <c r="D50" i="32"/>
  <c r="F180" i="32"/>
  <c r="J7" i="32"/>
  <c r="T210" i="32"/>
  <c r="U210" i="32" s="1"/>
  <c r="T209" i="32"/>
  <c r="U209" i="32" s="1"/>
  <c r="F162" i="32"/>
  <c r="F164" i="32" s="1"/>
  <c r="T79" i="32"/>
  <c r="U79" i="32" s="1"/>
  <c r="F48" i="32"/>
  <c r="R164" i="32"/>
  <c r="B197" i="32"/>
  <c r="T197" i="32" s="1"/>
  <c r="U197" i="32" s="1"/>
  <c r="T196" i="32"/>
  <c r="U196" i="32" s="1"/>
  <c r="R48" i="32"/>
  <c r="R50" i="32" s="1"/>
  <c r="L98" i="32"/>
  <c r="P180" i="32"/>
  <c r="F7" i="32"/>
  <c r="L212" i="32"/>
  <c r="T230" i="32"/>
  <c r="U230" i="32" s="1"/>
  <c r="N7" i="32"/>
  <c r="T231" i="32"/>
  <c r="U231" i="32" s="1"/>
  <c r="J82" i="32"/>
  <c r="T95" i="32"/>
  <c r="U95" i="32" s="1"/>
  <c r="T246" i="32"/>
  <c r="U246" i="32" s="1"/>
  <c r="H164" i="32"/>
  <c r="T96" i="32"/>
  <c r="U96" i="32" s="1"/>
  <c r="R114" i="32"/>
  <c r="P7" i="32"/>
  <c r="B114" i="32"/>
  <c r="T278" i="32"/>
  <c r="U278" i="32" s="1"/>
  <c r="T263" i="32"/>
  <c r="U263" i="32" s="1"/>
  <c r="H7" i="32"/>
  <c r="D7" i="32"/>
  <c r="J164" i="32"/>
  <c r="N164" i="32"/>
  <c r="R82" i="32"/>
  <c r="B32" i="32"/>
  <c r="T31" i="32"/>
  <c r="U31" i="32" s="1"/>
  <c r="B131" i="32"/>
  <c r="T131" i="32" s="1"/>
  <c r="U131" i="32" s="1"/>
  <c r="T130" i="32"/>
  <c r="U130" i="32" s="1"/>
  <c r="F82" i="32"/>
  <c r="B7" i="32"/>
  <c r="T161" i="32"/>
  <c r="U161" i="32" s="1"/>
  <c r="J212" i="32"/>
  <c r="N212" i="32"/>
  <c r="T262" i="32"/>
  <c r="U262" i="32" s="1"/>
  <c r="B178" i="32"/>
  <c r="B180" i="32" s="1"/>
  <c r="T177" i="32"/>
  <c r="U177" i="32" s="1"/>
  <c r="L7" i="32"/>
  <c r="T111" i="32"/>
  <c r="U111" i="32" s="1"/>
  <c r="T279" i="32"/>
  <c r="U279" i="32" s="1"/>
  <c r="R7" i="32"/>
  <c r="B67" i="32"/>
  <c r="T66" i="32"/>
  <c r="U66" i="32" s="1"/>
  <c r="F212" i="32"/>
  <c r="T143" i="32"/>
  <c r="U143" i="32" s="1"/>
  <c r="J32" i="32"/>
  <c r="N82" i="32"/>
  <c r="B80" i="32"/>
  <c r="B82" i="32" s="1"/>
  <c r="N34" i="32"/>
  <c r="P82" i="32"/>
  <c r="L14" i="18" l="1"/>
  <c r="M14" i="18"/>
  <c r="G14" i="18"/>
  <c r="I14" i="18"/>
  <c r="J14" i="18"/>
  <c r="K14" i="18"/>
  <c r="H14" i="18"/>
  <c r="AV39" i="28"/>
  <c r="AV54" i="28" s="1"/>
  <c r="AV38" i="28"/>
  <c r="AU40" i="28"/>
  <c r="AU53" i="28"/>
  <c r="AU55" i="28" s="1"/>
  <c r="T212" i="32"/>
  <c r="U212" i="32" s="1"/>
  <c r="E14" i="18"/>
  <c r="T98" i="32"/>
  <c r="U98" i="32" s="1"/>
  <c r="F14" i="18"/>
  <c r="T178" i="32"/>
  <c r="U178" i="32" s="1"/>
  <c r="T162" i="32"/>
  <c r="U162" i="32" s="1"/>
  <c r="T80" i="32"/>
  <c r="U80" i="32" s="1"/>
  <c r="T180" i="32"/>
  <c r="U180" i="32" s="1"/>
  <c r="J34" i="32"/>
  <c r="T32" i="32"/>
  <c r="U32" i="32" s="1"/>
  <c r="B34" i="32"/>
  <c r="T82" i="32"/>
  <c r="U82" i="32" s="1"/>
  <c r="T7" i="32"/>
  <c r="F50" i="32"/>
  <c r="T50" i="32" s="1"/>
  <c r="U50" i="32" s="1"/>
  <c r="T164" i="32"/>
  <c r="U164" i="32" s="1"/>
  <c r="T67" i="32"/>
  <c r="U67" i="32" s="1"/>
  <c r="T114" i="32"/>
  <c r="U114" i="32" s="1"/>
  <c r="T48" i="32"/>
  <c r="U48" i="32" s="1"/>
  <c r="AW37" i="28" l="1"/>
  <c r="AV53" i="28"/>
  <c r="AV55" i="28" s="1"/>
  <c r="AV40" i="28"/>
  <c r="T34" i="32"/>
  <c r="U34" i="32" s="1"/>
  <c r="AW39" i="28" l="1"/>
  <c r="AW54" i="28" s="1"/>
  <c r="AW38" i="28"/>
  <c r="AX37" i="28" l="1"/>
  <c r="AW53" i="28"/>
  <c r="AW55" i="28" s="1"/>
  <c r="AW40" i="28"/>
  <c r="AX38" i="28" l="1"/>
  <c r="AX39" i="28"/>
  <c r="AX54" i="28" s="1"/>
  <c r="AY37" i="28"/>
  <c r="AY38" i="28" l="1"/>
  <c r="AY39" i="28"/>
  <c r="AY54" i="28" s="1"/>
  <c r="AZ37" i="28"/>
  <c r="AX53" i="28"/>
  <c r="AX55" i="28" s="1"/>
  <c r="AX40" i="28"/>
  <c r="AZ39" i="28" l="1"/>
  <c r="AZ54" i="28" s="1"/>
  <c r="AZ38" i="28"/>
  <c r="BA37" i="28"/>
  <c r="AY53" i="28"/>
  <c r="AY55" i="28" s="1"/>
  <c r="AY40" i="28"/>
  <c r="BA39" i="28" l="1"/>
  <c r="BA54" i="28" s="1"/>
  <c r="BA38" i="28"/>
  <c r="AZ53" i="28"/>
  <c r="AZ55" i="28" s="1"/>
  <c r="AZ40" i="28"/>
  <c r="BB37" i="28" l="1"/>
  <c r="BA53" i="28"/>
  <c r="BA55" i="28" s="1"/>
  <c r="BA40" i="28"/>
  <c r="BB39" i="28" l="1"/>
  <c r="BB54" i="28" s="1"/>
  <c r="BB38" i="28"/>
  <c r="BB40" i="28" l="1"/>
  <c r="BB53" i="28"/>
  <c r="BB55" i="28" s="1"/>
  <c r="T145" i="32"/>
  <c r="U145" i="32" s="1"/>
  <c r="T141" i="32"/>
  <c r="U141" i="32" s="1"/>
  <c r="B9" i="32"/>
  <c r="B5" i="32"/>
  <c r="T5" i="32" s="1"/>
  <c r="E12" i="18" l="1"/>
  <c r="AI12" i="18" s="1"/>
  <c r="D13" i="33"/>
  <c r="E13" i="33" s="1"/>
  <c r="D20" i="33"/>
  <c r="D14" i="33"/>
  <c r="E14" i="33" s="1"/>
  <c r="T9" i="32"/>
  <c r="B18" i="32" s="1"/>
  <c r="E16" i="18"/>
  <c r="N144" i="26" l="1"/>
  <c r="N8" i="26" s="1"/>
  <c r="N10" i="26" s="1"/>
  <c r="N146" i="26" l="1"/>
  <c r="N147" i="26" s="1"/>
  <c r="N11" i="26" s="1"/>
  <c r="N12" i="26" s="1"/>
  <c r="N16" i="26" s="1"/>
  <c r="D144" i="26"/>
  <c r="J144" i="26"/>
  <c r="B144" i="26"/>
  <c r="N144" i="32"/>
  <c r="N8" i="32" s="1"/>
  <c r="K15" i="18" s="1"/>
  <c r="K7" i="18" s="1"/>
  <c r="K24" i="18" s="1"/>
  <c r="D144" i="32"/>
  <c r="D8" i="32" s="1"/>
  <c r="D10" i="32" s="1"/>
  <c r="R144" i="32"/>
  <c r="B144" i="32"/>
  <c r="R144" i="26"/>
  <c r="D146" i="26" l="1"/>
  <c r="D147" i="26" s="1"/>
  <c r="D11" i="26" s="1"/>
  <c r="D8" i="26"/>
  <c r="D10" i="26" s="1"/>
  <c r="J8" i="26"/>
  <c r="J10" i="26" s="1"/>
  <c r="J146" i="26"/>
  <c r="J147" i="26" s="1"/>
  <c r="J11" i="26" s="1"/>
  <c r="B146" i="26"/>
  <c r="B147" i="26" s="1"/>
  <c r="B8" i="26"/>
  <c r="B10" i="26" s="1"/>
  <c r="N146" i="32"/>
  <c r="N147" i="32" s="1"/>
  <c r="N11" i="32" s="1"/>
  <c r="N12" i="23" s="1"/>
  <c r="O12" i="25" s="1"/>
  <c r="O13" i="25" s="1"/>
  <c r="N10" i="32"/>
  <c r="D146" i="32"/>
  <c r="D147" i="32" s="1"/>
  <c r="D11" i="32" s="1"/>
  <c r="D12" i="32" s="1"/>
  <c r="D16" i="32" s="1"/>
  <c r="F15" i="18"/>
  <c r="F7" i="18" s="1"/>
  <c r="F24" i="18" s="1"/>
  <c r="B8" i="32"/>
  <c r="B146" i="32"/>
  <c r="B147" i="32" s="1"/>
  <c r="R8" i="32"/>
  <c r="R146" i="32"/>
  <c r="R147" i="32" s="1"/>
  <c r="R11" i="32" s="1"/>
  <c r="R8" i="26"/>
  <c r="R10" i="26" s="1"/>
  <c r="R146" i="26"/>
  <c r="R147" i="26" s="1"/>
  <c r="R11" i="26" s="1"/>
  <c r="D12" i="26" l="1"/>
  <c r="D16" i="26" s="1"/>
  <c r="N12" i="32"/>
  <c r="N16" i="32" s="1"/>
  <c r="J12" i="26"/>
  <c r="J16" i="26" s="1"/>
  <c r="B11" i="32"/>
  <c r="H12" i="23" s="1"/>
  <c r="B11" i="26"/>
  <c r="B12" i="26" s="1"/>
  <c r="R12" i="26"/>
  <c r="R16" i="26" s="1"/>
  <c r="I12" i="23"/>
  <c r="J12" i="25" s="1"/>
  <c r="J13" i="25" s="1"/>
  <c r="N13" i="23"/>
  <c r="P12" i="23"/>
  <c r="M15" i="18"/>
  <c r="M7" i="18" s="1"/>
  <c r="M24" i="18" s="1"/>
  <c r="R10" i="32"/>
  <c r="R12" i="32" s="1"/>
  <c r="R16" i="32" s="1"/>
  <c r="B10" i="32"/>
  <c r="E15" i="18"/>
  <c r="E7" i="18" s="1"/>
  <c r="B16" i="26" l="1"/>
  <c r="I13" i="23"/>
  <c r="I12" i="25"/>
  <c r="H13" i="23"/>
  <c r="E24" i="18"/>
  <c r="E25" i="18" s="1"/>
  <c r="F25" i="18" s="1"/>
  <c r="B12" i="32"/>
  <c r="Q12" i="25"/>
  <c r="Q13" i="25" s="1"/>
  <c r="P13" i="23"/>
  <c r="B16" i="32" l="1"/>
  <c r="I13" i="25"/>
  <c r="F144" i="32" l="1"/>
  <c r="F8" i="32" s="1"/>
  <c r="F10" i="32" s="1"/>
  <c r="H144" i="32"/>
  <c r="H146" i="32" s="1"/>
  <c r="H147" i="32" s="1"/>
  <c r="J144" i="32"/>
  <c r="J8" i="32" s="1"/>
  <c r="J10" i="32" s="1"/>
  <c r="L144" i="32"/>
  <c r="L8" i="32" s="1"/>
  <c r="P144" i="32"/>
  <c r="P8" i="32" s="1"/>
  <c r="P10" i="32" s="1"/>
  <c r="F144" i="26"/>
  <c r="F146" i="26" s="1"/>
  <c r="F147" i="26" s="1"/>
  <c r="H144" i="26"/>
  <c r="H146" i="26" s="1"/>
  <c r="H147" i="26" s="1"/>
  <c r="H11" i="26" s="1"/>
  <c r="L144" i="26"/>
  <c r="L8" i="26" s="1"/>
  <c r="L10" i="26" s="1"/>
  <c r="P144" i="26"/>
  <c r="P8" i="26" s="1"/>
  <c r="P10" i="26" s="1"/>
  <c r="P146" i="26"/>
  <c r="P147" i="26" s="1"/>
  <c r="P11" i="26" s="1"/>
  <c r="L146" i="26" l="1"/>
  <c r="L147" i="26" s="1"/>
  <c r="L11" i="26" s="1"/>
  <c r="L12" i="26" s="1"/>
  <c r="L16" i="26" s="1"/>
  <c r="F146" i="32"/>
  <c r="F147" i="32" s="1"/>
  <c r="F11" i="32" s="1"/>
  <c r="F12" i="32" s="1"/>
  <c r="P146" i="32"/>
  <c r="P147" i="32" s="1"/>
  <c r="P11" i="32" s="1"/>
  <c r="O12" i="23" s="1"/>
  <c r="P12" i="25" s="1"/>
  <c r="P13" i="25" s="1"/>
  <c r="L10" i="32"/>
  <c r="J15" i="18"/>
  <c r="J7" i="18" s="1"/>
  <c r="J24" i="18" s="1"/>
  <c r="L146" i="32"/>
  <c r="L147" i="32" s="1"/>
  <c r="L11" i="32" s="1"/>
  <c r="H8" i="26"/>
  <c r="H10" i="26" s="1"/>
  <c r="H12" i="26" s="1"/>
  <c r="H16" i="26" s="1"/>
  <c r="T144" i="26"/>
  <c r="U144" i="26" s="1"/>
  <c r="F8" i="26"/>
  <c r="G7" i="18"/>
  <c r="G24" i="18" s="1"/>
  <c r="G25" i="18" s="1"/>
  <c r="J146" i="32"/>
  <c r="J147" i="32" s="1"/>
  <c r="J11" i="32" s="1"/>
  <c r="L12" i="23" s="1"/>
  <c r="L13" i="23" s="1"/>
  <c r="L15" i="18"/>
  <c r="L7" i="18" s="1"/>
  <c r="L24" i="18" s="1"/>
  <c r="H11" i="32"/>
  <c r="H8" i="32"/>
  <c r="T8" i="32" s="1"/>
  <c r="T144" i="32"/>
  <c r="U144" i="32" s="1"/>
  <c r="I15" i="18"/>
  <c r="I7" i="18" s="1"/>
  <c r="I24" i="18" s="1"/>
  <c r="T146" i="26"/>
  <c r="U146" i="26" s="1"/>
  <c r="P12" i="26"/>
  <c r="P16" i="26" s="1"/>
  <c r="F11" i="26"/>
  <c r="J12" i="23" l="1"/>
  <c r="J13" i="23" s="1"/>
  <c r="T11" i="26"/>
  <c r="T147" i="26"/>
  <c r="U147" i="26" s="1"/>
  <c r="L12" i="32"/>
  <c r="L16" i="32" s="1"/>
  <c r="T8" i="26"/>
  <c r="O13" i="23"/>
  <c r="P12" i="32"/>
  <c r="P16" i="32" s="1"/>
  <c r="M12" i="23"/>
  <c r="F10" i="26"/>
  <c r="T10" i="26" s="1"/>
  <c r="T147" i="32"/>
  <c r="U147" i="32" s="1"/>
  <c r="T11" i="32"/>
  <c r="J12" i="32"/>
  <c r="J16" i="32" s="1"/>
  <c r="M12" i="25"/>
  <c r="M13" i="25" s="1"/>
  <c r="T146" i="32"/>
  <c r="U146" i="32" s="1"/>
  <c r="H10" i="32"/>
  <c r="H15" i="18"/>
  <c r="H7" i="18" s="1"/>
  <c r="K12" i="23"/>
  <c r="F16" i="32"/>
  <c r="K12" i="25" l="1"/>
  <c r="K13" i="25" s="1"/>
  <c r="G12" i="23"/>
  <c r="F12" i="26"/>
  <c r="F16" i="26" s="1"/>
  <c r="T16" i="26" s="1"/>
  <c r="M13" i="23"/>
  <c r="N12" i="25"/>
  <c r="N13" i="25" s="1"/>
  <c r="F12" i="23"/>
  <c r="L12" i="25"/>
  <c r="L13" i="25" s="1"/>
  <c r="K13" i="23"/>
  <c r="F13" i="23" s="1"/>
  <c r="I16" i="23" s="1"/>
  <c r="H24" i="18"/>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AI24" i="18" s="1"/>
  <c r="H12" i="32"/>
  <c r="T10" i="32"/>
  <c r="I17" i="23" l="1"/>
  <c r="E44" i="27" s="1"/>
  <c r="G13" i="23"/>
  <c r="T12" i="26"/>
  <c r="U5" i="26" s="1"/>
  <c r="H12" i="25"/>
  <c r="G12" i="25"/>
  <c r="H16" i="32"/>
  <c r="T16" i="32" s="1"/>
  <c r="T12" i="32"/>
  <c r="E45" i="27"/>
  <c r="G16" i="25"/>
  <c r="G13" i="25"/>
  <c r="I16" i="25" s="1"/>
  <c r="H13" i="25"/>
  <c r="U9" i="26" l="1"/>
  <c r="K16" i="25"/>
  <c r="U12" i="26"/>
  <c r="U10" i="26"/>
  <c r="U7" i="26"/>
  <c r="U11" i="26"/>
  <c r="W12" i="26"/>
  <c r="U8" i="26"/>
  <c r="U6" i="26"/>
  <c r="V12" i="32"/>
  <c r="U5" i="32"/>
  <c r="E32" i="27" s="1"/>
  <c r="U6" i="32"/>
  <c r="U9" i="32"/>
  <c r="U11" i="32"/>
  <c r="U7" i="32"/>
  <c r="U10" i="32"/>
  <c r="U12" i="32"/>
  <c r="U8"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3EBC5EBA-0596-4789-83DC-3138E457427B}">
      <text>
        <r>
          <rPr>
            <sz val="8"/>
            <color indexed="81"/>
            <rFont val="Tahoma"/>
            <family val="2"/>
            <charset val="186"/>
          </rPr>
          <t>Projekta nozari nosaka atbilstoši Komisijas Deleģētās regulas (ES) Nr. 480/2014 ( 2014. gada 3. marts ), ar kuru papildina Eiropas Parlamenta un Padomes Regulu (ES) Nr. 1303/2013,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I pielikumam "15. panta 2. punktā minētie pārskata periodi".
Ja projektā paredzēta infrastruktūra ar dažādiem dzīves cikliem, norāda to nozari, kurai dzīves cikls ir visgarākais.
Projekta dzīves cikls tiek noteikts automātiski atbilstoši norādītajai nozarei.
"Citas nozares" ietver tās nozares, kas nav minētas Komisijas Deleģētās regulas (ES) Nr. 480/2014 I pielikumā "15. panta 2. punktā minētie pārskata periodi"</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Kristine</author>
  </authors>
  <commentList>
    <comment ref="B6" authorId="0" shapeId="0" xr:uid="{4BD5034D-9658-4D8E-B549-A1EC0B295ABA}">
      <text>
        <r>
          <rPr>
            <sz val="9"/>
            <color indexed="81"/>
            <rFont val="Tahoma"/>
            <family val="2"/>
            <charset val="186"/>
          </rPr>
          <t xml:space="preserve">
B - nefinanšu investīcijas pamatlīdzekļos komersantos, kuri guvuši labumu no projekta ietvaros veiktajām investīcijām publiskajā infrastruktūrā, euro</t>
        </r>
      </text>
    </comment>
  </commentList>
</comments>
</file>

<file path=xl/sharedStrings.xml><?xml version="1.0" encoding="utf-8"?>
<sst xmlns="http://schemas.openxmlformats.org/spreadsheetml/2006/main" count="2658" uniqueCount="520">
  <si>
    <t>IZMAKSU UN IEGUVUMU ANALĪZE</t>
  </si>
  <si>
    <t>1.Dati par projektu</t>
  </si>
  <si>
    <t>1.1.</t>
  </si>
  <si>
    <t>Projekta iesniedzējs:</t>
  </si>
  <si>
    <t>1.2.</t>
  </si>
  <si>
    <t>Projekta nosaukums:</t>
  </si>
  <si>
    <t>1.3.</t>
  </si>
  <si>
    <t>Specifiskais atbalsta mērķis:</t>
  </si>
  <si>
    <t>1.4.</t>
  </si>
  <si>
    <t>1.5.</t>
  </si>
  <si>
    <t>Projekta iesniegšanas datums:</t>
  </si>
  <si>
    <t>1.7.</t>
  </si>
  <si>
    <t>1.8.</t>
  </si>
  <si>
    <t>Nozare:</t>
  </si>
  <si>
    <t>Ceļi</t>
  </si>
  <si>
    <t>Pārskata periods (projekta dzīves cikls) (gadi):</t>
  </si>
  <si>
    <t>Krāsu apzīmējumi:</t>
  </si>
  <si>
    <t>Dati jāievada projekta iesniedzējam</t>
  </si>
  <si>
    <t>Dati tiek aprēķināti automātiski</t>
  </si>
  <si>
    <t>Izvēlieties mēnesi</t>
  </si>
  <si>
    <t>janvāris</t>
  </si>
  <si>
    <t>februāris</t>
  </si>
  <si>
    <t>marts</t>
  </si>
  <si>
    <t>aprīlis</t>
  </si>
  <si>
    <t>maijs</t>
  </si>
  <si>
    <t>jūnijs</t>
  </si>
  <si>
    <t>jūlijs</t>
  </si>
  <si>
    <t>augusts</t>
  </si>
  <si>
    <t>septembris</t>
  </si>
  <si>
    <t>oktobris</t>
  </si>
  <si>
    <t>novembris</t>
  </si>
  <si>
    <t>decembris</t>
  </si>
  <si>
    <t>Izvēlieties gadu</t>
  </si>
  <si>
    <t>Izvēlieties dienu</t>
  </si>
  <si>
    <t>Ūdensapgāde/sanitārija</t>
  </si>
  <si>
    <t>Enerģija</t>
  </si>
  <si>
    <t>Uzņēmējdarbības infrastruktūra</t>
  </si>
  <si>
    <t>Citas nozares</t>
  </si>
  <si>
    <t>Izvēlieties nozari</t>
  </si>
  <si>
    <t>Dzelzceļš</t>
  </si>
  <si>
    <t>Atkritumu apsaimniekošana</t>
  </si>
  <si>
    <t>Ostas un lidostas</t>
  </si>
  <si>
    <t>Pilsētas transports</t>
  </si>
  <si>
    <t>Pētniecība un inovācija</t>
  </si>
  <si>
    <t>Platjosla</t>
  </si>
  <si>
    <t>Pārskata periods (gadi)</t>
  </si>
  <si>
    <t>25-30</t>
  </si>
  <si>
    <t>15-25</t>
  </si>
  <si>
    <t>15-20</t>
  </si>
  <si>
    <t>10-15</t>
  </si>
  <si>
    <t>1.6.</t>
  </si>
  <si>
    <t>DARBA LAPA Nr.1.1.A.</t>
  </si>
  <si>
    <t>BUDŽETS (+)</t>
  </si>
  <si>
    <t>Nr.</t>
  </si>
  <si>
    <t>Izmaksu pozīcijas nosaukums</t>
  </si>
  <si>
    <t>Kopējā summa</t>
  </si>
  <si>
    <t>Izmaksas kopā</t>
  </si>
  <si>
    <t>Projekta netiešās izmaksas kopā:</t>
  </si>
  <si>
    <t>EUR</t>
  </si>
  <si>
    <t>%</t>
  </si>
  <si>
    <t>attiecināmas</t>
  </si>
  <si>
    <t>neattiecināmas</t>
  </si>
  <si>
    <t>attiecināmas izmaksas</t>
  </si>
  <si>
    <t>neattiecināmas izmaksas</t>
  </si>
  <si>
    <t>Projekta vadības izmaksas</t>
  </si>
  <si>
    <t>2.1.</t>
  </si>
  <si>
    <t>Projekta vadības personāla atlīdzības izmaksas</t>
  </si>
  <si>
    <t>2.2.</t>
  </si>
  <si>
    <t>Mērķa grupas nodrošinājuma izmaksas</t>
  </si>
  <si>
    <t>Būvniecības izmaksas</t>
  </si>
  <si>
    <t>7.1.</t>
  </si>
  <si>
    <t>Projektēšanas izmaksas</t>
  </si>
  <si>
    <t>7.2.</t>
  </si>
  <si>
    <t>Autoruzraudzības izmaksas</t>
  </si>
  <si>
    <t>7.3.</t>
  </si>
  <si>
    <t>7.4.</t>
  </si>
  <si>
    <t>Būvdarbu izmaksas (infrastruktūra, tai skaitā labiekārtošanas izmaksas)</t>
  </si>
  <si>
    <t>7.5.</t>
  </si>
  <si>
    <t>Būvdarbu izmaksas (ēkas), tai skaitā labiekārtošanas izmaksas</t>
  </si>
  <si>
    <t>7.6.</t>
  </si>
  <si>
    <t>Citas izmaksas</t>
  </si>
  <si>
    <t>Nekustamā īpašuma (piemēram, ēku un zemes) iegādes izmaksas</t>
  </si>
  <si>
    <t>Informatīvo un publicitātes pasākumu izmaksas</t>
  </si>
  <si>
    <t>Projekta iesnieguma un to pamatojošās dokumentācijas sagatavošanas izmaksas</t>
  </si>
  <si>
    <t>KOPĀ</t>
  </si>
  <si>
    <t>DARBA LAPA Nr.1.1.B.</t>
  </si>
  <si>
    <t>DARBA LAPA Nr.1.1.C.</t>
  </si>
  <si>
    <r>
      <t xml:space="preserve">Aizpilda par projekta iesniedzēja darbībām, kas </t>
    </r>
    <r>
      <rPr>
        <b/>
        <u/>
        <sz val="20"/>
        <color rgb="FFC00000"/>
        <rFont val="Calibri"/>
        <family val="2"/>
        <charset val="186"/>
        <scheme val="minor"/>
      </rPr>
      <t>NAV</t>
    </r>
    <r>
      <rPr>
        <b/>
        <sz val="20"/>
        <color rgb="FFC00000"/>
        <rFont val="Calibri"/>
        <family val="2"/>
        <charset val="186"/>
        <scheme val="minor"/>
      </rPr>
      <t xml:space="preserve"> saistītas ar valsts atbalstu</t>
    </r>
  </si>
  <si>
    <t>Būvuzraudzības izmaksas</t>
  </si>
  <si>
    <t>Projekta izmaksas saskaņā ar vienoto izmaksu likmi (netiešās izmaksas)</t>
  </si>
  <si>
    <t xml:space="preserve">	Pārējās vadības izmaksas</t>
  </si>
  <si>
    <t>3.1.</t>
  </si>
  <si>
    <t>3.2.</t>
  </si>
  <si>
    <t>Projekta īstenošanas personāla izmaksas</t>
  </si>
  <si>
    <t>Projekta īstenošanas personāla atlīdzības izmaksas</t>
  </si>
  <si>
    <t xml:space="preserve">	Pārējās projekta īstenošanas personāla izmaksas</t>
  </si>
  <si>
    <t>Informācijas sistēmu izstrādes, ieviešanas un kvalitātes kontroles izmaksas</t>
  </si>
  <si>
    <t xml:space="preserve">	Materiālu, aprīkojuma un iekārtu izmaksas</t>
  </si>
  <si>
    <t>Materiālu un izjevielu izmaksas</t>
  </si>
  <si>
    <t xml:space="preserve">	Transportlīdzekļu izmaksas</t>
  </si>
  <si>
    <t>6.1.</t>
  </si>
  <si>
    <t>6.2.</t>
  </si>
  <si>
    <t>6.3.</t>
  </si>
  <si>
    <t>6.4.</t>
  </si>
  <si>
    <t>Patenti, licences utml.</t>
  </si>
  <si>
    <t xml:space="preserve">	Ieguldījumi natūrā</t>
  </si>
  <si>
    <t xml:space="preserve">	Pārējās projekta īstenošanas izmaksas</t>
  </si>
  <si>
    <t>Vienreizējais maksājums</t>
  </si>
  <si>
    <t xml:space="preserve">	Neparedzētie izdevumi</t>
  </si>
  <si>
    <t>1.9.</t>
  </si>
  <si>
    <t>SAM MK noteiktais max projekta īstenošanas ilgums</t>
  </si>
  <si>
    <t>DARBA LAPA Nr.2</t>
  </si>
  <si>
    <t>INVESTĪCIJU NAUDAS PLŪSMAS APRĒĶINS BEZ PROJEKTA</t>
  </si>
  <si>
    <t>Gads</t>
  </si>
  <si>
    <t>Kopā</t>
  </si>
  <si>
    <t>Naudas plūsmas pozīcijas</t>
  </si>
  <si>
    <t>Ieņēmumi BEZ projekta (+)</t>
  </si>
  <si>
    <t>2.3.</t>
  </si>
  <si>
    <t>2.4.</t>
  </si>
  <si>
    <t>2.5.</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</si>
  <si>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</si>
  <si>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</si>
  <si>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</si>
  <si>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</si>
  <si>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</si>
  <si>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</si>
  <si>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</si>
  <si>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</si>
  <si>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2.6.</t>
  </si>
  <si>
    <t>Investīciju izmaksas (-)</t>
  </si>
  <si>
    <t>Investīciju izmaksas bez neparedzētajām izmaksām</t>
  </si>
  <si>
    <t>3.1.1.</t>
  </si>
  <si>
    <t xml:space="preserve">Neparedzētās izmaksas </t>
  </si>
  <si>
    <t>3.2.1.</t>
  </si>
  <si>
    <t>Neparedzētās izmaksas</t>
  </si>
  <si>
    <t>Projekta atlikusī vērtība (+)</t>
  </si>
  <si>
    <t>4.1.</t>
  </si>
  <si>
    <t>Projekta atlikusī vērtība</t>
  </si>
  <si>
    <r>
      <t xml:space="preserve">Darbības izmaksas BEZ projekta (-) </t>
    </r>
    <r>
      <rPr>
        <b/>
        <sz val="10"/>
        <color rgb="FFFF0000"/>
        <rFont val="Calibri"/>
        <family val="2"/>
        <charset val="186"/>
        <scheme val="minor"/>
      </rPr>
      <t>*</t>
    </r>
  </si>
  <si>
    <t>1.10.</t>
  </si>
  <si>
    <t>Projekta uzsākšanas datums:</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</si>
  <si>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valsts atbalstu</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</si>
  <si>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</si>
  <si>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</si>
  <si>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valsts atbalstu</t>
    </r>
  </si>
  <si>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</si>
  <si>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</si>
  <si>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</si>
  <si>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t>
    </r>
  </si>
  <si>
    <t>DARBA LAPA Nr.1.2.2.A.</t>
  </si>
  <si>
    <t>DARBA LAPA Nr.1.2.2.B.</t>
  </si>
  <si>
    <t>DARBA LAPA Nr.1.2.2.C.</t>
  </si>
  <si>
    <t>DARBA LAPA Nr.1.3.1.</t>
  </si>
  <si>
    <t>DARBA LAPA Nr.1.3.2.</t>
  </si>
  <si>
    <t>Sadarbības partneris</t>
  </si>
  <si>
    <t>Sadarbības partneri:</t>
  </si>
  <si>
    <t>1.11.</t>
  </si>
  <si>
    <t>Madonas novada pašvaldība</t>
  </si>
  <si>
    <t>DARBA LAPA Nr.4</t>
  </si>
  <si>
    <t>FINANSIĀLĀ ILGTSPĒJA</t>
  </si>
  <si>
    <t>1. Kopējie ieņēmumi (+):</t>
  </si>
  <si>
    <t>Projekta ieņēmumi</t>
  </si>
  <si>
    <t>Aizņēmuma pamatsummas saņemšana</t>
  </si>
  <si>
    <t>Pašvaldības finansējums</t>
  </si>
  <si>
    <t xml:space="preserve">Privātais finansējums </t>
  </si>
  <si>
    <t>ES fondu līdzfinansējums</t>
  </si>
  <si>
    <t>2. Kopējās izmaksas (-):</t>
  </si>
  <si>
    <t>"Ar projektu" darbības izmaksas</t>
  </si>
  <si>
    <t>Investīciju izmaksas</t>
  </si>
  <si>
    <t>Finansēšanas izmaksas</t>
  </si>
  <si>
    <t>Aizņēmuma pamatsummas atmaksa</t>
  </si>
  <si>
    <t>Aizņēmuma procentu atmaksa</t>
  </si>
  <si>
    <t>DARBA LAPA Nr.5</t>
  </si>
  <si>
    <t>gads</t>
  </si>
  <si>
    <t>Sociālekonomiskie ieguvumi (+)</t>
  </si>
  <si>
    <t>Ieguvums ...</t>
  </si>
  <si>
    <t>Sociālekonomiskie zaudējumi (-)</t>
  </si>
  <si>
    <t>Zaudējumi...</t>
  </si>
  <si>
    <t>Dati darba spēka izmaksām un citām fiskālajām korekcijām</t>
  </si>
  <si>
    <t>3.3.</t>
  </si>
  <si>
    <t>4.2.</t>
  </si>
  <si>
    <t>4.3.</t>
  </si>
  <si>
    <t>PIV 3.pielikums</t>
  </si>
  <si>
    <t>Projekta budžeta kopsavilkums</t>
  </si>
  <si>
    <t>kods</t>
  </si>
  <si>
    <t>Izmaksu pozīcijas nosaukums*</t>
  </si>
  <si>
    <t>Izmaksas</t>
  </si>
  <si>
    <t>t.sk. PVN</t>
  </si>
  <si>
    <t>attiecināmās</t>
  </si>
  <si>
    <t>neattiecināmās</t>
  </si>
  <si>
    <t>* Izmaksu pozīcijas norāda saskaņā ar normatīvajā aktā par attiecīgā Eiropas Savienības fonda specifiskā atbalsta mērķa īstenošanu norādītajām attiecināmo izmaksu pozīcijām</t>
  </si>
  <si>
    <t>Reālā sociālā diskonta likme</t>
  </si>
  <si>
    <t>3.4.</t>
  </si>
  <si>
    <t>3.5.</t>
  </si>
  <si>
    <t>3.6.</t>
  </si>
  <si>
    <t>3.7.</t>
  </si>
  <si>
    <t>3.8.</t>
  </si>
  <si>
    <t>Rādītāju aprēķināšana</t>
  </si>
  <si>
    <t>Ekonomiskā neto pašreizējā vērtība (ENPV)</t>
  </si>
  <si>
    <t>Ekonomiskā ienesīguma norma (ERR)</t>
  </si>
  <si>
    <t>Ieguvumu un izmaksu attiecība (B/C)</t>
  </si>
  <si>
    <t>REZULTĀTU LAPA Nr.6</t>
  </si>
  <si>
    <t>SOCIĀLEKONOMISKĀS ANALĪZES  APRĒĶINI</t>
  </si>
  <si>
    <t>Finanšu ieguvumi (+)</t>
  </si>
  <si>
    <t>3.9.</t>
  </si>
  <si>
    <t>NPV</t>
  </si>
  <si>
    <t>Sociālekonomiskās izmaksas</t>
  </si>
  <si>
    <t>5.1.</t>
  </si>
  <si>
    <t>5.2.</t>
  </si>
  <si>
    <t>5.3.</t>
  </si>
  <si>
    <t>Darbības izmaksas (+/-)</t>
  </si>
  <si>
    <t>KAPITĀLA NAUDAS PLŪSMA</t>
  </si>
  <si>
    <t>Projekta  ieņēmumi</t>
  </si>
  <si>
    <t>Projekta darbības izmaksas</t>
  </si>
  <si>
    <t>Aizņēmuma pamatsumma un procenti</t>
  </si>
  <si>
    <t xml:space="preserve">Projektā ieguldītais kapitāls </t>
  </si>
  <si>
    <t>Reālā finansiālā diskonta likme</t>
  </si>
  <si>
    <t>Finansiālais kapitāla neto tagadnes ienesīgums (FNPVk)</t>
  </si>
  <si>
    <t>Finanšu iekšējā kapitāla peļņas norma (FRRk)</t>
  </si>
  <si>
    <t>INVESTĪCIJU NAUDAS PLŪSMA</t>
  </si>
  <si>
    <t>Finansiālais kapitāla neto tagadnes ienesīgums (FNPVc)</t>
  </si>
  <si>
    <t>Finanšu iekšējā kapitāla peļņas norma (FRRc)</t>
  </si>
  <si>
    <t>Ja šūnā I17 neaprēķina rezultātu, šūnā K17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</si>
  <si>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</si>
  <si>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</si>
  <si>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</si>
  <si>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</si>
  <si>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</si>
  <si>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</si>
  <si>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PIV 2.pielikums</t>
  </si>
  <si>
    <t>Finansēšanas plāns</t>
  </si>
  <si>
    <t>Finansējuma avots</t>
  </si>
  <si>
    <t>Summa</t>
  </si>
  <si>
    <t>Eiropas Reģionālās attīstības fonds</t>
  </si>
  <si>
    <t>Valsts budžeta dotācija pašvaldībām</t>
  </si>
  <si>
    <t>Cits publiskais finansējums</t>
  </si>
  <si>
    <t>Privātās attiecināmās izmaksas</t>
  </si>
  <si>
    <t>Kopējās attiecināmās izmaksas</t>
  </si>
  <si>
    <t>Publiskās neattiecināmās izmaksas</t>
  </si>
  <si>
    <t>X</t>
  </si>
  <si>
    <t>Privātās neattiecināmās izmaksas</t>
  </si>
  <si>
    <t>Neattiecināmās izmaksas kopā</t>
  </si>
  <si>
    <t>Kopējās izmaksas</t>
  </si>
  <si>
    <t>Snieguma rezerves priekšfinansējums, EUR:</t>
  </si>
  <si>
    <t>Norāda, ja projektā izmanto snieguma rezerves priekšfinansējumu</t>
  </si>
  <si>
    <t>Projekta apstiprināšanas gads</t>
  </si>
  <si>
    <t>Projekta iesniedzēja un sadarbības partneru individuālie finansēšanas plāni</t>
  </si>
  <si>
    <t>-</t>
  </si>
  <si>
    <t>Sadarbības partneris 1:</t>
  </si>
  <si>
    <t>Sadarbības partneris 2:</t>
  </si>
  <si>
    <t>B</t>
  </si>
  <si>
    <t>SP privātais komersants 1:</t>
  </si>
  <si>
    <t>SP privātais komersants 2:</t>
  </si>
  <si>
    <t>2. Galvenie elementi un parametri, ko izmanto IIA  finanšu analīzei (visiem skaitļiem jāatbilst IIA dokumentam. IIA jāveic eiro)</t>
  </si>
  <si>
    <t>Galvenie elementi un parametri</t>
  </si>
  <si>
    <t>Vērtība</t>
  </si>
  <si>
    <t>Finanšu diskonta likme (%) (saskaņā ar FM vadlīnijām)</t>
  </si>
  <si>
    <t>Nediskontēta vērtība</t>
  </si>
  <si>
    <t>Diskontēta vērtība (NPV)</t>
  </si>
  <si>
    <t xml:space="preserve">Atsauce uz IIA dokumentu </t>
  </si>
  <si>
    <t>(nodaļa / sadaļa / lapa)</t>
  </si>
  <si>
    <t>Atlikusī vērtība (EUR)</t>
  </si>
  <si>
    <t>Ieņēmumi (EUR)</t>
  </si>
  <si>
    <r>
      <t xml:space="preserve">Darbības un aizstāšanas izmaksas (EUR) </t>
    </r>
    <r>
      <rPr>
        <i/>
        <sz val="10"/>
        <rFont val="Calibri"/>
        <family val="2"/>
        <charset val="186"/>
        <scheme val="minor"/>
      </rPr>
      <t>(Eiropas Komisijas 2014.gada 3.marta deleģētās regulas Nr. 480/2014 17.panta izpratnē</t>
    </r>
  </si>
  <si>
    <t>2.1. Aizpilda tikai kopējas regulas Regula Nr. 1303/2013 61.panta 3.daļas b).punktā noteiktajā gadījumā un ievērojot citus 61.pantā noteiktus nosacījumus.</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</si>
  <si>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</si>
  <si>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</si>
  <si>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</si>
  <si>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</si>
  <si>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 xml:space="preserve">3. Finanšu analīzes galvenie rādītāji saskaņā ar IIA dokumentu </t>
  </si>
  <si>
    <t>Bez Savienības atbalsta</t>
  </si>
  <si>
    <t>Ar Savienību atbalstu</t>
  </si>
  <si>
    <t>A</t>
  </si>
  <si>
    <t>1. Finanšu atdeves likme (%)</t>
  </si>
  <si>
    <t>FRR (C)</t>
  </si>
  <si>
    <t>FRR (K)</t>
  </si>
  <si>
    <t>2. Neto pašreizējā vērtība (EUR)</t>
  </si>
  <si>
    <t>FNPV (C)</t>
  </si>
  <si>
    <t>FNPV (K)</t>
  </si>
  <si>
    <t>2. Informācija par ekonomiskajiem ieguvumiem un izmaksām:</t>
  </si>
  <si>
    <t>Ieguvumi</t>
  </si>
  <si>
    <t>Vienības vērtība (ja piemērojams)</t>
  </si>
  <si>
    <t xml:space="preserve">Kopējā vērtība </t>
  </si>
  <si>
    <t>% no ieguvumu kopsummas</t>
  </si>
  <si>
    <t>(EUR, diskontēta)</t>
  </si>
  <si>
    <t>% no izmaksu kopsummas</t>
  </si>
  <si>
    <t>3. Ekonomiskās analīzes galvenie rādītāji saskaņā ar IIA dokumentu</t>
  </si>
  <si>
    <t>Galvenie parametri un rādītāji</t>
  </si>
  <si>
    <t>1. Sociālā diskonta likme (%)</t>
  </si>
  <si>
    <t>2. Ekonomiskā ienesīguma norma ERR (%)</t>
  </si>
  <si>
    <t xml:space="preserve">3. Ekonomiskā neto pašreizējā vērtība ENPV </t>
  </si>
  <si>
    <t>4. Ieguvumu un izmaksu attiecība</t>
  </si>
  <si>
    <t>6. RL finanšu_analīze</t>
  </si>
  <si>
    <t>5. DL soc.econom. Analīze</t>
  </si>
  <si>
    <t>Projekta izmaksu efektivitātes novērtēšana</t>
  </si>
  <si>
    <t>(aizpilda, ja projekts atbilstoši regulas Nr. 1303/2013 61.pantam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</si>
  <si>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</si>
  <si>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</si>
  <si>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</si>
  <si>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II. Ekonomiskā analīze</t>
  </si>
  <si>
    <t>(Aizpilda tikai regulas Nr.1303/2013 61.panta 3.daļas b) punkta noteiktajā gadījumā un ievērojot citus 61.pantā noteiktus nosacījumus)</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</si>
  <si>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</si>
  <si>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 xml:space="preserve">4. pielikums </t>
  </si>
  <si>
    <t>projekta iesniegumam</t>
  </si>
  <si>
    <t>FRR(C) apzīmē finansiālo rentabilitāti ieguldījumiem, FRR(K) apzīmē finansiālo rentabilitāti pašu kapitālam. FNPV(C) investīciju finansiālā neto tagadnes vērtība un FNPV(K) pašu kapitāla finansiālā neto  tagadnes vērtība.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</si>
  <si>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</si>
  <si>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</si>
  <si>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</si>
  <si>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</si>
  <si>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</si>
  <si>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</si>
  <si>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</si>
  <si>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</si>
  <si>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</si>
  <si>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</si>
  <si>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</si>
  <si>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</si>
  <si>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2.2.Kritērijs, kas ir piemērots, un galveno mainīgo ietekmē uz rādītājiem - FNPV, ENPV. Norāda FNPV vai ENPV procentuālās pārmaiņas pie nulles vērtības par katru kritisko mainīgo.</t>
  </si>
  <si>
    <t>Investīciju izmaksas +1%</t>
  </si>
  <si>
    <t>Ogres novada pašvaldība</t>
  </si>
  <si>
    <t>Projekta iesniedzēja darbībām, kas NAV saistītas ar valsts atbalstu</t>
  </si>
  <si>
    <t>Max ES atbalsts</t>
  </si>
  <si>
    <t>Projekta iesniedzēja darbībām, kas IR saistītas ar valsts atbalstu</t>
  </si>
  <si>
    <t>De minimis atbalsts</t>
  </si>
  <si>
    <t>Projektēšanas izmaksas (de minimis)</t>
  </si>
  <si>
    <t>Projekta iesnieguma un to pamatojošās dokumentācijas sagatavošanas izmaksas (de minimis)</t>
  </si>
  <si>
    <t>Projekta iesniedzēja darbībām, kas IR saistītas ar valsts atbalstu (VTNP)</t>
  </si>
  <si>
    <t>Valsts budžeta dotācijas īpatsvars (%):</t>
  </si>
  <si>
    <t>Pašvaldība vai tās izveidota iestāde</t>
  </si>
  <si>
    <t>Brīvostas pārvalde</t>
  </si>
  <si>
    <t>Speciālās ekonomiskās zonas pārvalde</t>
  </si>
  <si>
    <t>Projekta iesniedzēja un 
Sadarbības partnera veids</t>
  </si>
  <si>
    <t>Kapitālsabiedrība</t>
  </si>
  <si>
    <t>Maksimālā ES fondu līdzfin. atbalsta likme (%)</t>
  </si>
  <si>
    <t>Kohēzijas fonds</t>
  </si>
  <si>
    <t>Tiešās pārvaldes iestāde</t>
  </si>
  <si>
    <t>Tiesu varas institūcija</t>
  </si>
  <si>
    <t>Attiecināmais valsts budžeta finansējums</t>
  </si>
  <si>
    <t>Publiskās attiecināmās izmaksas</t>
  </si>
  <si>
    <t>Aizpilda par sadarbības partnera - privātā komersanta darbībām</t>
  </si>
  <si>
    <t>Projekta iesniedzēja sadarbības partnera  - privātā komersanta darbībām</t>
  </si>
  <si>
    <t>Projekta iesniedzēja sadarbības partnera darbībām, kas IR saistītas ar valsts atbalstu (VTNP)</t>
  </si>
  <si>
    <t>Projekta iesniedzēja sadarbības partnera De minimis atbalsts</t>
  </si>
  <si>
    <t>Projekta iesniedzēja sadarbības partnera darbībām, kas IR saistītas ar valsts atbalstu</t>
  </si>
  <si>
    <t>Projekta iesniedzēja sadarbības partnera darbībām, kas NAV saistītas ar valsts atbalstu</t>
  </si>
  <si>
    <t>ES fonds</t>
  </si>
  <si>
    <t>ES fonda atbalsta likme</t>
  </si>
  <si>
    <t>Projekta iesniedzēja sadarbības partnera  - privātā komersanta De minimis atbalsts</t>
  </si>
  <si>
    <t>Atbalsta likme projekta iesniedzēja un/vai sadarbības partnera valsts atbalsta darbībām</t>
  </si>
  <si>
    <t>Projekta iesniedzēja veids:</t>
  </si>
  <si>
    <t>Investīciju izmaksas bez neparedzētajiem izdevumiem un neatt. PVN</t>
  </si>
  <si>
    <t>Investīciju izmaksas bez neparedzētajām izmaksām un neatt. PVN</t>
  </si>
  <si>
    <t>Pieejamais ES fondu līdzfinansējums, EUR:</t>
  </si>
  <si>
    <t>Norāda, ja pieejamā ES fondu kvota projektam ir mazāka, nekā nepieciešamais ES fonda līdzfinansējums</t>
  </si>
  <si>
    <t>Investīciju izmaksas (bez neparedzētajiem izdevumiem un neatt.PVN)</t>
  </si>
  <si>
    <t>Pašvaldības finansējums (Invest. izmaksām)</t>
  </si>
  <si>
    <t>Norāda, ja projekta apstiprināšanas gads atšķiras no projekta uzsākšanas gada (pēc noklusējuma projekta uzsākšanas un apstiprināšanas gads sakrīt)</t>
  </si>
  <si>
    <t>Kumulatīvā neto naudas plūsma</t>
  </si>
  <si>
    <t>Investīciju izmaksas bez de minimis izmaksām</t>
  </si>
  <si>
    <t>De minimis</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</si>
  <si>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</si>
  <si>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</si>
  <si>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Investīciju sākotnējā vērtība</t>
  </si>
  <si>
    <t>euro</t>
  </si>
  <si>
    <t>Lietderīgais lietošanas laiks</t>
  </si>
  <si>
    <t>gadi</t>
  </si>
  <si>
    <t>Nolietojuma norma gadā</t>
  </si>
  <si>
    <t>Nolietojums gadā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</si>
  <si>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</si>
  <si>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</si>
  <si>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Ieņēmumi pēc pārskata perioda</t>
  </si>
  <si>
    <t>Investīciju ieviešanas periods</t>
  </si>
  <si>
    <t>Nolietojums aprēķinu periodā</t>
  </si>
  <si>
    <t>Investīcijas nosaukums:</t>
  </si>
  <si>
    <t>Piemērotais pārskata periods</t>
  </si>
  <si>
    <t>Pārskata perioda gads pēc kārtas</t>
  </si>
  <si>
    <t>Projekta iesniedzēja valsts budžeta dotācijas īpatsvars:</t>
  </si>
  <si>
    <t>Saite valsts budžeta dotācijas noteikšanai (VARAM vietnē)</t>
  </si>
  <si>
    <t>Saite uz Komisijas Deleģēto regulu (ES) Nr. 480/2014</t>
  </si>
  <si>
    <t>Kredīta ikgadējās pamatsummas un procentu maksājuma aprēķins</t>
  </si>
  <si>
    <t>Aizņēmuma pamatsumma</t>
  </si>
  <si>
    <t>Aizņēmuma periods</t>
  </si>
  <si>
    <t>Gada procentu likme</t>
  </si>
  <si>
    <t>Valsts kasē noteiktās aizdevumu likmes pašvaldībām</t>
  </si>
  <si>
    <t>Periods/Gads</t>
  </si>
  <si>
    <t>Aizņēmuma bilance perioda sākumā</t>
  </si>
  <si>
    <t>Pamatsummas maksājums</t>
  </si>
  <si>
    <t>Procentu maksājumi</t>
  </si>
  <si>
    <t>Kopā maksājums</t>
  </si>
  <si>
    <t>t.sk. PVN**</t>
  </si>
  <si>
    <t>** Norāda attiecināmajās un neattiecināmajās izmaksās ietverto PVN atbilstoši projekta iesnieguma 3.pielikumā "Projekta budžeta kopsavilkums" norādītajam PVN</t>
  </si>
  <si>
    <t>Aizņēmuma sadalījums pa gadiem</t>
  </si>
  <si>
    <t>Publiskais finansējums</t>
  </si>
  <si>
    <t>Nosaukums</t>
  </si>
  <si>
    <t>Aizkraukles novada pašvaldība</t>
  </si>
  <si>
    <t>Alūksnes novada pašvaldība</t>
  </si>
  <si>
    <t>Augšdaugavas novada pašvaldība</t>
  </si>
  <si>
    <t>Ādažu novada pašvaldība</t>
  </si>
  <si>
    <t>Balvu novada pašvaldība</t>
  </si>
  <si>
    <t>Bauskas novada pašvaldība</t>
  </si>
  <si>
    <t>Cēsu novada pašvaldība</t>
  </si>
  <si>
    <t>Daugavpils  valstspilsētas pašvaldība</t>
  </si>
  <si>
    <t>Dienvidkurzemes novada pašvaldība</t>
  </si>
  <si>
    <t>Dobeles novada pašvaldība</t>
  </si>
  <si>
    <t>Gulbenes novada pašvaldība</t>
  </si>
  <si>
    <t>Jelgavas valstspilsētas pašvaldība</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</si>
  <si>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</si>
  <si>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</si>
  <si>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</si>
  <si>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</si>
  <si>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</si>
  <si>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</si>
  <si>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</si>
  <si>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</si>
  <si>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</si>
  <si>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</si>
  <si>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Mārupes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</si>
  <si>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</si>
  <si>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</si>
  <si>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</si>
  <si>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</si>
  <si>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</si>
  <si>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</si>
  <si>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</si>
  <si>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</si>
  <si>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</si>
  <si>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</si>
  <si>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</si>
  <si>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</si>
  <si>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</si>
  <si>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</si>
  <si>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</si>
  <si>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</si>
  <si>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</si>
  <si>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</si>
  <si>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SAM</t>
  </si>
  <si>
    <r>
      <rPr>
        <sz val="10"/>
        <color rgb="FFFF0000"/>
        <rFont val="Calibri"/>
        <family val="2"/>
        <charset val="186"/>
        <scheme val="minor"/>
      </rPr>
      <t xml:space="preserve">* </t>
    </r>
    <r>
      <rPr>
        <sz val="10"/>
        <rFont val="Calibri"/>
        <family val="2"/>
        <charset val="186"/>
        <scheme val="minor"/>
      </rPr>
      <t>Ja projektā plānotas izmaksas saskaņā ar MK noteikumu 19.1.2. un 19.2. apakšpunktu (valsts atbalsts komercdarbībai), izmaksas saskaņā ar vienoto likmi aprēķina proporcionāli tikai to izmaksu pozīciju daļai, kas nav saistīta ar valsts atbalstu komercdarbībai. Projekta daļai, kas ir saistīta ar saimniecisko darbību, kura kvalificēta kā valsts atbalsts komercdarbībai, vienotās likmes metodi neizmanto!</t>
    </r>
  </si>
  <si>
    <r>
      <rPr>
        <sz val="10"/>
        <color rgb="FFFF0000"/>
        <rFont val="Calibri"/>
        <family val="2"/>
        <charset val="186"/>
        <scheme val="minor"/>
      </rPr>
      <t>**</t>
    </r>
    <r>
      <rPr>
        <sz val="10"/>
        <rFont val="Calibri"/>
        <family val="2"/>
        <charset val="186"/>
        <scheme val="minor"/>
      </rPr>
      <t xml:space="preserve"> Jāņem vērā, ka izmaksu pozīcijai "</t>
    </r>
    <r>
      <rPr>
        <b/>
        <sz val="10"/>
        <rFont val="Calibri"/>
        <family val="2"/>
        <charset val="186"/>
        <scheme val="minor"/>
      </rPr>
      <t>7.1.</t>
    </r>
    <r>
      <rPr>
        <sz val="10"/>
        <rFont val="Calibri"/>
        <family val="2"/>
        <charset val="186"/>
        <scheme val="minor"/>
      </rPr>
      <t>Projektēšanas izmaksas" un "</t>
    </r>
    <r>
      <rPr>
        <b/>
        <sz val="10"/>
        <rFont val="Calibri"/>
        <family val="2"/>
        <charset val="186"/>
        <scheme val="minor"/>
      </rPr>
      <t>11.</t>
    </r>
    <r>
      <rPr>
        <sz val="10"/>
        <rFont val="Calibri"/>
        <family val="2"/>
        <charset val="186"/>
        <scheme val="minor"/>
      </rPr>
      <t xml:space="preserve">Projekta iesnieguma un to pamatojošās dokumentācijas sagatavošanas izmaksas" var būt </t>
    </r>
    <r>
      <rPr>
        <i/>
        <sz val="10"/>
        <rFont val="Calibri"/>
        <family val="2"/>
        <charset val="186"/>
        <scheme val="minor"/>
      </rPr>
      <t xml:space="preserve">de minimis </t>
    </r>
    <r>
      <rPr>
        <sz val="10"/>
        <rFont val="Calibri"/>
        <family val="2"/>
        <charset val="186"/>
        <scheme val="minor"/>
      </rPr>
      <t>izmaksas, kurām atbalsta likme ir 100%!</t>
    </r>
  </si>
  <si>
    <r>
      <rPr>
        <sz val="10"/>
        <color rgb="FFFF0000"/>
        <rFont val="Calibri"/>
        <family val="2"/>
        <charset val="186"/>
        <scheme val="minor"/>
      </rPr>
      <t>***</t>
    </r>
    <r>
      <rPr>
        <sz val="10"/>
        <rFont val="Calibri"/>
        <family val="2"/>
        <charset val="186"/>
        <scheme val="minor"/>
      </rPr>
      <t xml:space="preserve"> Ja projektā paredzētas arheoloģiksās uzraudzības izmaksas, tās iekļauj izmaksu pozīcijā "</t>
    </r>
    <r>
      <rPr>
        <b/>
        <sz val="10"/>
        <rFont val="Calibri"/>
        <family val="2"/>
        <charset val="186"/>
        <scheme val="minor"/>
      </rPr>
      <t>7</t>
    </r>
    <r>
      <rPr>
        <sz val="10"/>
        <rFont val="Calibri"/>
        <family val="2"/>
        <charset val="186"/>
        <scheme val="minor"/>
      </rPr>
      <t>.3.Būvuzraudzības izmaksas".</t>
    </r>
  </si>
  <si>
    <r>
      <rPr>
        <sz val="10"/>
        <color rgb="FFFF0000"/>
        <rFont val="Calibri"/>
        <family val="2"/>
        <charset val="186"/>
        <scheme val="minor"/>
      </rPr>
      <t>*</t>
    </r>
    <r>
      <rPr>
        <sz val="10"/>
        <rFont val="Calibri"/>
        <family val="2"/>
        <charset val="186"/>
        <scheme val="minor"/>
      </rPr>
      <t xml:space="preserve"> Jāņem vērā, ka izmaksu pozīcijai "</t>
    </r>
    <r>
      <rPr>
        <b/>
        <sz val="10"/>
        <rFont val="Calibri"/>
        <family val="2"/>
        <charset val="186"/>
        <scheme val="minor"/>
      </rPr>
      <t>7.1.</t>
    </r>
    <r>
      <rPr>
        <sz val="10"/>
        <rFont val="Calibri"/>
        <family val="2"/>
        <charset val="186"/>
        <scheme val="minor"/>
      </rPr>
      <t>Projektēšanas izmaksas" un "</t>
    </r>
    <r>
      <rPr>
        <b/>
        <sz val="10"/>
        <rFont val="Calibri"/>
        <family val="2"/>
        <charset val="186"/>
        <scheme val="minor"/>
      </rPr>
      <t>11.</t>
    </r>
    <r>
      <rPr>
        <sz val="10"/>
        <rFont val="Calibri"/>
        <family val="2"/>
        <charset val="186"/>
        <scheme val="minor"/>
      </rPr>
      <t xml:space="preserve">Projekta iesnieguma un to pamatojošās dokumentācijas sagatavošanas izmaksas" var būt </t>
    </r>
    <r>
      <rPr>
        <i/>
        <sz val="10"/>
        <rFont val="Calibri"/>
        <family val="2"/>
        <charset val="186"/>
        <scheme val="minor"/>
      </rPr>
      <t xml:space="preserve">de minimis </t>
    </r>
    <r>
      <rPr>
        <sz val="10"/>
        <rFont val="Calibri"/>
        <family val="2"/>
        <charset val="186"/>
        <scheme val="minor"/>
      </rPr>
      <t>izmaksas, kurām atbalsta likme ir 100%!</t>
    </r>
  </si>
  <si>
    <r>
      <rPr>
        <sz val="10"/>
        <color rgb="FFFF0000"/>
        <rFont val="Calibri"/>
        <family val="2"/>
        <charset val="186"/>
        <scheme val="minor"/>
      </rPr>
      <t>**</t>
    </r>
    <r>
      <rPr>
        <sz val="10"/>
        <rFont val="Calibri"/>
        <family val="2"/>
        <charset val="186"/>
        <scheme val="minor"/>
      </rPr>
      <t xml:space="preserve"> "C" kolonnā visās šūnās ir jānorāda ERAF likme, lai modelis darbotos</t>
    </r>
  </si>
  <si>
    <r>
      <rPr>
        <sz val="10"/>
        <color rgb="FFFF0000"/>
        <rFont val="Calibri"/>
        <family val="2"/>
        <charset val="186"/>
        <scheme val="minor"/>
      </rPr>
      <t>***</t>
    </r>
    <r>
      <rPr>
        <sz val="10"/>
        <rFont val="Calibri"/>
        <family val="2"/>
        <charset val="186"/>
        <scheme val="minor"/>
      </rPr>
      <t xml:space="preserve"> Ja projektā paredzētas arheoloģiksās uzraudzības izmaksas, tās iekļauj izmaksu pozīcijā "7.3.Būvuzraudzības izmaksas".</t>
    </r>
  </si>
  <si>
    <t>Projektā plānotie iznākuma rādītāji</t>
  </si>
  <si>
    <t>Jaunas darba vietas</t>
  </si>
  <si>
    <t>skaits</t>
  </si>
  <si>
    <t>Atbalstītie komersanti</t>
  </si>
  <si>
    <t xml:space="preserve">Piesaistītās investīcijas </t>
  </si>
  <si>
    <t>Degradēto teritoriju platības samazinājums (SAM 5.6.2.)</t>
  </si>
  <si>
    <t>ha</t>
  </si>
  <si>
    <t>Projekta plānotie drabības rezultāti un to iznākuma rādītāji</t>
  </si>
  <si>
    <t>Vienība</t>
  </si>
  <si>
    <t>Skaits/ vērtība</t>
  </si>
  <si>
    <t>Jaunas darba vietas (SAM 3.3.1; SAM 5.6.2)</t>
  </si>
  <si>
    <t>Atbalstītie komersanti (SAM 3.3.1)</t>
  </si>
  <si>
    <t>Piesaistītās investīcijas (SAM 3.3.1; SAM 5.6.2)</t>
  </si>
  <si>
    <t>Degradēto teritoriju samazinājums/ revitalizēto teritoriju platība (SAM 5.6.2)</t>
  </si>
  <si>
    <t xml:space="preserve">Projekta kvalitātes kritēriju aprēķins </t>
  </si>
  <si>
    <t>Rezultāts</t>
  </si>
  <si>
    <t>Jaunizveidoto darbavietu skaits (SAM 3.3.1)</t>
  </si>
  <si>
    <t>Projekta īstenošanas rezultātā revitalizētā (atjaunotā) zemes platība (SAM 5.6.2)</t>
  </si>
  <si>
    <r>
      <t>Ieguldītais ERAF finansējums publiskajās infrastruktūrā vidēji uz vienu darbavietu (</t>
    </r>
    <r>
      <rPr>
        <b/>
        <sz val="10"/>
        <rFont val="Calibri"/>
        <family val="2"/>
        <charset val="186"/>
      </rPr>
      <t>SAM 3.3.1 un SAM 5.6.2: 3.1 kritērijs</t>
    </r>
    <r>
      <rPr>
        <sz val="10"/>
        <rFont val="Calibri"/>
        <family val="2"/>
        <charset val="186"/>
      </rPr>
      <t>)</t>
    </r>
  </si>
  <si>
    <r>
      <t>Piesaistītās investīcijas uz vienu EUR no ERAF finansējuma (</t>
    </r>
    <r>
      <rPr>
        <b/>
        <sz val="10"/>
        <rFont val="Calibri"/>
        <family val="2"/>
        <charset val="186"/>
      </rPr>
      <t>SAM 3.3.1 un SAM 5.6.2: 3.2 kritērijs</t>
    </r>
    <r>
      <rPr>
        <sz val="10"/>
        <rFont val="Calibri"/>
        <family val="2"/>
        <charset val="186"/>
      </rPr>
      <t>)</t>
    </r>
  </si>
  <si>
    <r>
      <t xml:space="preserve">Projekta īstenošanas rezultātā revitalizētā (atjaunotā) zemes platība  </t>
    </r>
    <r>
      <rPr>
        <b/>
        <sz val="10"/>
        <rFont val="Calibri"/>
        <family val="2"/>
        <charset val="186"/>
      </rPr>
      <t>(SAM 5.6.2 3.3 kritērijs)</t>
    </r>
  </si>
  <si>
    <r>
      <t xml:space="preserve">Atbalstīto komersantu skaits </t>
    </r>
    <r>
      <rPr>
        <b/>
        <sz val="10"/>
        <rFont val="Calibri"/>
        <family val="2"/>
        <charset val="186"/>
      </rPr>
      <t>(SAM 3.3.1: 3.3 kritērijs)</t>
    </r>
  </si>
  <si>
    <t>Projekta izmaksu ierobežojumu kontrole</t>
  </si>
  <si>
    <t>Pārbaude</t>
  </si>
  <si>
    <t>Projektā nodrošināta SAM 3.3.1. MK noteikumu un  SAM 5.6.2. MK noteikumu 11.1. un 11.2. apakšpunktā minēto abu iznākuma rādītāju summu naudas izteiksmē tādā apmērā, kas ir vienāda ar vai lielāka par piešķirtā Eiropas Reģionālās attīstības fonda finansējuma apmēru</t>
  </si>
  <si>
    <t>Projekta minimālais kopējo izmaksu apmērs nav mazāks par 50 000 EUR (SAM 3.3.1.)</t>
  </si>
  <si>
    <t>Projekta minimālais kopējo izmaksu apmērs nav mazāks par 100 000 EUR (SAM 5.6.2.)</t>
  </si>
  <si>
    <t>Projekta netiešās attiecināmās izmaksas ir 15 procenti (precīzi 15 procenti) no personāla tiešajām attiecināmajām izmaksām  (SAM 3.3.1. MK noteikumu 46.punkts; SAM 5.6.2. MK noteikumu 47.punkts)</t>
  </si>
  <si>
    <t>Projekta pamatojošās dokumentācijas sagatavošanas izmaksas  nepārsniedz 7% no kopējām attiecināmajām izmaksām  (SAM 3.3.1. MK noteikumu 47.2. apakšpunkts; SAM 5.6.2. MK noteikumu 48.2. apakšpunkts)</t>
  </si>
  <si>
    <t>Neparedzētie izdevumi nepārsniedz 5% no projekta kopējām attiecināmajām tiešajām izmaksām (SAM 3.3.1. MK noteikumu 48. punkts; SAM 5.6.2. MK noteikumu 49. punkts)</t>
  </si>
  <si>
    <t>Projekta vadības personāla atlīdzības izmaksas nepārsniedz noteikto ierobežojumu (SAM 3.3.1. MK noteikumu 47.1. apakšpunkts; SAM 5.6.2. MK noteikumu 48.1. apakšpunkts)</t>
  </si>
  <si>
    <t>Autoruzraudzības, būvuzraudzības, arheoloģiskās uzraudzības izmaksas, kas kopsummā nepārsniedz 10 procentus no būvdarbu līgumu summas (SAM 3.3.1. MK noteikumu 47.6. apakšpunkts; SAM 5.6.2. MK noteikumu 48.6. apakšpunkts)</t>
  </si>
  <si>
    <t>Nekustamā īpašuma iegādes izmaksas, nepārsniedz 10 procentus no projekta kopējām attiecināmajām izmaksām (SAM 3.3.1. MK noteikumu 47.8. apakšpunkts; SAM 5.6.2. MK noteikumu 48.8. apakšpunkts)</t>
  </si>
  <si>
    <t>3.10.</t>
  </si>
  <si>
    <t>Notekūdeņu attīrīšanas un dzeramā ūdens ieguves un sagatavošanas infrastruktūras nepārsniedz 10 procentus no projekta kopējām attiecināmajām izmaksām un attiecas tikai uz ūdenssaimniecības sabiedrisko pakalpojumu sniegšanu (SAM 3.3.1. MK noteikumu 52.3.1. apakšpunkts; SAM 5.6.2. MK noteikumu 53.3.1. apakšpunkts)</t>
  </si>
  <si>
    <t>Lūdzam pārbaudīt 
manuāli!*</t>
  </si>
  <si>
    <t>3.11.</t>
  </si>
  <si>
    <t>Publicitātes pasākumu izmaksas, nepārsniedz divus procentus no projekta kopējām attiecināmajām tiešajām izmaksām (SAM 3.3.1. MK noteikumu 47.9. apakšpunkts; SAM 5.6.2. MK noteikumu 48.9. apakšpunkts)</t>
  </si>
  <si>
    <t>Izmkasu un ieguvumu analīzes galvenie rezultāti</t>
  </si>
  <si>
    <t>Ekonomiskā neto pašreizējā vērtība (ENPV) ir lielāka par nulli</t>
  </si>
  <si>
    <t>Ekonomiskā ienesīguma norma (ERR) ir lielāka par sociālā diskonta likmi (5%)</t>
  </si>
  <si>
    <t>* modelis neparedz atsevišķu izmaksu pozīciju notekūdeņu attīrīšanas un dzeramā ūdens ieguves un sagatavošanas infrastruktūrai</t>
  </si>
  <si>
    <t>Projekta izmaksu un kritēriju kontroles lapa Nr.12</t>
  </si>
  <si>
    <t>3.3.1.</t>
  </si>
  <si>
    <t>5.6.2.</t>
  </si>
  <si>
    <t>BUDŽETS KOPĀ</t>
  </si>
  <si>
    <t>Netiešās attiecināmās izmaksas</t>
  </si>
  <si>
    <t>Tiešās attiecināmās izmaksas</t>
  </si>
  <si>
    <t>APRĒĶINU LAPA  Nr.13</t>
  </si>
  <si>
    <t>Investīciju izmaksas (bez neatt.PVN)</t>
  </si>
  <si>
    <t>Ja sadarbības partneris ir kapitālsabiedrība, vai pašvaldība sedz šo ieguldījumu līdzfinansējuma daļu:</t>
  </si>
  <si>
    <t>JĀ</t>
  </si>
  <si>
    <t>Papildnosacījums</t>
  </si>
  <si>
    <t>NĒ</t>
  </si>
  <si>
    <t>Snieguma rezerve</t>
  </si>
  <si>
    <t>Attiecināmās Investīciju izmaksas bez neparedzētajiem izdevumiem</t>
  </si>
  <si>
    <t>3.1.2.</t>
  </si>
  <si>
    <t>Attiecināmās investīciju izmaksas bez neparedzētajiem izdevumiem</t>
  </si>
  <si>
    <t>Kopējais investīciju izmaksas, izņemot neparedzētus izdevumus (EUR)*</t>
  </si>
  <si>
    <t>* Iekļautas tikai kopējās attiecināmās izmaksas</t>
  </si>
  <si>
    <t>TIKAI PROJEKTA IESNIEDZĒJAM un sadarbības partneriem (pašvaldībai vai pašvaldības iestādei, pašvaldības kapitālsabiedrībai, kas veic pašvaldības deleģēto pārvaldes uzdevumu izpildi, brīvostas pārvaldei, speciālās ekonomiskās zonas pārvaldei)</t>
  </si>
  <si>
    <t>1.3.1.1.</t>
  </si>
  <si>
    <t>TIKAI SADARBĪBAS PARTNERIM (PRIVĀTAJAM KOMERSANTAM):</t>
  </si>
  <si>
    <t>Investīciju izmaksas bez neparedzētajiem izdevumiem</t>
  </si>
  <si>
    <r>
      <rPr>
        <sz val="10"/>
        <color rgb="FFFF0000"/>
        <rFont val="Calibri"/>
        <family val="2"/>
        <charset val="186"/>
        <scheme val="minor"/>
      </rPr>
      <t>****</t>
    </r>
    <r>
      <rPr>
        <sz val="10"/>
        <rFont val="Calibri"/>
        <family val="2"/>
        <charset val="186"/>
        <scheme val="minor"/>
      </rPr>
      <t xml:space="preserve"> Valsts atbalsta komercdarbībai gadījumā neparedzētie izdevumi nav attiecināmi, izņemot, ja izmaksas radušās  sabiedrisko pakalpojumu sniedzējam kā sadarbības partnerim (MK noteikumu 19.1.2.apakšpunkts)</t>
    </r>
  </si>
  <si>
    <t>VBD likmes</t>
  </si>
  <si>
    <t>Tehniskās infrastruktūras sakārtošana uzņēmējdarbības attīstībai Rubeņu ceļa rūpnieciskajā teritorijā</t>
  </si>
  <si>
    <t>SIA "Jelgavas ūdens"</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</si>
  <si>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</si>
  <si>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</si>
  <si>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Investīciju darba spēka izmaksas (+)***</t>
  </si>
  <si>
    <t>Projekta darbības izmaksu darbaspēka izmaksas (+/-)***</t>
  </si>
  <si>
    <t>Citas fiskālās korekcijas (+)**</t>
  </si>
  <si>
    <t>Sociālekonomiskie ieguvumi (+)*</t>
  </si>
  <si>
    <t>Finanšu ieguvumi (+)*</t>
  </si>
  <si>
    <t>Sociālekonomiskie zaudējumi (-)*</t>
  </si>
  <si>
    <t>* Katram sociālekonomiskajam ieguvumam/zaudējumam vai finanšu ieguvumam norāda 0 vai noteikto vērtību</t>
  </si>
  <si>
    <t>Ja šūnā I31 neaprēķina rezultātu, šūnā K31 norādiet aptuveno rezultāta prognozi, līdz aprēķins tiek veikts korekti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</si>
</sst>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10"/>
      <name val="Calibri"/>
      <family val="2"/>
      <charset val="186"/>
    </font>
    <font>
      <sz val="10"/>
      <name val="Calibri"/>
      <family val="2"/>
      <charset val="186"/>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7" fillId="0" borderId="0"/>
    <xf numFmtId="9" fontId="10" fillId="0" borderId="0" applyFont="0" applyFill="0" applyBorder="0" applyAlignment="0" applyProtection="0"/>
    <xf numFmtId="169" fontId="26" fillId="9" borderId="1" applyAlignment="0" applyProtection="0"/>
    <xf numFmtId="164" fontId="10" fillId="0" borderId="0" applyFont="0" applyFill="0" applyBorder="0" applyAlignment="0" applyProtection="0"/>
    <xf numFmtId="0" fontId="48" fillId="0" borderId="0"/>
    <xf numFmtId="0" fontId="54" fillId="0" borderId="0" applyNumberFormat="0" applyFill="0" applyBorder="0" applyAlignment="0" applyProtection="0"/>
  </cellStyleXfs>
  <cellXfs count="737">
    <xf numFmtId="0" fontId="0" fillId="0" borderId="0" xfId="0"/>
    <xf numFmtId="0" fontId="13" fillId="0" borderId="0" xfId="0" applyFont="1" applyAlignment="1">
      <alignment vertical="top"/>
    </xf>
    <xf numFmtId="0" fontId="13" fillId="2" borderId="0" xfId="0" applyFont="1" applyFill="1" applyAlignment="1">
      <alignment vertical="top"/>
    </xf>
    <xf numFmtId="0" fontId="13" fillId="2" borderId="0" xfId="0" applyFont="1" applyFill="1"/>
    <xf numFmtId="0" fontId="13" fillId="0" borderId="0" xfId="0" applyFont="1"/>
    <xf numFmtId="0" fontId="19" fillId="2" borderId="0" xfId="0" applyFont="1" applyFill="1"/>
    <xf numFmtId="9" fontId="20" fillId="2" borderId="0" xfId="0" applyNumberFormat="1" applyFont="1" applyFill="1"/>
    <xf numFmtId="0" fontId="21" fillId="6" borderId="3" xfId="0" applyFont="1" applyFill="1" applyBorder="1" applyAlignment="1">
      <alignment horizontal="center" vertical="center" wrapText="1"/>
    </xf>
    <xf numFmtId="0" fontId="17" fillId="0" borderId="3" xfId="0" applyFont="1" applyBorder="1" applyAlignment="1">
      <alignment horizontal="right" wrapText="1"/>
    </xf>
    <xf numFmtId="0" fontId="17" fillId="0" borderId="3" xfId="0" applyFont="1" applyBorder="1" applyAlignment="1">
      <alignment wrapText="1"/>
    </xf>
    <xf numFmtId="167" fontId="13" fillId="0" borderId="3" xfId="2" applyNumberFormat="1" applyFont="1" applyBorder="1"/>
    <xf numFmtId="0" fontId="20" fillId="2" borderId="0" xfId="0" applyFont="1" applyFill="1"/>
    <xf numFmtId="0" fontId="13" fillId="0" borderId="3" xfId="0" applyFont="1" applyBorder="1" applyAlignment="1">
      <alignment horizontal="right" wrapText="1"/>
    </xf>
    <xf numFmtId="0" fontId="13" fillId="0" borderId="3" xfId="0" applyFont="1" applyBorder="1" applyAlignment="1">
      <alignment wrapText="1"/>
    </xf>
    <xf numFmtId="166" fontId="13" fillId="0" borderId="3" xfId="0" applyNumberFormat="1" applyFont="1" applyBorder="1" applyAlignment="1">
      <alignment horizontal="center"/>
    </xf>
    <xf numFmtId="0" fontId="18" fillId="2" borderId="0" xfId="0" applyFont="1" applyFill="1" applyAlignment="1">
      <alignment vertical="top"/>
    </xf>
    <xf numFmtId="169" fontId="17" fillId="6" borderId="13" xfId="3" applyFont="1" applyFill="1" applyBorder="1"/>
    <xf numFmtId="169" fontId="17" fillId="6" borderId="1" xfId="3" applyFont="1" applyFill="1"/>
    <xf numFmtId="165" fontId="13" fillId="7" borderId="0" xfId="1" applyFont="1" applyFill="1" applyAlignment="1" applyProtection="1">
      <alignment vertical="top" wrapText="1"/>
      <protection locked="0"/>
    </xf>
    <xf numFmtId="170" fontId="17" fillId="7" borderId="3" xfId="1" applyNumberFormat="1" applyFont="1" applyFill="1" applyBorder="1" applyAlignment="1" applyProtection="1">
      <alignment horizontal="center"/>
      <protection locked="0"/>
    </xf>
    <xf numFmtId="170" fontId="13" fillId="7" borderId="3" xfId="1" applyNumberFormat="1" applyFont="1" applyFill="1" applyBorder="1" applyAlignment="1" applyProtection="1">
      <alignment horizontal="center"/>
      <protection locked="0"/>
    </xf>
    <xf numFmtId="170" fontId="17" fillId="0" borderId="3" xfId="1" applyNumberFormat="1" applyFont="1" applyBorder="1" applyAlignment="1">
      <alignment horizontal="center"/>
    </xf>
    <xf numFmtId="0" fontId="6" fillId="3" borderId="1" xfId="0" applyFont="1" applyFill="1" applyBorder="1" applyAlignment="1" applyProtection="1">
      <alignment vertical="center" wrapText="1"/>
      <protection locked="0"/>
    </xf>
    <xf numFmtId="0" fontId="6" fillId="3" borderId="1" xfId="0" applyFont="1" applyFill="1" applyBorder="1" applyAlignment="1" applyProtection="1">
      <alignment horizontal="left" vertical="center"/>
      <protection locked="0"/>
    </xf>
    <xf numFmtId="170" fontId="13" fillId="7" borderId="27" xfId="1" applyNumberFormat="1" applyFont="1" applyFill="1" applyBorder="1" applyAlignment="1" applyProtection="1">
      <alignment horizontal="right"/>
      <protection locked="0"/>
    </xf>
    <xf numFmtId="170" fontId="11" fillId="7" borderId="27" xfId="1" applyNumberFormat="1" applyFont="1" applyFill="1" applyBorder="1" applyProtection="1">
      <protection locked="0"/>
    </xf>
    <xf numFmtId="170" fontId="13" fillId="7" borderId="19" xfId="1" applyNumberFormat="1" applyFont="1" applyFill="1" applyBorder="1" applyProtection="1">
      <protection locked="0"/>
    </xf>
    <xf numFmtId="170" fontId="17" fillId="0" borderId="3" xfId="0" applyNumberFormat="1" applyFont="1" applyBorder="1" applyAlignment="1">
      <alignment horizontal="center"/>
    </xf>
    <xf numFmtId="170" fontId="13" fillId="0" borderId="3" xfId="1" applyNumberFormat="1" applyFont="1" applyBorder="1" applyAlignment="1">
      <alignment horizontal="center"/>
    </xf>
    <xf numFmtId="170" fontId="13" fillId="0" borderId="3" xfId="0" applyNumberFormat="1" applyFont="1" applyBorder="1" applyAlignment="1">
      <alignment horizontal="center"/>
    </xf>
    <xf numFmtId="165" fontId="13" fillId="2" borderId="0" xfId="1" applyFont="1" applyFill="1"/>
    <xf numFmtId="170" fontId="13" fillId="7" borderId="27" xfId="1" applyNumberFormat="1" applyFont="1" applyFill="1" applyBorder="1" applyProtection="1">
      <protection locked="0"/>
    </xf>
    <xf numFmtId="0" fontId="41" fillId="2" borderId="0" xfId="0" applyFont="1" applyFill="1" applyAlignment="1">
      <alignment vertical="top"/>
    </xf>
    <xf numFmtId="170" fontId="13" fillId="7" borderId="36" xfId="1" applyNumberFormat="1" applyFont="1" applyFill="1" applyBorder="1" applyProtection="1">
      <protection locked="0"/>
    </xf>
    <xf numFmtId="165" fontId="13" fillId="2" borderId="0" xfId="1" applyFont="1" applyFill="1" applyAlignment="1">
      <alignment horizontal="center"/>
    </xf>
    <xf numFmtId="0" fontId="13" fillId="7" borderId="0" xfId="0" applyFont="1" applyFill="1" applyProtection="1">
      <protection locked="0"/>
    </xf>
    <xf numFmtId="170" fontId="13" fillId="7" borderId="33" xfId="1" applyNumberFormat="1" applyFont="1" applyFill="1" applyBorder="1" applyProtection="1">
      <protection locked="0"/>
    </xf>
    <xf numFmtId="170" fontId="13" fillId="7" borderId="1" xfId="1" applyNumberFormat="1" applyFont="1" applyFill="1" applyBorder="1" applyProtection="1">
      <protection locked="0"/>
    </xf>
    <xf numFmtId="170" fontId="13" fillId="7" borderId="33" xfId="2" applyNumberFormat="1" applyFont="1" applyFill="1" applyBorder="1" applyProtection="1">
      <protection locked="0"/>
    </xf>
    <xf numFmtId="164" fontId="13" fillId="7" borderId="34" xfId="4" applyFont="1" applyFill="1" applyBorder="1" applyAlignment="1" applyProtection="1">
      <alignment wrapText="1"/>
      <protection locked="0"/>
    </xf>
    <xf numFmtId="164" fontId="13" fillId="7" borderId="40" xfId="4" applyFont="1" applyFill="1" applyBorder="1" applyAlignment="1" applyProtection="1">
      <alignment wrapText="1"/>
      <protection locked="0"/>
    </xf>
    <xf numFmtId="169" fontId="45" fillId="6" borderId="1" xfId="3" applyFont="1" applyFill="1" applyAlignment="1">
      <alignment horizontal="right"/>
    </xf>
    <xf numFmtId="170" fontId="13" fillId="7" borderId="45" xfId="1" applyNumberFormat="1" applyFont="1" applyFill="1" applyBorder="1" applyAlignment="1" applyProtection="1">
      <alignment horizontal="right"/>
      <protection locked="0"/>
    </xf>
    <xf numFmtId="170" fontId="13" fillId="7" borderId="1" xfId="1" applyNumberFormat="1" applyFont="1" applyFill="1" applyBorder="1" applyAlignment="1" applyProtection="1">
      <alignment horizontal="right"/>
      <protection locked="0"/>
    </xf>
    <xf numFmtId="0" fontId="17" fillId="2" borderId="0" xfId="0" applyFont="1" applyFill="1"/>
    <xf numFmtId="9" fontId="17" fillId="3" borderId="0" xfId="2" applyFont="1" applyFill="1" applyAlignment="1" applyProtection="1">
      <alignment horizontal="center"/>
      <protection locked="0"/>
    </xf>
    <xf numFmtId="165" fontId="22" fillId="2" borderId="0" xfId="1" applyFont="1" applyFill="1" applyAlignment="1">
      <alignment horizontal="left"/>
    </xf>
    <xf numFmtId="9" fontId="17" fillId="7" borderId="3" xfId="1" applyNumberFormat="1" applyFont="1" applyFill="1" applyBorder="1" applyProtection="1">
      <protection locked="0"/>
    </xf>
    <xf numFmtId="0" fontId="17" fillId="0" borderId="0" xfId="0" applyFont="1"/>
    <xf numFmtId="0" fontId="46" fillId="0" borderId="0" xfId="0" applyFont="1"/>
    <xf numFmtId="171" fontId="46" fillId="3" borderId="48" xfId="4" applyNumberFormat="1" applyFont="1" applyFill="1" applyBorder="1" applyAlignment="1" applyProtection="1">
      <alignment wrapText="1"/>
      <protection locked="0"/>
    </xf>
    <xf numFmtId="0" fontId="46" fillId="3" borderId="48" xfId="4" applyNumberFormat="1" applyFont="1" applyFill="1" applyBorder="1" applyAlignment="1" applyProtection="1">
      <alignment horizontal="center" vertical="center" wrapText="1"/>
      <protection locked="0"/>
    </xf>
    <xf numFmtId="0" fontId="19" fillId="2" borderId="0" xfId="5" applyFont="1" applyFill="1"/>
    <xf numFmtId="0" fontId="13" fillId="0" borderId="0" xfId="5" applyFont="1"/>
    <xf numFmtId="0" fontId="17" fillId="14" borderId="5" xfId="0" applyFont="1" applyFill="1" applyBorder="1" applyAlignment="1">
      <alignment horizontal="center" vertical="center" wrapText="1"/>
    </xf>
    <xf numFmtId="0" fontId="13" fillId="15" borderId="46" xfId="0" applyFont="1" applyFill="1" applyBorder="1" applyAlignment="1">
      <alignment horizontal="center" vertical="center" wrapText="1"/>
    </xf>
    <xf numFmtId="10" fontId="13" fillId="15" borderId="3" xfId="0" applyNumberFormat="1" applyFont="1" applyFill="1" applyBorder="1" applyAlignment="1">
      <alignment horizontal="center" vertical="center" wrapText="1"/>
    </xf>
    <xf numFmtId="4" fontId="13" fillId="15" borderId="3" xfId="0" applyNumberFormat="1"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3" fillId="0" borderId="0" xfId="5" applyFont="1" applyAlignment="1">
      <alignment horizontal="left"/>
    </xf>
    <xf numFmtId="0" fontId="17" fillId="14" borderId="6" xfId="0" applyFont="1" applyFill="1" applyBorder="1" applyAlignment="1">
      <alignment horizontal="center" vertical="center" wrapText="1"/>
    </xf>
    <xf numFmtId="0" fontId="13" fillId="15" borderId="5" xfId="0" applyFont="1" applyFill="1" applyBorder="1" applyAlignment="1">
      <alignment horizontal="center" vertical="center" wrapText="1"/>
    </xf>
    <xf numFmtId="10" fontId="13" fillId="15" borderId="2" xfId="2" applyNumberFormat="1" applyFont="1" applyFill="1" applyBorder="1" applyAlignment="1">
      <alignment horizontal="center" vertical="center" wrapText="1"/>
    </xf>
    <xf numFmtId="10" fontId="13" fillId="15" borderId="2" xfId="0" applyNumberFormat="1" applyFont="1" applyFill="1" applyBorder="1" applyAlignment="1">
      <alignment horizontal="center" vertical="center" wrapText="1"/>
    </xf>
    <xf numFmtId="0" fontId="33" fillId="0" borderId="0" xfId="0" applyFont="1"/>
    <xf numFmtId="0" fontId="42" fillId="14" borderId="5" xfId="0" applyFont="1" applyFill="1" applyBorder="1" applyAlignment="1">
      <alignment horizontal="center" vertical="center" wrapText="1"/>
    </xf>
    <xf numFmtId="0" fontId="33" fillId="14" borderId="46" xfId="0" applyFont="1" applyFill="1" applyBorder="1" applyAlignment="1">
      <alignment horizontal="center" vertical="center" wrapText="1"/>
    </xf>
    <xf numFmtId="10" fontId="13" fillId="0" borderId="3" xfId="0" applyNumberFormat="1" applyFont="1" applyBorder="1" applyAlignment="1">
      <alignment horizontal="center" vertical="center" wrapText="1"/>
    </xf>
    <xf numFmtId="0" fontId="13" fillId="0" borderId="3" xfId="0" applyFont="1" applyBorder="1" applyAlignment="1">
      <alignment vertical="center"/>
    </xf>
    <xf numFmtId="0" fontId="13" fillId="0" borderId="3" xfId="0" applyFont="1" applyBorder="1" applyAlignment="1">
      <alignment horizontal="center" vertical="center" wrapText="1"/>
    </xf>
    <xf numFmtId="4" fontId="13" fillId="0" borderId="3" xfId="0" applyNumberFormat="1" applyFont="1" applyBorder="1" applyAlignment="1">
      <alignment horizontal="center" vertical="center" wrapText="1"/>
    </xf>
    <xf numFmtId="0" fontId="13" fillId="0" borderId="3" xfId="0" applyFont="1" applyBorder="1" applyAlignment="1">
      <alignment vertical="center" wrapText="1"/>
    </xf>
    <xf numFmtId="0" fontId="33" fillId="0" borderId="0" xfId="0" applyFont="1" applyAlignment="1">
      <alignment wrapText="1"/>
    </xf>
    <xf numFmtId="0" fontId="42" fillId="14" borderId="6" xfId="0" applyFont="1" applyFill="1" applyBorder="1" applyAlignment="1">
      <alignment horizontal="center" vertical="center" wrapText="1"/>
    </xf>
    <xf numFmtId="164" fontId="33" fillId="0" borderId="3" xfId="4" applyFont="1" applyBorder="1" applyAlignment="1">
      <alignment horizontal="center" vertical="center" wrapText="1"/>
    </xf>
    <xf numFmtId="164" fontId="42" fillId="0" borderId="3" xfId="4" applyFont="1" applyBorder="1" applyAlignment="1">
      <alignment horizontal="center"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43" fontId="42" fillId="0" borderId="3" xfId="0" applyNumberFormat="1" applyFont="1" applyBorder="1" applyAlignment="1">
      <alignment horizontal="center" vertical="center" wrapText="1"/>
    </xf>
    <xf numFmtId="0" fontId="33" fillId="0" borderId="0" xfId="0" applyFont="1" applyAlignment="1">
      <alignment vertical="center" wrapText="1"/>
    </xf>
    <xf numFmtId="10" fontId="33" fillId="0" borderId="3" xfId="0" applyNumberFormat="1" applyFont="1" applyBorder="1" applyAlignment="1">
      <alignment horizontal="center" vertical="center" wrapText="1"/>
    </xf>
    <xf numFmtId="2" fontId="33" fillId="0" borderId="3"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10" fontId="33" fillId="0" borderId="3" xfId="2" applyNumberFormat="1" applyFont="1" applyBorder="1" applyAlignment="1">
      <alignment horizontal="center" vertical="center" wrapText="1"/>
    </xf>
    <xf numFmtId="10" fontId="42" fillId="0" borderId="3" xfId="0" applyNumberFormat="1" applyFont="1" applyBorder="1" applyAlignment="1">
      <alignment horizontal="center" vertical="center" wrapText="1"/>
    </xf>
    <xf numFmtId="166" fontId="13" fillId="2" borderId="6" xfId="1" applyNumberFormat="1" applyFont="1" applyFill="1" applyBorder="1" applyAlignment="1">
      <alignment horizontal="center" vertical="center"/>
    </xf>
    <xf numFmtId="0" fontId="13" fillId="13" borderId="3" xfId="0" applyFont="1" applyFill="1" applyBorder="1" applyAlignment="1">
      <alignment horizontal="center" vertical="center" wrapText="1"/>
    </xf>
    <xf numFmtId="0" fontId="49" fillId="0" borderId="0" xfId="0" applyFont="1"/>
    <xf numFmtId="0" fontId="33" fillId="0" borderId="0" xfId="0" applyFont="1" applyAlignment="1">
      <alignment horizontal="right"/>
    </xf>
    <xf numFmtId="3" fontId="49" fillId="0" borderId="0" xfId="0" applyNumberFormat="1" applyFont="1"/>
    <xf numFmtId="9" fontId="49" fillId="0" borderId="0" xfId="0" applyNumberFormat="1" applyFont="1"/>
    <xf numFmtId="0" fontId="49" fillId="0" borderId="0" xfId="0" applyFont="1" applyAlignment="1">
      <alignment horizontal="left"/>
    </xf>
    <xf numFmtId="0" fontId="13" fillId="0" borderId="0" xfId="0" applyFont="1" applyAlignment="1">
      <alignment horizontal="center" vertical="center"/>
    </xf>
    <xf numFmtId="0" fontId="13" fillId="0" borderId="0" xfId="0" applyFont="1" applyAlignment="1">
      <alignment vertical="center"/>
    </xf>
    <xf numFmtId="0" fontId="13" fillId="0" borderId="13" xfId="0" applyFont="1" applyBorder="1" applyAlignment="1">
      <alignment vertical="center"/>
    </xf>
    <xf numFmtId="0" fontId="13" fillId="0" borderId="1" xfId="0" applyFont="1" applyBorder="1" applyAlignment="1">
      <alignment vertical="center"/>
    </xf>
    <xf numFmtId="0" fontId="13" fillId="0" borderId="1" xfId="0" applyFont="1" applyBorder="1"/>
    <xf numFmtId="0" fontId="13" fillId="0" borderId="2" xfId="0" applyFont="1" applyBorder="1"/>
    <xf numFmtId="0" fontId="13" fillId="0" borderId="0" xfId="0" applyFont="1" applyAlignment="1">
      <alignment vertical="center" wrapText="1"/>
    </xf>
    <xf numFmtId="0" fontId="17" fillId="0" borderId="13" xfId="0" applyFont="1" applyBorder="1" applyAlignment="1">
      <alignment vertical="center"/>
    </xf>
    <xf numFmtId="0" fontId="17" fillId="0" borderId="1" xfId="0" applyFont="1" applyBorder="1" applyAlignment="1">
      <alignment vertical="center"/>
    </xf>
    <xf numFmtId="0" fontId="6" fillId="3" borderId="1" xfId="0" applyFont="1" applyFill="1" applyBorder="1" applyAlignment="1" applyProtection="1">
      <alignment vertical="center"/>
      <protection locked="0"/>
    </xf>
    <xf numFmtId="166" fontId="5" fillId="3" borderId="13" xfId="1" applyNumberFormat="1" applyFont="1" applyFill="1" applyBorder="1" applyAlignment="1" applyProtection="1">
      <alignment vertical="center"/>
      <protection locked="0"/>
    </xf>
    <xf numFmtId="166" fontId="5" fillId="3" borderId="1" xfId="1" applyNumberFormat="1" applyFont="1" applyFill="1" applyBorder="1" applyAlignment="1" applyProtection="1">
      <alignment vertical="center"/>
      <protection locked="0"/>
    </xf>
    <xf numFmtId="166" fontId="5" fillId="3" borderId="2" xfId="1" applyNumberFormat="1" applyFont="1" applyFill="1" applyBorder="1" applyAlignment="1" applyProtection="1">
      <alignment vertical="center"/>
      <protection locked="0"/>
    </xf>
    <xf numFmtId="0" fontId="42" fillId="0" borderId="0" xfId="0" applyFont="1"/>
    <xf numFmtId="10" fontId="42" fillId="0" borderId="0" xfId="0" applyNumberFormat="1" applyFont="1"/>
    <xf numFmtId="43" fontId="46" fillId="3" borderId="3" xfId="4" applyNumberFormat="1" applyFont="1" applyFill="1" applyBorder="1" applyAlignment="1" applyProtection="1">
      <alignment wrapText="1"/>
      <protection locked="0"/>
    </xf>
    <xf numFmtId="0" fontId="13" fillId="0" borderId="0" xfId="0" applyFont="1" applyFill="1"/>
    <xf numFmtId="0" fontId="16"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6" fillId="0" borderId="0" xfId="0" applyNumberFormat="1" applyFont="1" applyFill="1"/>
    <xf numFmtId="3" fontId="46" fillId="0" borderId="0" xfId="0" applyNumberFormat="1" applyFont="1" applyFill="1" applyAlignment="1">
      <alignment horizontal="left"/>
    </xf>
    <xf numFmtId="0" fontId="0" fillId="3" borderId="0" xfId="0" applyFill="1"/>
    <xf numFmtId="0" fontId="16" fillId="0" borderId="0" xfId="0" applyFont="1" applyAlignment="1">
      <alignment horizontal="left"/>
    </xf>
    <xf numFmtId="4" fontId="0" fillId="3" borderId="0" xfId="0" applyNumberFormat="1" applyFill="1"/>
    <xf numFmtId="10" fontId="0" fillId="3" borderId="0" xfId="0" applyNumberFormat="1" applyFill="1"/>
    <xf numFmtId="0" fontId="53" fillId="0" borderId="0" xfId="6" applyFont="1"/>
    <xf numFmtId="4" fontId="0" fillId="0" borderId="0" xfId="0" applyNumberFormat="1"/>
    <xf numFmtId="0" fontId="5" fillId="3" borderId="1" xfId="0" applyFont="1" applyFill="1" applyBorder="1" applyAlignment="1" applyProtection="1">
      <alignment vertical="center"/>
      <protection locked="0"/>
    </xf>
    <xf numFmtId="9" fontId="5" fillId="3" borderId="1" xfId="0" applyNumberFormat="1" applyFont="1" applyFill="1" applyBorder="1" applyAlignment="1" applyProtection="1">
      <alignment horizontal="left" vertical="center"/>
      <protection locked="0"/>
    </xf>
    <xf numFmtId="166" fontId="13" fillId="7" borderId="33" xfId="1" applyNumberFormat="1" applyFont="1" applyFill="1" applyBorder="1" applyProtection="1">
      <protection locked="0"/>
    </xf>
    <xf numFmtId="166" fontId="13" fillId="7" borderId="27" xfId="1" applyNumberFormat="1" applyFont="1" applyFill="1" applyBorder="1" applyProtection="1">
      <protection locked="0"/>
    </xf>
    <xf numFmtId="169" fontId="17" fillId="6" borderId="1" xfId="3" applyFont="1" applyFill="1" applyAlignment="1">
      <alignment horizontal="center"/>
    </xf>
    <xf numFmtId="175" fontId="13" fillId="7" borderId="42" xfId="1" applyNumberFormat="1" applyFont="1" applyFill="1" applyBorder="1" applyProtection="1">
      <protection locked="0"/>
    </xf>
    <xf numFmtId="169" fontId="17" fillId="6" borderId="2" xfId="3" applyFont="1" applyFill="1" applyBorder="1" applyAlignment="1">
      <alignment horizontal="center"/>
    </xf>
    <xf numFmtId="169" fontId="17" fillId="8" borderId="0" xfId="3" applyFont="1" applyFill="1" applyBorder="1"/>
    <xf numFmtId="176" fontId="13" fillId="2" borderId="3" xfId="0" applyNumberFormat="1" applyFont="1" applyFill="1" applyBorder="1" applyAlignment="1">
      <alignment vertical="top" wrapText="1"/>
    </xf>
    <xf numFmtId="2" fontId="13" fillId="2" borderId="3" xfId="0" applyNumberFormat="1" applyFont="1" applyFill="1" applyBorder="1" applyAlignment="1">
      <alignment vertical="top" wrapText="1"/>
    </xf>
    <xf numFmtId="166" fontId="13" fillId="2" borderId="3" xfId="1" applyNumberFormat="1" applyFont="1" applyFill="1" applyBorder="1" applyAlignment="1">
      <alignment horizontal="center"/>
    </xf>
    <xf numFmtId="176" fontId="33" fillId="2" borderId="3" xfId="0" applyNumberFormat="1" applyFont="1" applyFill="1" applyBorder="1" applyAlignment="1">
      <alignment vertical="top" wrapText="1"/>
    </xf>
    <xf numFmtId="2" fontId="33" fillId="2" borderId="3" xfId="0" applyNumberFormat="1" applyFont="1" applyFill="1" applyBorder="1" applyAlignment="1">
      <alignment vertical="top" wrapText="1"/>
    </xf>
    <xf numFmtId="166" fontId="33" fillId="2" borderId="3" xfId="1" applyNumberFormat="1" applyFont="1" applyFill="1" applyBorder="1" applyAlignment="1">
      <alignment horizontal="center"/>
    </xf>
    <xf numFmtId="0" fontId="19" fillId="0" borderId="0" xfId="0" applyFont="1"/>
    <xf numFmtId="0" fontId="13" fillId="2" borderId="0" xfId="0" applyFont="1" applyFill="1" applyAlignment="1">
      <alignment horizontal="center"/>
    </xf>
    <xf numFmtId="165" fontId="13" fillId="2" borderId="3" xfId="1" applyFont="1" applyFill="1" applyBorder="1" applyAlignment="1">
      <alignment horizontal="left" vertical="center" wrapText="1"/>
    </xf>
    <xf numFmtId="164" fontId="17" fillId="2" borderId="3" xfId="4" applyFont="1" applyFill="1" applyBorder="1" applyAlignment="1">
      <alignment horizontal="center" vertical="center" wrapText="1"/>
    </xf>
    <xf numFmtId="176" fontId="13" fillId="2" borderId="3" xfId="0" applyNumberFormat="1" applyFont="1" applyFill="1" applyBorder="1" applyAlignment="1">
      <alignment horizontal="left" vertical="center" wrapText="1"/>
    </xf>
    <xf numFmtId="2" fontId="13" fillId="2" borderId="3" xfId="0" applyNumberFormat="1" applyFont="1" applyFill="1" applyBorder="1" applyAlignment="1">
      <alignment horizontal="left" vertical="center" wrapText="1"/>
    </xf>
    <xf numFmtId="164" fontId="17" fillId="2" borderId="3" xfId="4" applyFont="1" applyFill="1" applyBorder="1" applyAlignment="1">
      <alignment horizontal="left" vertical="center" wrapText="1"/>
    </xf>
    <xf numFmtId="0" fontId="11" fillId="0" borderId="0" xfId="0" applyFont="1"/>
    <xf numFmtId="176" fontId="13" fillId="2" borderId="0" xfId="0" applyNumberFormat="1" applyFont="1" applyFill="1" applyAlignment="1">
      <alignment vertical="top" wrapText="1"/>
    </xf>
    <xf numFmtId="2" fontId="13" fillId="2" borderId="0" xfId="0" applyNumberFormat="1" applyFont="1" applyFill="1" applyAlignment="1">
      <alignment vertical="top" wrapText="1"/>
    </xf>
    <xf numFmtId="1" fontId="18" fillId="2" borderId="0" xfId="0" applyNumberFormat="1" applyFont="1" applyFill="1"/>
    <xf numFmtId="3" fontId="13" fillId="0" borderId="0" xfId="0" applyNumberFormat="1" applyFont="1"/>
    <xf numFmtId="0" fontId="13" fillId="2" borderId="3" xfId="0" applyFont="1" applyFill="1" applyBorder="1" applyAlignment="1">
      <alignment horizontal="center" vertical="center"/>
    </xf>
    <xf numFmtId="0" fontId="19" fillId="0" borderId="0" xfId="0" applyFont="1" applyAlignment="1">
      <alignment vertical="center"/>
    </xf>
    <xf numFmtId="0" fontId="13" fillId="2" borderId="3" xfId="0" quotePrefix="1" applyFont="1" applyFill="1" applyBorder="1" applyAlignment="1">
      <alignment horizontal="center" vertical="center"/>
    </xf>
    <xf numFmtId="169" fontId="17" fillId="6" borderId="1" xfId="3" applyFont="1" applyFill="1" applyAlignment="1">
      <alignment horizontal="center" vertical="center"/>
    </xf>
    <xf numFmtId="175" fontId="33" fillId="2" borderId="3" xfId="1" applyNumberFormat="1" applyFont="1" applyFill="1" applyBorder="1" applyAlignment="1">
      <alignment horizontal="center"/>
    </xf>
    <xf numFmtId="0" fontId="13" fillId="0" borderId="0" xfId="0" applyFont="1" applyFill="1" applyAlignment="1">
      <alignment vertical="center"/>
    </xf>
    <xf numFmtId="166" fontId="17" fillId="0" borderId="3" xfId="0" applyNumberFormat="1" applyFont="1" applyBorder="1" applyAlignment="1">
      <alignment horizontal="center"/>
    </xf>
    <xf numFmtId="166" fontId="17" fillId="2" borderId="3" xfId="0" applyNumberFormat="1" applyFont="1" applyFill="1" applyBorder="1" applyAlignment="1">
      <alignment horizontal="center"/>
    </xf>
    <xf numFmtId="0" fontId="13" fillId="2" borderId="0" xfId="0" applyFont="1" applyFill="1" applyAlignment="1">
      <alignment horizontal="right"/>
    </xf>
    <xf numFmtId="0" fontId="17" fillId="2" borderId="0" xfId="0" applyFont="1" applyFill="1" applyAlignment="1">
      <alignment wrapText="1"/>
    </xf>
    <xf numFmtId="9" fontId="13" fillId="2" borderId="0" xfId="2" applyFont="1" applyFill="1" applyAlignment="1">
      <alignment horizontal="center"/>
    </xf>
    <xf numFmtId="166" fontId="17" fillId="2" borderId="0" xfId="0" applyNumberFormat="1" applyFont="1" applyFill="1" applyAlignment="1">
      <alignment horizontal="center"/>
    </xf>
    <xf numFmtId="9" fontId="13" fillId="2" borderId="0" xfId="2" applyFont="1" applyFill="1"/>
    <xf numFmtId="0" fontId="17" fillId="2" borderId="13" xfId="0" applyFont="1" applyFill="1" applyBorder="1" applyAlignment="1">
      <alignment wrapText="1"/>
    </xf>
    <xf numFmtId="9" fontId="13" fillId="2" borderId="1" xfId="2" applyFont="1" applyFill="1" applyBorder="1" applyAlignment="1">
      <alignment horizontal="center"/>
    </xf>
    <xf numFmtId="166" fontId="17" fillId="2" borderId="2" xfId="0" applyNumberFormat="1" applyFont="1" applyFill="1" applyBorder="1" applyAlignment="1">
      <alignment horizontal="center"/>
    </xf>
    <xf numFmtId="0" fontId="17" fillId="2" borderId="11" xfId="0" applyFont="1" applyFill="1" applyBorder="1" applyAlignment="1">
      <alignment wrapText="1"/>
    </xf>
    <xf numFmtId="9" fontId="13" fillId="2" borderId="7" xfId="2" applyFont="1" applyFill="1" applyBorder="1" applyAlignment="1">
      <alignment horizontal="center"/>
    </xf>
    <xf numFmtId="166" fontId="17" fillId="2" borderId="12" xfId="0" applyNumberFormat="1" applyFont="1" applyFill="1" applyBorder="1" applyAlignment="1">
      <alignment horizontal="center"/>
    </xf>
    <xf numFmtId="166" fontId="18" fillId="2" borderId="0" xfId="0" applyNumberFormat="1" applyFont="1" applyFill="1" applyAlignment="1">
      <alignment horizontal="center"/>
    </xf>
    <xf numFmtId="0" fontId="36" fillId="2" borderId="0" xfId="0" applyFont="1" applyFill="1"/>
    <xf numFmtId="0" fontId="18" fillId="2" borderId="0" xfId="0" applyFont="1" applyFill="1"/>
    <xf numFmtId="166" fontId="18" fillId="2" borderId="0" xfId="0" applyNumberFormat="1" applyFont="1" applyFill="1"/>
    <xf numFmtId="167" fontId="17" fillId="0" borderId="3" xfId="2" applyNumberFormat="1" applyFont="1" applyBorder="1"/>
    <xf numFmtId="9" fontId="36" fillId="2" borderId="0" xfId="0" applyNumberFormat="1" applyFont="1" applyFill="1"/>
    <xf numFmtId="0" fontId="17" fillId="0" borderId="3" xfId="0" applyFont="1" applyBorder="1" applyAlignment="1">
      <alignment horizontal="right"/>
    </xf>
    <xf numFmtId="0" fontId="13" fillId="0" borderId="3" xfId="0" quotePrefix="1" applyFont="1" applyFill="1" applyBorder="1" applyAlignment="1">
      <alignment horizontal="center" vertical="center"/>
    </xf>
    <xf numFmtId="166" fontId="13" fillId="7" borderId="3" xfId="1" applyNumberFormat="1" applyFont="1" applyFill="1" applyBorder="1" applyAlignment="1" applyProtection="1">
      <alignment horizontal="center"/>
      <protection locked="0"/>
    </xf>
    <xf numFmtId="170" fontId="13" fillId="0" borderId="3" xfId="1" applyNumberFormat="1" applyFont="1" applyFill="1" applyBorder="1" applyAlignment="1" applyProtection="1">
      <alignment horizontal="center"/>
      <protection locked="0"/>
    </xf>
    <xf numFmtId="165" fontId="22" fillId="2" borderId="0" xfId="1" applyFont="1" applyFill="1" applyAlignment="1">
      <alignment horizontal="right"/>
    </xf>
    <xf numFmtId="165" fontId="22" fillId="2" borderId="10" xfId="1" applyFont="1" applyFill="1" applyBorder="1" applyAlignment="1">
      <alignment horizontal="left"/>
    </xf>
    <xf numFmtId="166" fontId="13" fillId="2" borderId="44" xfId="4" applyNumberFormat="1" applyFont="1" applyFill="1" applyBorder="1" applyAlignment="1">
      <alignment horizontal="right"/>
    </xf>
    <xf numFmtId="1" fontId="13" fillId="2" borderId="0" xfId="1" applyNumberFormat="1" applyFont="1" applyFill="1"/>
    <xf numFmtId="166" fontId="13" fillId="2" borderId="36" xfId="4" applyNumberFormat="1" applyFont="1" applyFill="1" applyBorder="1" applyAlignment="1">
      <alignment horizontal="right"/>
    </xf>
    <xf numFmtId="1" fontId="45" fillId="6" borderId="1" xfId="3" applyNumberFormat="1" applyFont="1" applyFill="1" applyAlignment="1">
      <alignment horizontal="right" vertical="center"/>
    </xf>
    <xf numFmtId="0" fontId="6" fillId="3" borderId="1" xfId="0" applyFont="1" applyFill="1" applyBorder="1" applyAlignment="1" applyProtection="1">
      <alignment horizontal="center" vertical="center" wrapText="1"/>
      <protection locked="0"/>
    </xf>
    <xf numFmtId="10" fontId="13" fillId="0" borderId="0" xfId="2" applyNumberFormat="1" applyFont="1" applyFill="1"/>
    <xf numFmtId="170" fontId="17" fillId="2" borderId="3" xfId="0" applyNumberFormat="1" applyFont="1" applyFill="1" applyBorder="1"/>
    <xf numFmtId="0" fontId="6" fillId="3" borderId="1" xfId="0" applyFont="1" applyFill="1" applyBorder="1" applyAlignment="1" applyProtection="1">
      <alignment horizontal="center" vertical="center" wrapText="1"/>
      <protection locked="0"/>
    </xf>
    <xf numFmtId="0" fontId="17" fillId="6" borderId="3" xfId="0" applyFont="1" applyFill="1" applyBorder="1" applyAlignment="1">
      <alignment horizontal="center" vertical="center"/>
    </xf>
    <xf numFmtId="0" fontId="13" fillId="15" borderId="3" xfId="0" applyFont="1" applyFill="1" applyBorder="1" applyAlignment="1">
      <alignment horizontal="center" vertical="center" wrapText="1"/>
    </xf>
    <xf numFmtId="0" fontId="33" fillId="0" borderId="3" xfId="0" applyFont="1" applyBorder="1" applyAlignment="1">
      <alignment horizontal="center" vertical="center" wrapText="1"/>
    </xf>
    <xf numFmtId="0" fontId="42" fillId="14" borderId="3"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7" fillId="0" borderId="3" xfId="0" applyFont="1" applyBorder="1" applyAlignment="1">
      <alignment horizontal="center" vertical="center" wrapText="1"/>
    </xf>
    <xf numFmtId="169" fontId="45" fillId="6" borderId="4" xfId="3" applyFont="1" applyFill="1" applyBorder="1" applyAlignment="1">
      <alignment horizontal="left" vertical="top" wrapText="1"/>
    </xf>
    <xf numFmtId="0" fontId="0" fillId="0" borderId="0" xfId="0" applyProtection="1">
      <protection hidden="1"/>
    </xf>
    <xf numFmtId="0" fontId="11" fillId="4" borderId="0" xfId="0" applyFont="1" applyFill="1" applyAlignment="1" applyProtection="1">
      <alignment wrapText="1"/>
      <protection hidden="1"/>
    </xf>
    <xf numFmtId="0" fontId="33" fillId="4" borderId="0" xfId="0" applyFont="1" applyFill="1" applyBorder="1" applyAlignment="1" applyProtection="1">
      <alignment horizontal="center" vertical="center" wrapText="1"/>
      <protection hidden="1"/>
    </xf>
    <xf numFmtId="0" fontId="3" fillId="0" borderId="0" xfId="0" applyFont="1" applyProtection="1">
      <protection hidden="1"/>
    </xf>
    <xf numFmtId="0" fontId="11" fillId="0" borderId="0" xfId="0" applyFont="1" applyFill="1" applyAlignment="1" applyProtection="1">
      <alignment wrapText="1"/>
      <protection hidden="1"/>
    </xf>
    <xf numFmtId="0" fontId="11" fillId="0" borderId="0" xfId="0" applyFont="1" applyAlignment="1" applyProtection="1">
      <alignment wrapText="1"/>
      <protection hidden="1"/>
    </xf>
    <xf numFmtId="0" fontId="11"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8" fillId="0" borderId="0" xfId="0" applyFont="1" applyProtection="1">
      <protection hidden="1"/>
    </xf>
    <xf numFmtId="0" fontId="6" fillId="2" borderId="0" xfId="0" applyFont="1" applyFill="1" applyAlignment="1" applyProtection="1">
      <protection hidden="1"/>
    </xf>
    <xf numFmtId="0" fontId="6" fillId="2" borderId="0" xfId="0" applyFont="1" applyFill="1" applyAlignment="1" applyProtection="1">
      <alignment vertical="top"/>
      <protection hidden="1"/>
    </xf>
    <xf numFmtId="0" fontId="5" fillId="2" borderId="0" xfId="0" applyFont="1" applyFill="1" applyAlignment="1" applyProtection="1">
      <alignment vertical="top"/>
      <protection hidden="1"/>
    </xf>
    <xf numFmtId="0" fontId="5" fillId="2" borderId="1" xfId="0" applyFont="1" applyFill="1" applyBorder="1" applyAlignment="1" applyProtection="1">
      <alignment vertical="center"/>
      <protection hidden="1"/>
    </xf>
    <xf numFmtId="165" fontId="53" fillId="21" borderId="0" xfId="0" applyNumberFormat="1" applyFont="1" applyFill="1" applyProtection="1">
      <protection hidden="1"/>
    </xf>
    <xf numFmtId="0" fontId="5" fillId="2" borderId="0" xfId="0" applyFont="1" applyFill="1" applyAlignment="1" applyProtection="1">
      <alignment vertical="center"/>
      <protection hidden="1"/>
    </xf>
    <xf numFmtId="0" fontId="5" fillId="2" borderId="1" xfId="0" applyFont="1" applyFill="1" applyBorder="1" applyAlignment="1" applyProtection="1">
      <alignment horizontal="left" vertical="center" wrapText="1"/>
      <protection hidden="1"/>
    </xf>
    <xf numFmtId="0" fontId="5" fillId="2" borderId="0" xfId="0" applyFont="1" applyFill="1" applyProtection="1">
      <protection hidden="1"/>
    </xf>
    <xf numFmtId="166" fontId="5" fillId="3" borderId="3" xfId="1"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center" vertical="center"/>
      <protection hidden="1"/>
    </xf>
    <xf numFmtId="0" fontId="8" fillId="3" borderId="7" xfId="0" applyFont="1" applyFill="1" applyBorder="1" applyProtection="1">
      <protection locked="0"/>
    </xf>
    <xf numFmtId="0" fontId="13" fillId="2" borderId="0" xfId="0" applyFont="1" applyFill="1" applyAlignment="1" applyProtection="1">
      <alignment vertical="top"/>
      <protection hidden="1"/>
    </xf>
    <xf numFmtId="0" fontId="13" fillId="0" borderId="0" xfId="0" applyFont="1" applyAlignment="1" applyProtection="1">
      <alignment vertical="top"/>
      <protection hidden="1"/>
    </xf>
    <xf numFmtId="0" fontId="23" fillId="2" borderId="0" xfId="0" applyFont="1" applyFill="1" applyProtection="1">
      <protection hidden="1"/>
    </xf>
    <xf numFmtId="0" fontId="13" fillId="2" borderId="0" xfId="0" applyFont="1" applyFill="1" applyProtection="1">
      <protection hidden="1"/>
    </xf>
    <xf numFmtId="0" fontId="13" fillId="0" borderId="0" xfId="0" applyFont="1" applyProtection="1">
      <protection hidden="1"/>
    </xf>
    <xf numFmtId="0" fontId="19" fillId="2" borderId="0" xfId="0" applyFont="1" applyFill="1" applyProtection="1">
      <protection hidden="1"/>
    </xf>
    <xf numFmtId="9" fontId="20" fillId="2" borderId="0" xfId="0" applyNumberFormat="1" applyFont="1" applyFill="1" applyProtection="1">
      <protection hidden="1"/>
    </xf>
    <xf numFmtId="0" fontId="17" fillId="6" borderId="3" xfId="0" applyFont="1" applyFill="1" applyBorder="1" applyAlignment="1" applyProtection="1">
      <alignment horizontal="center" vertical="center"/>
      <protection hidden="1"/>
    </xf>
    <xf numFmtId="0" fontId="21" fillId="6" borderId="3" xfId="0" applyFont="1" applyFill="1" applyBorder="1" applyAlignment="1" applyProtection="1">
      <alignment horizontal="center" vertical="center" wrapText="1"/>
      <protection hidden="1"/>
    </xf>
    <xf numFmtId="0" fontId="17" fillId="0" borderId="3" xfId="0" applyFont="1" applyBorder="1" applyAlignment="1" applyProtection="1">
      <alignment horizontal="right" wrapText="1"/>
      <protection hidden="1"/>
    </xf>
    <xf numFmtId="0" fontId="17" fillId="0" borderId="3" xfId="0" applyFont="1" applyBorder="1" applyAlignment="1" applyProtection="1">
      <alignment wrapText="1"/>
      <protection hidden="1"/>
    </xf>
    <xf numFmtId="170" fontId="13" fillId="0" borderId="3" xfId="0" applyNumberFormat="1" applyFont="1" applyBorder="1" applyAlignment="1" applyProtection="1">
      <alignment horizontal="center"/>
      <protection hidden="1"/>
    </xf>
    <xf numFmtId="167" fontId="13" fillId="0" borderId="3" xfId="2" applyNumberFormat="1" applyFont="1" applyBorder="1" applyProtection="1">
      <protection hidden="1"/>
    </xf>
    <xf numFmtId="170" fontId="17" fillId="0" borderId="3" xfId="1" applyNumberFormat="1" applyFont="1" applyBorder="1" applyAlignment="1" applyProtection="1">
      <alignment horizontal="center"/>
      <protection hidden="1"/>
    </xf>
    <xf numFmtId="170" fontId="17" fillId="0" borderId="3" xfId="0" applyNumberFormat="1" applyFont="1" applyBorder="1" applyAlignment="1" applyProtection="1">
      <alignment horizontal="center"/>
      <protection hidden="1"/>
    </xf>
    <xf numFmtId="170" fontId="17" fillId="2" borderId="3" xfId="1" applyNumberFormat="1" applyFont="1" applyFill="1" applyBorder="1" applyAlignment="1" applyProtection="1">
      <alignment horizontal="center"/>
      <protection hidden="1"/>
    </xf>
    <xf numFmtId="0" fontId="20" fillId="2" borderId="0" xfId="0" applyFont="1" applyFill="1" applyProtection="1">
      <protection hidden="1"/>
    </xf>
    <xf numFmtId="0" fontId="13" fillId="0" borderId="3" xfId="0" applyFont="1" applyBorder="1" applyAlignment="1" applyProtection="1">
      <alignment horizontal="right" wrapText="1"/>
      <protection hidden="1"/>
    </xf>
    <xf numFmtId="0" fontId="13" fillId="0" borderId="3" xfId="0" applyFont="1" applyBorder="1" applyAlignment="1" applyProtection="1">
      <alignment wrapText="1"/>
      <protection hidden="1"/>
    </xf>
    <xf numFmtId="170" fontId="13" fillId="0" borderId="3" xfId="1" applyNumberFormat="1" applyFont="1" applyBorder="1" applyAlignment="1" applyProtection="1">
      <alignment horizontal="center"/>
      <protection hidden="1"/>
    </xf>
    <xf numFmtId="170" fontId="17" fillId="2" borderId="3" xfId="0" applyNumberFormat="1" applyFont="1" applyFill="1" applyBorder="1" applyAlignment="1" applyProtection="1">
      <alignment horizontal="center"/>
      <protection hidden="1"/>
    </xf>
    <xf numFmtId="0" fontId="13" fillId="0" borderId="3" xfId="0" applyFont="1" applyBorder="1" applyAlignment="1" applyProtection="1">
      <alignment horizontal="right"/>
      <protection hidden="1"/>
    </xf>
    <xf numFmtId="9" fontId="13" fillId="0" borderId="3" xfId="2" applyFont="1" applyBorder="1" applyProtection="1">
      <protection hidden="1"/>
    </xf>
    <xf numFmtId="9" fontId="17" fillId="2" borderId="3" xfId="0" applyNumberFormat="1" applyFont="1" applyFill="1" applyBorder="1" applyAlignment="1" applyProtection="1">
      <alignment horizontal="center" wrapText="1"/>
      <protection hidden="1"/>
    </xf>
    <xf numFmtId="166" fontId="13" fillId="0" borderId="3" xfId="0" applyNumberFormat="1" applyFont="1" applyBorder="1" applyAlignment="1" applyProtection="1">
      <alignment horizontal="center"/>
      <protection hidden="1"/>
    </xf>
    <xf numFmtId="166" fontId="17" fillId="0" borderId="3" xfId="1" applyNumberFormat="1" applyFont="1" applyBorder="1" applyAlignment="1" applyProtection="1">
      <alignment horizontal="center"/>
      <protection hidden="1"/>
    </xf>
    <xf numFmtId="9" fontId="13" fillId="3" borderId="3" xfId="2" applyFont="1" applyFill="1" applyBorder="1" applyAlignment="1" applyProtection="1">
      <alignment horizontal="center"/>
      <protection locked="0"/>
    </xf>
    <xf numFmtId="9" fontId="17" fillId="3" borderId="3" xfId="2" applyFont="1" applyFill="1" applyBorder="1" applyAlignment="1" applyProtection="1">
      <alignment horizontal="center"/>
      <protection locked="0"/>
    </xf>
    <xf numFmtId="0" fontId="13" fillId="5" borderId="0" xfId="0" applyFont="1" applyFill="1" applyAlignment="1" applyProtection="1">
      <alignment vertical="center" wrapText="1"/>
      <protection hidden="1"/>
    </xf>
    <xf numFmtId="170" fontId="13" fillId="0" borderId="3" xfId="1" applyNumberFormat="1" applyFont="1" applyFill="1" applyBorder="1" applyAlignment="1" applyProtection="1">
      <alignment horizontal="center"/>
      <protection hidden="1"/>
    </xf>
    <xf numFmtId="0" fontId="40" fillId="2" borderId="3" xfId="0" applyFont="1" applyFill="1" applyBorder="1" applyProtection="1">
      <protection hidden="1"/>
    </xf>
    <xf numFmtId="0" fontId="8" fillId="3" borderId="13" xfId="0" applyFont="1" applyFill="1" applyBorder="1" applyAlignment="1" applyProtection="1">
      <protection locked="0"/>
    </xf>
    <xf numFmtId="0" fontId="13" fillId="7" borderId="3" xfId="0" applyFont="1" applyFill="1" applyBorder="1" applyAlignment="1" applyProtection="1">
      <alignment horizontal="center" vertical="center"/>
      <protection locked="0"/>
    </xf>
    <xf numFmtId="0" fontId="29" fillId="2" borderId="0" xfId="0" applyFont="1" applyFill="1" applyAlignment="1" applyProtection="1">
      <alignment vertical="top"/>
    </xf>
    <xf numFmtId="0" fontId="30" fillId="2" borderId="0" xfId="0" applyFont="1" applyFill="1" applyAlignment="1" applyProtection="1">
      <alignment vertical="top"/>
    </xf>
    <xf numFmtId="0" fontId="13" fillId="2" borderId="0" xfId="0" applyFont="1" applyFill="1" applyAlignment="1" applyProtection="1">
      <alignment vertical="top"/>
    </xf>
    <xf numFmtId="0" fontId="13" fillId="0" borderId="0" xfId="0" applyFont="1" applyAlignment="1" applyProtection="1">
      <alignment vertical="top"/>
    </xf>
    <xf numFmtId="165" fontId="30" fillId="6" borderId="4" xfId="1" applyFont="1" applyFill="1" applyBorder="1" applyProtection="1"/>
    <xf numFmtId="165" fontId="13" fillId="6" borderId="4" xfId="1" applyFont="1" applyFill="1" applyBorder="1" applyProtection="1"/>
    <xf numFmtId="165" fontId="24" fillId="6" borderId="4" xfId="1" applyFont="1" applyFill="1" applyBorder="1" applyAlignment="1" applyProtection="1">
      <alignment horizontal="right"/>
    </xf>
    <xf numFmtId="165" fontId="13" fillId="6" borderId="8" xfId="1" applyFont="1" applyFill="1" applyBorder="1" applyProtection="1"/>
    <xf numFmtId="0" fontId="13" fillId="8" borderId="0" xfId="0" applyFont="1" applyFill="1" applyProtection="1"/>
    <xf numFmtId="165" fontId="31" fillId="6" borderId="9" xfId="1" applyFont="1" applyFill="1" applyBorder="1" applyProtection="1"/>
    <xf numFmtId="165" fontId="17" fillId="6" borderId="0" xfId="1" applyFont="1" applyFill="1" applyProtection="1"/>
    <xf numFmtId="165" fontId="13" fillId="6" borderId="0" xfId="1" applyFont="1" applyFill="1" applyProtection="1"/>
    <xf numFmtId="165" fontId="25" fillId="6" borderId="0" xfId="1" applyFont="1" applyFill="1" applyProtection="1"/>
    <xf numFmtId="165" fontId="13" fillId="6" borderId="0" xfId="1" applyFont="1" applyFill="1" applyAlignment="1" applyProtection="1">
      <alignment horizontal="center"/>
    </xf>
    <xf numFmtId="165" fontId="13" fillId="6" borderId="10" xfId="1" applyFont="1" applyFill="1" applyBorder="1" applyProtection="1"/>
    <xf numFmtId="165" fontId="30" fillId="6" borderId="11" xfId="1" applyFont="1" applyFill="1" applyBorder="1" applyProtection="1"/>
    <xf numFmtId="165" fontId="13" fillId="6" borderId="7" xfId="1" applyFont="1" applyFill="1" applyBorder="1" applyProtection="1"/>
    <xf numFmtId="165" fontId="17" fillId="6" borderId="7" xfId="1" applyFont="1" applyFill="1" applyBorder="1" applyProtection="1"/>
    <xf numFmtId="165" fontId="13" fillId="6" borderId="7" xfId="1" applyFont="1" applyFill="1" applyBorder="1" applyAlignment="1" applyProtection="1">
      <alignment horizontal="center"/>
    </xf>
    <xf numFmtId="165" fontId="17" fillId="6" borderId="12" xfId="1" applyFont="1" applyFill="1" applyBorder="1" applyAlignment="1" applyProtection="1">
      <alignment horizontal="center"/>
    </xf>
    <xf numFmtId="165" fontId="30" fillId="8" borderId="0" xfId="1" applyFont="1" applyFill="1" applyProtection="1"/>
    <xf numFmtId="165" fontId="30" fillId="8" borderId="0" xfId="1" applyFont="1" applyFill="1" applyAlignment="1" applyProtection="1">
      <alignment horizontal="center"/>
    </xf>
    <xf numFmtId="168" fontId="30" fillId="8" borderId="0" xfId="1" applyNumberFormat="1" applyFont="1" applyFill="1" applyProtection="1"/>
    <xf numFmtId="169" fontId="21" fillId="6" borderId="13" xfId="3" applyFont="1" applyFill="1" applyBorder="1" applyProtection="1"/>
    <xf numFmtId="169" fontId="21" fillId="6" borderId="1" xfId="3" applyFont="1" applyFill="1" applyProtection="1"/>
    <xf numFmtId="169" fontId="21" fillId="6" borderId="1" xfId="3" applyFont="1" applyFill="1" applyAlignment="1" applyProtection="1">
      <alignment horizontal="right"/>
    </xf>
    <xf numFmtId="169" fontId="21" fillId="6" borderId="2" xfId="3" applyFont="1" applyFill="1" applyBorder="1" applyAlignment="1" applyProtection="1">
      <alignment horizontal="right"/>
    </xf>
    <xf numFmtId="0" fontId="20" fillId="8" borderId="0" xfId="0" applyFont="1" applyFill="1" applyProtection="1"/>
    <xf numFmtId="165" fontId="17" fillId="8" borderId="14" xfId="1" applyFont="1" applyFill="1" applyBorder="1" applyAlignment="1" applyProtection="1">
      <alignment horizontal="left"/>
    </xf>
    <xf numFmtId="165" fontId="17" fillId="8" borderId="15" xfId="1" applyFont="1" applyFill="1" applyBorder="1" applyAlignment="1" applyProtection="1">
      <alignment horizontal="center"/>
    </xf>
    <xf numFmtId="165" fontId="17" fillId="8" borderId="15" xfId="1" applyFont="1" applyFill="1" applyBorder="1" applyProtection="1"/>
    <xf numFmtId="165" fontId="17" fillId="8" borderId="15" xfId="1" applyFont="1" applyFill="1" applyBorder="1" applyAlignment="1" applyProtection="1">
      <alignment horizontal="center" vertical="center"/>
    </xf>
    <xf numFmtId="170" fontId="17" fillId="2" borderId="25" xfId="1" applyNumberFormat="1" applyFont="1" applyFill="1" applyBorder="1" applyAlignment="1" applyProtection="1">
      <alignment horizontal="right"/>
    </xf>
    <xf numFmtId="170" fontId="17" fillId="2" borderId="26" xfId="1" applyNumberFormat="1" applyFont="1" applyFill="1" applyBorder="1" applyProtection="1"/>
    <xf numFmtId="165" fontId="13" fillId="8" borderId="18" xfId="1" applyFont="1" applyFill="1" applyBorder="1" applyProtection="1"/>
    <xf numFmtId="165" fontId="13" fillId="8" borderId="0" xfId="1" applyFont="1" applyFill="1" applyAlignment="1" applyProtection="1">
      <alignment horizontal="right" indent="1"/>
    </xf>
    <xf numFmtId="165" fontId="17" fillId="8" borderId="0" xfId="1" applyFont="1" applyFill="1" applyProtection="1"/>
    <xf numFmtId="165" fontId="13" fillId="8" borderId="0" xfId="1" applyFont="1" applyFill="1" applyAlignment="1" applyProtection="1">
      <alignment horizontal="center" vertical="center" wrapText="1"/>
    </xf>
    <xf numFmtId="170" fontId="17" fillId="2" borderId="28" xfId="1" applyNumberFormat="1" applyFont="1" applyFill="1" applyBorder="1" applyProtection="1"/>
    <xf numFmtId="165" fontId="13" fillId="8" borderId="0" xfId="1" applyFont="1" applyFill="1" applyProtection="1"/>
    <xf numFmtId="165" fontId="17" fillId="8" borderId="0" xfId="1" applyFont="1" applyFill="1" applyAlignment="1" applyProtection="1">
      <alignment horizontal="center"/>
    </xf>
    <xf numFmtId="165" fontId="17" fillId="0" borderId="0" xfId="1" applyFont="1" applyProtection="1"/>
    <xf numFmtId="165" fontId="17" fillId="8" borderId="0" xfId="1" applyFont="1" applyFill="1" applyAlignment="1" applyProtection="1">
      <alignment horizontal="center" vertical="center"/>
    </xf>
    <xf numFmtId="170" fontId="17" fillId="2" borderId="27" xfId="1" applyNumberFormat="1" applyFont="1" applyFill="1" applyBorder="1" applyProtection="1"/>
    <xf numFmtId="166" fontId="20" fillId="8" borderId="0" xfId="0" applyNumberFormat="1" applyFont="1" applyFill="1" applyProtection="1"/>
    <xf numFmtId="165" fontId="22" fillId="8" borderId="18" xfId="1" applyFont="1" applyFill="1" applyBorder="1" applyProtection="1"/>
    <xf numFmtId="165" fontId="22" fillId="8" borderId="0" xfId="1" applyFont="1" applyFill="1" applyProtection="1"/>
    <xf numFmtId="0" fontId="32" fillId="8" borderId="0" xfId="0" applyFont="1" applyFill="1" applyProtection="1"/>
    <xf numFmtId="0" fontId="22" fillId="8" borderId="0" xfId="0" applyFont="1" applyFill="1" applyProtection="1"/>
    <xf numFmtId="170" fontId="13" fillId="2" borderId="29" xfId="0" applyNumberFormat="1" applyFont="1" applyFill="1" applyBorder="1" applyAlignment="1" applyProtection="1">
      <alignment vertical="top" wrapText="1"/>
    </xf>
    <xf numFmtId="166" fontId="33" fillId="8" borderId="0" xfId="0" applyNumberFormat="1" applyFont="1" applyFill="1" applyProtection="1"/>
    <xf numFmtId="166" fontId="13" fillId="8" borderId="0" xfId="0" applyNumberFormat="1" applyFont="1" applyFill="1" applyProtection="1"/>
    <xf numFmtId="165" fontId="34" fillId="8" borderId="18" xfId="1" applyFont="1" applyFill="1" applyBorder="1" applyProtection="1"/>
    <xf numFmtId="165" fontId="17" fillId="8" borderId="0" xfId="1" applyFont="1" applyFill="1" applyAlignment="1" applyProtection="1">
      <alignment horizontal="right" indent="1"/>
    </xf>
    <xf numFmtId="165" fontId="34" fillId="8" borderId="0" xfId="1" applyFont="1" applyFill="1" applyProtection="1"/>
    <xf numFmtId="0" fontId="35" fillId="8" borderId="0" xfId="0" applyFont="1" applyFill="1" applyProtection="1"/>
    <xf numFmtId="0" fontId="34" fillId="8" borderId="0" xfId="0" applyFont="1" applyFill="1" applyProtection="1"/>
    <xf numFmtId="165" fontId="13" fillId="8" borderId="0" xfId="1" applyFont="1" applyFill="1" applyAlignment="1" applyProtection="1">
      <alignment horizontal="center" vertical="center"/>
    </xf>
    <xf numFmtId="170" fontId="13" fillId="2" borderId="27" xfId="1" applyNumberFormat="1" applyFont="1" applyFill="1" applyBorder="1" applyProtection="1"/>
    <xf numFmtId="170" fontId="13" fillId="2" borderId="28" xfId="1" applyNumberFormat="1" applyFont="1" applyFill="1" applyBorder="1" applyProtection="1"/>
    <xf numFmtId="0" fontId="33" fillId="8" borderId="0" xfId="0" applyFont="1" applyFill="1" applyProtection="1"/>
    <xf numFmtId="165" fontId="17" fillId="8" borderId="0" xfId="1" applyFont="1" applyFill="1" applyAlignment="1" applyProtection="1">
      <alignment horizontal="right"/>
    </xf>
    <xf numFmtId="165" fontId="13" fillId="8" borderId="0" xfId="1" applyFont="1" applyFill="1" applyAlignment="1" applyProtection="1">
      <alignment horizontal="right" vertical="top" indent="1"/>
    </xf>
    <xf numFmtId="165" fontId="13" fillId="8" borderId="0" xfId="1" applyFont="1" applyFill="1" applyAlignment="1" applyProtection="1">
      <alignment vertical="top" wrapText="1"/>
    </xf>
    <xf numFmtId="165" fontId="13" fillId="8" borderId="21" xfId="1" applyFont="1" applyFill="1" applyBorder="1" applyProtection="1"/>
    <xf numFmtId="165" fontId="17" fillId="8" borderId="22" xfId="1" applyFont="1" applyFill="1" applyBorder="1" applyAlignment="1" applyProtection="1">
      <alignment horizontal="right"/>
    </xf>
    <xf numFmtId="165" fontId="17" fillId="8" borderId="22" xfId="1" applyFont="1" applyFill="1" applyBorder="1" applyProtection="1"/>
    <xf numFmtId="165" fontId="17" fillId="8" borderId="22" xfId="1" applyFont="1" applyFill="1" applyBorder="1" applyAlignment="1" applyProtection="1">
      <alignment horizontal="center" vertical="center"/>
    </xf>
    <xf numFmtId="170" fontId="17" fillId="2" borderId="30" xfId="1" applyNumberFormat="1" applyFont="1" applyFill="1" applyBorder="1" applyProtection="1"/>
    <xf numFmtId="170" fontId="17" fillId="2" borderId="31" xfId="1" applyNumberFormat="1" applyFont="1" applyFill="1" applyBorder="1" applyProtection="1"/>
    <xf numFmtId="0" fontId="36" fillId="8" borderId="0" xfId="0" applyFont="1" applyFill="1" applyProtection="1"/>
    <xf numFmtId="0" fontId="17" fillId="8" borderId="0" xfId="0" applyFont="1" applyFill="1" applyProtection="1"/>
    <xf numFmtId="0" fontId="13" fillId="2" borderId="0" xfId="0" applyFont="1" applyFill="1" applyProtection="1"/>
    <xf numFmtId="0" fontId="37" fillId="2" borderId="0" xfId="0" applyFont="1" applyFill="1" applyProtection="1"/>
    <xf numFmtId="0" fontId="38" fillId="2" borderId="0" xfId="0" applyFont="1" applyFill="1" applyProtection="1"/>
    <xf numFmtId="0" fontId="19" fillId="8" borderId="0" xfId="0" applyFont="1" applyFill="1" applyProtection="1"/>
    <xf numFmtId="0" fontId="39" fillId="2" borderId="0" xfId="0" applyFont="1" applyFill="1" applyProtection="1"/>
    <xf numFmtId="166" fontId="13" fillId="2" borderId="0" xfId="0" applyNumberFormat="1" applyFont="1" applyFill="1" applyProtection="1"/>
    <xf numFmtId="0" fontId="18" fillId="2" borderId="0" xfId="0" applyFont="1" applyFill="1" applyAlignment="1" applyProtection="1">
      <alignment vertical="top"/>
    </xf>
    <xf numFmtId="0" fontId="16" fillId="2" borderId="4" xfId="0" applyFont="1" applyFill="1" applyBorder="1" applyAlignment="1" applyProtection="1">
      <alignment vertical="top"/>
    </xf>
    <xf numFmtId="165" fontId="22" fillId="6" borderId="9" xfId="1" applyFont="1" applyFill="1" applyBorder="1" applyProtection="1"/>
    <xf numFmtId="165" fontId="13" fillId="6" borderId="11" xfId="1" applyFont="1" applyFill="1" applyBorder="1" applyProtection="1"/>
    <xf numFmtId="165" fontId="13" fillId="8" borderId="0" xfId="1" applyFont="1" applyFill="1" applyAlignment="1" applyProtection="1">
      <alignment horizontal="center"/>
    </xf>
    <xf numFmtId="168" fontId="13" fillId="8" borderId="0" xfId="1" applyNumberFormat="1" applyFont="1" applyFill="1" applyProtection="1"/>
    <xf numFmtId="169" fontId="17" fillId="6" borderId="13" xfId="3" applyFont="1" applyFill="1" applyBorder="1" applyProtection="1"/>
    <xf numFmtId="169" fontId="17" fillId="6" borderId="1" xfId="3" applyFont="1" applyFill="1" applyProtection="1"/>
    <xf numFmtId="169" fontId="17" fillId="6" borderId="1" xfId="3" applyFont="1" applyFill="1" applyAlignment="1" applyProtection="1">
      <alignment horizontal="right"/>
    </xf>
    <xf numFmtId="169" fontId="17" fillId="6" borderId="2" xfId="3" applyFont="1" applyFill="1" applyBorder="1" applyAlignment="1" applyProtection="1">
      <alignment horizontal="right"/>
    </xf>
    <xf numFmtId="165" fontId="13" fillId="8" borderId="14" xfId="1" applyFont="1" applyFill="1" applyBorder="1" applyProtection="1"/>
    <xf numFmtId="165" fontId="17" fillId="8" borderId="15" xfId="1" applyFont="1" applyFill="1" applyBorder="1" applyAlignment="1" applyProtection="1">
      <alignment horizontal="left"/>
    </xf>
    <xf numFmtId="170" fontId="17" fillId="2" borderId="16" xfId="1" applyNumberFormat="1" applyFont="1" applyFill="1" applyBorder="1" applyAlignment="1" applyProtection="1">
      <alignment horizontal="right"/>
    </xf>
    <xf numFmtId="170" fontId="17" fillId="2" borderId="17" xfId="1" applyNumberFormat="1" applyFont="1" applyFill="1" applyBorder="1" applyProtection="1"/>
    <xf numFmtId="165" fontId="13" fillId="8" borderId="0" xfId="1" applyFont="1" applyFill="1" applyAlignment="1" applyProtection="1">
      <alignment horizontal="left" indent="1"/>
    </xf>
    <xf numFmtId="170" fontId="17" fillId="2" borderId="20" xfId="1" applyNumberFormat="1" applyFont="1" applyFill="1" applyBorder="1" applyProtection="1"/>
    <xf numFmtId="165" fontId="17" fillId="8" borderId="0" xfId="1" applyFont="1" applyFill="1" applyAlignment="1" applyProtection="1">
      <alignment horizontal="left"/>
    </xf>
    <xf numFmtId="170" fontId="17" fillId="2" borderId="19" xfId="1" applyNumberFormat="1" applyFont="1" applyFill="1" applyBorder="1" applyProtection="1"/>
    <xf numFmtId="165" fontId="17" fillId="8" borderId="21" xfId="1" applyFont="1" applyFill="1" applyBorder="1" applyProtection="1"/>
    <xf numFmtId="165" fontId="17" fillId="8" borderId="22" xfId="1" applyFont="1" applyFill="1" applyBorder="1" applyAlignment="1" applyProtection="1">
      <alignment horizontal="left"/>
    </xf>
    <xf numFmtId="170" fontId="17" fillId="2" borderId="23" xfId="1" applyNumberFormat="1" applyFont="1" applyFill="1" applyBorder="1" applyProtection="1"/>
    <xf numFmtId="170" fontId="17" fillId="2" borderId="24" xfId="1" applyNumberFormat="1" applyFont="1" applyFill="1" applyBorder="1" applyProtection="1"/>
    <xf numFmtId="0" fontId="27" fillId="0" borderId="0" xfId="0" applyFont="1" applyAlignment="1" applyProtection="1">
      <alignment vertical="top"/>
    </xf>
    <xf numFmtId="0" fontId="28" fillId="8" borderId="0" xfId="0" applyFont="1" applyFill="1" applyProtection="1"/>
    <xf numFmtId="165" fontId="16" fillId="2" borderId="0" xfId="1" applyFont="1" applyFill="1" applyProtection="1"/>
    <xf numFmtId="165" fontId="13" fillId="2" borderId="0" xfId="1" applyFont="1" applyFill="1" applyProtection="1"/>
    <xf numFmtId="165" fontId="22" fillId="6" borderId="4" xfId="1" applyFont="1" applyFill="1" applyBorder="1" applyProtection="1"/>
    <xf numFmtId="165" fontId="17" fillId="6" borderId="4" xfId="1" applyFont="1" applyFill="1" applyBorder="1" applyProtection="1"/>
    <xf numFmtId="165" fontId="25" fillId="6" borderId="4" xfId="1" applyFont="1" applyFill="1" applyBorder="1" applyProtection="1"/>
    <xf numFmtId="165" fontId="13" fillId="6" borderId="4" xfId="1" applyFont="1" applyFill="1" applyBorder="1" applyAlignment="1" applyProtection="1">
      <alignment horizontal="right"/>
    </xf>
    <xf numFmtId="165" fontId="13" fillId="6" borderId="7" xfId="1" applyFont="1" applyFill="1" applyBorder="1" applyAlignment="1" applyProtection="1">
      <alignment horizontal="right"/>
    </xf>
    <xf numFmtId="165" fontId="17" fillId="6" borderId="10" xfId="1" applyFont="1" applyFill="1" applyBorder="1" applyAlignment="1" applyProtection="1">
      <alignment horizontal="center"/>
    </xf>
    <xf numFmtId="170" fontId="17" fillId="2" borderId="32" xfId="1" applyNumberFormat="1" applyFont="1" applyFill="1" applyBorder="1" applyProtection="1"/>
    <xf numFmtId="170" fontId="17" fillId="2" borderId="33" xfId="1" applyNumberFormat="1" applyFont="1" applyFill="1" applyBorder="1" applyProtection="1"/>
    <xf numFmtId="170" fontId="17" fillId="2" borderId="34" xfId="1" applyNumberFormat="1" applyFont="1" applyFill="1" applyBorder="1" applyProtection="1"/>
    <xf numFmtId="170" fontId="17" fillId="2" borderId="35" xfId="1" applyNumberFormat="1" applyFont="1" applyFill="1" applyBorder="1" applyProtection="1"/>
    <xf numFmtId="166" fontId="17" fillId="2" borderId="0" xfId="0" applyNumberFormat="1" applyFont="1" applyFill="1" applyProtection="1"/>
    <xf numFmtId="165" fontId="13" fillId="8" borderId="0" xfId="1" applyFont="1" applyFill="1" applyAlignment="1" applyProtection="1">
      <alignment horizontal="left"/>
    </xf>
    <xf numFmtId="165" fontId="13" fillId="8" borderId="10" xfId="1" applyFont="1" applyFill="1" applyBorder="1" applyAlignment="1" applyProtection="1">
      <alignment horizontal="center"/>
    </xf>
    <xf numFmtId="170" fontId="13" fillId="2" borderId="36" xfId="1" applyNumberFormat="1" applyFont="1" applyFill="1" applyBorder="1" applyAlignment="1" applyProtection="1">
      <alignment horizontal="right"/>
    </xf>
    <xf numFmtId="170" fontId="13" fillId="2" borderId="27" xfId="1" applyNumberFormat="1" applyFont="1" applyFill="1" applyBorder="1" applyAlignment="1" applyProtection="1">
      <alignment horizontal="right"/>
    </xf>
    <xf numFmtId="170" fontId="13" fillId="2" borderId="37" xfId="1" applyNumberFormat="1" applyFont="1" applyFill="1" applyBorder="1" applyAlignment="1" applyProtection="1">
      <alignment horizontal="right"/>
    </xf>
    <xf numFmtId="49" fontId="13" fillId="8" borderId="0" xfId="1" applyNumberFormat="1" applyFont="1" applyFill="1" applyAlignment="1" applyProtection="1">
      <alignment horizontal="left"/>
    </xf>
    <xf numFmtId="170" fontId="13" fillId="2" borderId="38" xfId="1" applyNumberFormat="1" applyFont="1" applyFill="1" applyBorder="1" applyAlignment="1" applyProtection="1">
      <alignment horizontal="right"/>
    </xf>
    <xf numFmtId="170" fontId="13" fillId="2" borderId="39" xfId="1" applyNumberFormat="1" applyFont="1" applyFill="1" applyBorder="1" applyAlignment="1" applyProtection="1">
      <alignment horizontal="right"/>
    </xf>
    <xf numFmtId="165" fontId="13" fillId="0" borderId="0" xfId="1" applyFont="1" applyProtection="1"/>
    <xf numFmtId="10" fontId="13" fillId="8" borderId="0" xfId="2" applyNumberFormat="1" applyFont="1" applyFill="1" applyProtection="1"/>
    <xf numFmtId="170" fontId="13" fillId="2" borderId="40" xfId="1" applyNumberFormat="1" applyFont="1" applyFill="1" applyBorder="1" applyAlignment="1" applyProtection="1">
      <alignment horizontal="right"/>
    </xf>
    <xf numFmtId="174" fontId="17" fillId="8" borderId="0" xfId="1" applyNumberFormat="1" applyFont="1" applyFill="1" applyProtection="1"/>
    <xf numFmtId="165" fontId="17" fillId="8" borderId="10" xfId="1" applyFont="1" applyFill="1" applyBorder="1" applyAlignment="1" applyProtection="1">
      <alignment horizontal="center"/>
    </xf>
    <xf numFmtId="170" fontId="17" fillId="2" borderId="36" xfId="1" applyNumberFormat="1" applyFont="1" applyFill="1" applyBorder="1" applyProtection="1"/>
    <xf numFmtId="170" fontId="17" fillId="2" borderId="40" xfId="1" applyNumberFormat="1" applyFont="1" applyFill="1" applyBorder="1" applyProtection="1"/>
    <xf numFmtId="170" fontId="17" fillId="2" borderId="37" xfId="1" applyNumberFormat="1" applyFont="1" applyFill="1" applyBorder="1" applyProtection="1"/>
    <xf numFmtId="174" fontId="17" fillId="8" borderId="0" xfId="1" applyNumberFormat="1" applyFont="1" applyFill="1" applyBorder="1" applyProtection="1"/>
    <xf numFmtId="169" fontId="17" fillId="6" borderId="7" xfId="3" applyFont="1" applyFill="1" applyBorder="1" applyProtection="1"/>
    <xf numFmtId="169" fontId="17" fillId="6" borderId="7" xfId="3" applyFont="1" applyFill="1" applyBorder="1" applyAlignment="1" applyProtection="1">
      <alignment horizontal="right"/>
    </xf>
    <xf numFmtId="169" fontId="17" fillId="6" borderId="12" xfId="3" applyFont="1" applyFill="1" applyBorder="1" applyAlignment="1" applyProtection="1">
      <alignment horizontal="right"/>
    </xf>
    <xf numFmtId="9" fontId="13" fillId="2" borderId="0" xfId="0" applyNumberFormat="1" applyFont="1" applyFill="1" applyProtection="1"/>
    <xf numFmtId="0" fontId="19" fillId="2" borderId="0" xfId="0" applyFont="1" applyFill="1" applyProtection="1"/>
    <xf numFmtId="0" fontId="27" fillId="2" borderId="0" xfId="0" applyFont="1" applyFill="1" applyAlignment="1" applyProtection="1">
      <alignment vertical="top"/>
    </xf>
    <xf numFmtId="0" fontId="28" fillId="2" borderId="0" xfId="0" applyFont="1" applyFill="1" applyProtection="1"/>
    <xf numFmtId="0" fontId="41" fillId="2" borderId="0" xfId="0" applyFont="1" applyFill="1" applyAlignment="1" applyProtection="1">
      <alignment vertical="top"/>
    </xf>
    <xf numFmtId="0" fontId="12" fillId="5" borderId="0" xfId="0" applyFont="1" applyFill="1" applyAlignment="1" applyProtection="1">
      <alignment horizontal="left" vertical="top"/>
    </xf>
    <xf numFmtId="0" fontId="13" fillId="2" borderId="0" xfId="0" applyFont="1" applyFill="1" applyBorder="1" applyAlignment="1" applyProtection="1">
      <alignment vertical="top"/>
    </xf>
    <xf numFmtId="0" fontId="17" fillId="2" borderId="0" xfId="0" applyFont="1" applyFill="1" applyProtection="1"/>
    <xf numFmtId="0" fontId="13" fillId="2" borderId="0" xfId="0" applyFont="1" applyFill="1" applyBorder="1" applyProtection="1"/>
    <xf numFmtId="165" fontId="6" fillId="6" borderId="9" xfId="1" applyFont="1" applyFill="1" applyBorder="1" applyProtection="1"/>
    <xf numFmtId="165" fontId="13" fillId="6" borderId="0" xfId="1" applyFont="1" applyFill="1" applyBorder="1" applyProtection="1"/>
    <xf numFmtId="165" fontId="17" fillId="6" borderId="0" xfId="1" applyFont="1" applyFill="1" applyBorder="1" applyAlignment="1" applyProtection="1">
      <alignment horizontal="right"/>
    </xf>
    <xf numFmtId="165" fontId="13" fillId="6" borderId="0" xfId="1" applyFont="1" applyFill="1" applyBorder="1" applyAlignment="1" applyProtection="1">
      <alignment horizontal="right"/>
    </xf>
    <xf numFmtId="165" fontId="17" fillId="6" borderId="0" xfId="1" applyFont="1" applyFill="1" applyAlignment="1" applyProtection="1">
      <alignment horizontal="right"/>
    </xf>
    <xf numFmtId="165" fontId="22" fillId="2" borderId="9" xfId="1" applyFont="1" applyFill="1" applyBorder="1" applyProtection="1"/>
    <xf numFmtId="165" fontId="17" fillId="2" borderId="0" xfId="1" applyFont="1" applyFill="1" applyProtection="1"/>
    <xf numFmtId="165" fontId="13" fillId="2" borderId="0" xfId="1" applyFont="1" applyFill="1" applyAlignment="1" applyProtection="1">
      <alignment horizontal="right"/>
    </xf>
    <xf numFmtId="165" fontId="42" fillId="2" borderId="0" xfId="1" applyFont="1" applyFill="1" applyProtection="1"/>
    <xf numFmtId="0" fontId="13" fillId="0" borderId="0" xfId="0" applyFont="1" applyProtection="1"/>
    <xf numFmtId="169" fontId="17" fillId="2" borderId="13" xfId="3" applyFont="1" applyFill="1" applyBorder="1" applyProtection="1"/>
    <xf numFmtId="169" fontId="17" fillId="2" borderId="1" xfId="3" applyFont="1" applyFill="1" applyProtection="1"/>
    <xf numFmtId="169" fontId="17" fillId="2" borderId="1" xfId="3" applyFont="1" applyFill="1" applyAlignment="1" applyProtection="1">
      <alignment horizontal="center"/>
    </xf>
    <xf numFmtId="170" fontId="17" fillId="2" borderId="4" xfId="0" applyNumberFormat="1" applyFont="1" applyFill="1" applyBorder="1" applyProtection="1"/>
    <xf numFmtId="170" fontId="17" fillId="2" borderId="1" xfId="1" applyNumberFormat="1" applyFont="1" applyFill="1" applyBorder="1" applyAlignment="1" applyProtection="1">
      <alignment horizontal="right"/>
    </xf>
    <xf numFmtId="169" fontId="17" fillId="2" borderId="0" xfId="3" applyFont="1" applyFill="1" applyBorder="1" applyProtection="1"/>
    <xf numFmtId="169" fontId="17" fillId="0" borderId="0" xfId="3" applyFont="1" applyFill="1" applyBorder="1" applyProtection="1"/>
    <xf numFmtId="165" fontId="13" fillId="2" borderId="0" xfId="1" applyFont="1" applyFill="1" applyAlignment="1" applyProtection="1">
      <alignment horizontal="center"/>
    </xf>
    <xf numFmtId="170" fontId="13" fillId="0" borderId="33" xfId="1" applyNumberFormat="1" applyFont="1" applyFill="1" applyBorder="1" applyProtection="1"/>
    <xf numFmtId="165" fontId="13" fillId="2" borderId="7" xfId="1" applyFont="1" applyFill="1" applyBorder="1" applyAlignment="1" applyProtection="1">
      <alignment horizontal="right"/>
    </xf>
    <xf numFmtId="165" fontId="13" fillId="2" borderId="7" xfId="1" applyFont="1" applyFill="1" applyBorder="1" applyAlignment="1" applyProtection="1">
      <alignment horizontal="center"/>
    </xf>
    <xf numFmtId="170" fontId="13" fillId="0" borderId="1" xfId="1" applyNumberFormat="1" applyFont="1" applyFill="1" applyBorder="1" applyProtection="1"/>
    <xf numFmtId="165" fontId="22" fillId="6" borderId="1" xfId="1" applyFont="1" applyFill="1" applyBorder="1" applyProtection="1"/>
    <xf numFmtId="165" fontId="13" fillId="6" borderId="1" xfId="1" applyFont="1" applyFill="1" applyBorder="1" applyProtection="1"/>
    <xf numFmtId="170" fontId="17" fillId="6" borderId="1" xfId="0" applyNumberFormat="1" applyFont="1" applyFill="1" applyBorder="1" applyProtection="1"/>
    <xf numFmtId="170" fontId="17" fillId="6" borderId="1" xfId="1" applyNumberFormat="1" applyFont="1" applyFill="1" applyBorder="1" applyAlignment="1" applyProtection="1">
      <alignment horizontal="right"/>
    </xf>
    <xf numFmtId="165" fontId="22" fillId="2" borderId="0" xfId="1" applyFont="1" applyFill="1" applyProtection="1"/>
    <xf numFmtId="165" fontId="13" fillId="8" borderId="0" xfId="1" applyFont="1" applyFill="1" applyAlignment="1" applyProtection="1">
      <alignment horizontal="right"/>
    </xf>
    <xf numFmtId="170" fontId="13" fillId="8" borderId="33" xfId="1" applyNumberFormat="1" applyFont="1" applyFill="1" applyBorder="1" applyAlignment="1" applyProtection="1">
      <alignment horizontal="right"/>
    </xf>
    <xf numFmtId="10" fontId="13" fillId="2" borderId="27" xfId="2" applyNumberFormat="1" applyFont="1" applyFill="1" applyBorder="1" applyAlignment="1" applyProtection="1">
      <alignment horizontal="right"/>
    </xf>
    <xf numFmtId="2" fontId="13" fillId="8" borderId="43" xfId="0" applyNumberFormat="1" applyFont="1" applyFill="1" applyBorder="1" applyAlignment="1" applyProtection="1">
      <alignment horizontal="right"/>
    </xf>
    <xf numFmtId="169" fontId="45" fillId="6" borderId="1" xfId="3" applyFont="1" applyFill="1" applyAlignment="1" applyProtection="1">
      <alignment horizontal="right"/>
    </xf>
    <xf numFmtId="169" fontId="45" fillId="6" borderId="1" xfId="3" applyFont="1" applyFill="1" applyAlignment="1" applyProtection="1">
      <alignment horizontal="left"/>
    </xf>
    <xf numFmtId="169" fontId="17" fillId="6" borderId="1" xfId="3" applyFont="1" applyFill="1" applyAlignment="1" applyProtection="1">
      <alignment horizontal="center"/>
    </xf>
    <xf numFmtId="166" fontId="17" fillId="6" borderId="1" xfId="1" applyNumberFormat="1" applyFont="1" applyFill="1" applyBorder="1" applyAlignment="1" applyProtection="1">
      <alignment horizontal="right"/>
    </xf>
    <xf numFmtId="166" fontId="17" fillId="2" borderId="27" xfId="0" applyNumberFormat="1" applyFont="1" applyFill="1" applyBorder="1" applyProtection="1"/>
    <xf numFmtId="0" fontId="13" fillId="2" borderId="7" xfId="0" applyFont="1" applyFill="1" applyBorder="1" applyProtection="1"/>
    <xf numFmtId="175" fontId="17" fillId="2" borderId="42" xfId="0" applyNumberFormat="1" applyFont="1" applyFill="1" applyBorder="1" applyProtection="1"/>
    <xf numFmtId="10" fontId="17" fillId="3" borderId="0" xfId="2" applyNumberFormat="1" applyFont="1" applyFill="1" applyProtection="1">
      <protection locked="0"/>
    </xf>
    <xf numFmtId="0" fontId="0" fillId="0" borderId="0" xfId="0" applyProtection="1"/>
    <xf numFmtId="165" fontId="13" fillId="2" borderId="0" xfId="1" applyFont="1" applyFill="1" applyBorder="1" applyProtection="1"/>
    <xf numFmtId="165" fontId="13" fillId="2" borderId="7" xfId="1" applyFont="1" applyFill="1" applyBorder="1" applyProtection="1"/>
    <xf numFmtId="165" fontId="13" fillId="6" borderId="41" xfId="1" applyFont="1" applyFill="1" applyBorder="1" applyProtection="1"/>
    <xf numFmtId="169" fontId="17" fillId="6" borderId="11" xfId="3" applyFont="1" applyFill="1" applyBorder="1" applyProtection="1"/>
    <xf numFmtId="165" fontId="17" fillId="6" borderId="7" xfId="1" applyFont="1" applyFill="1" applyBorder="1" applyAlignment="1" applyProtection="1">
      <alignment horizontal="right"/>
    </xf>
    <xf numFmtId="165" fontId="13" fillId="2" borderId="41" xfId="1" applyFont="1" applyFill="1" applyBorder="1" applyProtection="1"/>
    <xf numFmtId="165" fontId="13" fillId="2" borderId="4" xfId="1" applyFont="1" applyFill="1" applyBorder="1" applyProtection="1"/>
    <xf numFmtId="165" fontId="13" fillId="2" borderId="8" xfId="1" applyFont="1" applyFill="1" applyBorder="1" applyAlignment="1" applyProtection="1">
      <alignment horizontal="center"/>
    </xf>
    <xf numFmtId="166" fontId="13" fillId="2" borderId="32" xfId="1" applyNumberFormat="1" applyFont="1" applyFill="1" applyBorder="1" applyProtection="1"/>
    <xf numFmtId="166" fontId="13" fillId="2" borderId="33" xfId="1" applyNumberFormat="1" applyFont="1" applyFill="1" applyBorder="1" applyProtection="1"/>
    <xf numFmtId="165" fontId="13" fillId="2" borderId="9" xfId="1" applyFont="1" applyFill="1" applyBorder="1" applyProtection="1"/>
    <xf numFmtId="165" fontId="13" fillId="2" borderId="10" xfId="1" applyFont="1" applyFill="1" applyBorder="1" applyAlignment="1" applyProtection="1">
      <alignment horizontal="center"/>
    </xf>
    <xf numFmtId="166" fontId="13" fillId="2" borderId="36" xfId="1" applyNumberFormat="1" applyFont="1" applyFill="1" applyBorder="1" applyProtection="1"/>
    <xf numFmtId="166" fontId="13" fillId="2" borderId="27" xfId="1" applyNumberFormat="1" applyFont="1" applyFill="1" applyBorder="1" applyProtection="1"/>
    <xf numFmtId="166" fontId="17" fillId="2" borderId="36" xfId="1" applyNumberFormat="1" applyFont="1" applyFill="1" applyBorder="1" applyProtection="1"/>
    <xf numFmtId="166" fontId="17" fillId="2" borderId="27" xfId="1" applyNumberFormat="1" applyFont="1" applyFill="1" applyBorder="1" applyProtection="1"/>
    <xf numFmtId="166" fontId="17" fillId="2" borderId="7" xfId="0" applyNumberFormat="1" applyFont="1" applyFill="1" applyBorder="1" applyProtection="1"/>
    <xf numFmtId="165" fontId="13" fillId="2" borderId="4" xfId="1" applyFont="1" applyFill="1" applyBorder="1" applyAlignment="1" applyProtection="1">
      <alignment horizontal="right"/>
    </xf>
    <xf numFmtId="165" fontId="13" fillId="2" borderId="0" xfId="1" applyFont="1" applyFill="1" applyBorder="1" applyAlignment="1" applyProtection="1">
      <alignment horizontal="right"/>
    </xf>
    <xf numFmtId="170" fontId="17" fillId="2" borderId="33" xfId="0" applyNumberFormat="1" applyFont="1" applyFill="1" applyBorder="1" applyProtection="1"/>
    <xf numFmtId="166" fontId="13" fillId="2" borderId="0" xfId="1" applyNumberFormat="1" applyFont="1" applyFill="1" applyProtection="1"/>
    <xf numFmtId="165" fontId="13" fillId="2" borderId="11" xfId="1" applyFont="1" applyFill="1" applyBorder="1" applyProtection="1"/>
    <xf numFmtId="10" fontId="17" fillId="2" borderId="43" xfId="2" applyNumberFormat="1" applyFont="1" applyFill="1" applyBorder="1" applyProtection="1"/>
    <xf numFmtId="165" fontId="13" fillId="2" borderId="1" xfId="1" applyFont="1" applyFill="1" applyBorder="1" applyProtection="1"/>
    <xf numFmtId="165" fontId="22" fillId="6" borderId="41" xfId="1" applyFont="1" applyFill="1" applyBorder="1" applyProtection="1"/>
    <xf numFmtId="165" fontId="25" fillId="6" borderId="0" xfId="1" applyFont="1" applyFill="1" applyBorder="1" applyProtection="1"/>
    <xf numFmtId="165" fontId="13" fillId="2" borderId="4" xfId="1" applyFont="1" applyFill="1" applyBorder="1" applyAlignment="1" applyProtection="1">
      <alignment horizontal="left"/>
    </xf>
    <xf numFmtId="165" fontId="13" fillId="2" borderId="4" xfId="1" applyFont="1" applyFill="1" applyBorder="1" applyAlignment="1" applyProtection="1">
      <alignment horizontal="center"/>
    </xf>
    <xf numFmtId="170" fontId="17" fillId="2" borderId="41" xfId="0" applyNumberFormat="1" applyFont="1" applyFill="1" applyBorder="1" applyProtection="1"/>
    <xf numFmtId="166" fontId="13" fillId="2" borderId="33" xfId="4" applyNumberFormat="1" applyFont="1" applyFill="1" applyBorder="1" applyAlignment="1" applyProtection="1">
      <alignment horizontal="right"/>
    </xf>
    <xf numFmtId="165" fontId="20" fillId="2" borderId="0" xfId="1" applyFont="1" applyFill="1" applyProtection="1"/>
    <xf numFmtId="168" fontId="13" fillId="2" borderId="0" xfId="1" applyNumberFormat="1" applyFont="1" applyFill="1" applyProtection="1"/>
    <xf numFmtId="165" fontId="13" fillId="2" borderId="0" xfId="1" applyFont="1" applyFill="1" applyAlignment="1" applyProtection="1">
      <alignment horizontal="left"/>
    </xf>
    <xf numFmtId="166" fontId="13" fillId="2" borderId="27" xfId="4" applyNumberFormat="1" applyFont="1" applyFill="1" applyBorder="1" applyAlignment="1" applyProtection="1">
      <alignment horizontal="right"/>
    </xf>
    <xf numFmtId="165" fontId="22" fillId="2" borderId="0" xfId="1" applyFont="1" applyFill="1" applyAlignment="1" applyProtection="1">
      <alignment horizontal="left"/>
    </xf>
    <xf numFmtId="165" fontId="22" fillId="2" borderId="0" xfId="1" applyFont="1" applyFill="1" applyBorder="1" applyAlignment="1" applyProtection="1">
      <alignment horizontal="center"/>
    </xf>
    <xf numFmtId="166" fontId="22" fillId="2" borderId="27" xfId="4" applyNumberFormat="1" applyFont="1" applyFill="1" applyBorder="1" applyAlignment="1" applyProtection="1">
      <alignment horizontal="right"/>
    </xf>
    <xf numFmtId="166" fontId="22" fillId="2" borderId="0" xfId="1" applyNumberFormat="1" applyFont="1" applyFill="1" applyProtection="1"/>
    <xf numFmtId="165" fontId="17" fillId="2" borderId="9" xfId="1" applyFont="1" applyFill="1" applyBorder="1" applyProtection="1"/>
    <xf numFmtId="165" fontId="13" fillId="2" borderId="0" xfId="1" applyFont="1" applyFill="1" applyBorder="1" applyAlignment="1" applyProtection="1">
      <alignment horizontal="left"/>
    </xf>
    <xf numFmtId="165" fontId="13" fillId="2" borderId="0" xfId="1" applyFont="1" applyFill="1" applyBorder="1" applyAlignment="1" applyProtection="1">
      <alignment horizontal="center"/>
    </xf>
    <xf numFmtId="165" fontId="36" fillId="2" borderId="0" xfId="1" applyFont="1" applyFill="1" applyProtection="1"/>
    <xf numFmtId="166" fontId="17" fillId="2" borderId="42" xfId="4" applyNumberFormat="1" applyFont="1" applyFill="1" applyBorder="1" applyAlignment="1" applyProtection="1">
      <alignment horizontal="right"/>
    </xf>
    <xf numFmtId="10" fontId="17" fillId="0" borderId="0" xfId="2" applyNumberFormat="1" applyFont="1" applyFill="1" applyProtection="1"/>
    <xf numFmtId="0" fontId="13" fillId="0" borderId="0" xfId="0" applyFont="1" applyFill="1" applyProtection="1"/>
    <xf numFmtId="170" fontId="13" fillId="0" borderId="1" xfId="1" applyNumberFormat="1" applyFont="1" applyFill="1" applyBorder="1" applyAlignment="1" applyProtection="1">
      <alignment horizontal="right"/>
    </xf>
    <xf numFmtId="169" fontId="17" fillId="0" borderId="1" xfId="3" applyFont="1" applyFill="1" applyProtection="1"/>
    <xf numFmtId="169" fontId="17" fillId="2" borderId="1" xfId="3" applyFont="1" applyFill="1" applyBorder="1" applyProtection="1"/>
    <xf numFmtId="170" fontId="17" fillId="8" borderId="45" xfId="1" applyNumberFormat="1" applyFont="1" applyFill="1" applyBorder="1" applyAlignment="1" applyProtection="1">
      <alignment horizontal="right"/>
    </xf>
    <xf numFmtId="170" fontId="13" fillId="8" borderId="45" xfId="1" applyNumberFormat="1" applyFont="1" applyFill="1" applyBorder="1" applyAlignment="1" applyProtection="1">
      <alignment horizontal="right"/>
    </xf>
    <xf numFmtId="165" fontId="17" fillId="6" borderId="0" xfId="1" applyFont="1" applyFill="1" applyBorder="1" applyProtection="1"/>
    <xf numFmtId="165" fontId="13" fillId="6" borderId="12" xfId="1" applyFont="1" applyFill="1" applyBorder="1" applyAlignment="1" applyProtection="1">
      <alignment horizontal="center"/>
    </xf>
    <xf numFmtId="166" fontId="13" fillId="6" borderId="42" xfId="1" applyNumberFormat="1" applyFont="1" applyFill="1" applyBorder="1" applyProtection="1"/>
    <xf numFmtId="170" fontId="17" fillId="2" borderId="13" xfId="0" applyNumberFormat="1" applyFont="1" applyFill="1" applyBorder="1" applyProtection="1"/>
    <xf numFmtId="165" fontId="17" fillId="6" borderId="11" xfId="1" applyFont="1" applyFill="1" applyBorder="1" applyProtection="1"/>
    <xf numFmtId="170" fontId="17" fillId="6" borderId="13" xfId="0" applyNumberFormat="1" applyFont="1" applyFill="1" applyBorder="1" applyProtection="1"/>
    <xf numFmtId="166" fontId="17" fillId="6" borderId="42" xfId="4" applyNumberFormat="1" applyFont="1" applyFill="1" applyBorder="1" applyAlignment="1" applyProtection="1">
      <alignment horizontal="right"/>
    </xf>
    <xf numFmtId="0" fontId="12" fillId="10" borderId="0" xfId="0" applyFont="1" applyFill="1" applyAlignment="1" applyProtection="1">
      <alignment horizontal="left"/>
    </xf>
    <xf numFmtId="0" fontId="16" fillId="2" borderId="0" xfId="0" applyFont="1" applyFill="1" applyProtection="1"/>
    <xf numFmtId="0" fontId="17" fillId="6" borderId="41" xfId="0" applyFont="1" applyFill="1" applyBorder="1" applyAlignment="1" applyProtection="1">
      <alignment horizontal="center" wrapText="1"/>
    </xf>
    <xf numFmtId="0" fontId="13" fillId="6" borderId="4" xfId="0" applyFont="1" applyFill="1" applyBorder="1" applyAlignment="1" applyProtection="1">
      <alignment horizontal="center" wrapText="1"/>
    </xf>
    <xf numFmtId="0" fontId="17" fillId="6" borderId="0" xfId="0" applyFont="1" applyFill="1" applyAlignment="1" applyProtection="1">
      <alignment horizontal="center" wrapText="1"/>
    </xf>
    <xf numFmtId="0" fontId="33" fillId="0" borderId="0" xfId="0" applyFont="1" applyFill="1" applyBorder="1" applyProtection="1"/>
    <xf numFmtId="43" fontId="13" fillId="2" borderId="27" xfId="1" applyNumberFormat="1" applyFont="1" applyFill="1" applyBorder="1" applyProtection="1"/>
    <xf numFmtId="170" fontId="13" fillId="0" borderId="32" xfId="1" applyNumberFormat="1" applyFont="1" applyFill="1" applyBorder="1" applyProtection="1"/>
    <xf numFmtId="10" fontId="13" fillId="2" borderId="37" xfId="2" applyNumberFormat="1" applyFont="1" applyFill="1" applyBorder="1" applyAlignment="1" applyProtection="1">
      <alignment horizontal="right" wrapText="1" indent="1"/>
    </xf>
    <xf numFmtId="0" fontId="13" fillId="2" borderId="46" xfId="0" applyFont="1" applyFill="1" applyBorder="1" applyAlignment="1" applyProtection="1">
      <alignment wrapText="1"/>
    </xf>
    <xf numFmtId="0" fontId="17" fillId="2" borderId="46" xfId="0" applyFont="1" applyFill="1" applyBorder="1" applyAlignment="1" applyProtection="1">
      <alignment wrapText="1"/>
    </xf>
    <xf numFmtId="170" fontId="17" fillId="0" borderId="32" xfId="1" applyNumberFormat="1" applyFont="1" applyFill="1" applyBorder="1" applyProtection="1"/>
    <xf numFmtId="10" fontId="17" fillId="2" borderId="37" xfId="2" applyNumberFormat="1" applyFont="1" applyFill="1" applyBorder="1" applyAlignment="1" applyProtection="1">
      <alignment horizontal="right" wrapText="1" indent="1"/>
    </xf>
    <xf numFmtId="172" fontId="17" fillId="2" borderId="36" xfId="1" applyNumberFormat="1" applyFont="1" applyFill="1" applyBorder="1" applyProtection="1"/>
    <xf numFmtId="43" fontId="13" fillId="2" borderId="37" xfId="2" applyNumberFormat="1" applyFont="1" applyFill="1" applyBorder="1" applyAlignment="1" applyProtection="1">
      <alignment horizontal="center" wrapText="1"/>
    </xf>
    <xf numFmtId="0" fontId="17" fillId="0" borderId="0" xfId="0" applyFont="1" applyProtection="1"/>
    <xf numFmtId="0" fontId="45" fillId="2" borderId="6" xfId="0" applyFont="1" applyFill="1" applyBorder="1" applyAlignment="1" applyProtection="1">
      <alignment wrapText="1"/>
    </xf>
    <xf numFmtId="170" fontId="17" fillId="0" borderId="44" xfId="1" applyNumberFormat="1" applyFont="1" applyBorder="1" applyProtection="1"/>
    <xf numFmtId="170" fontId="17" fillId="0" borderId="42" xfId="1" applyNumberFormat="1" applyFont="1" applyBorder="1" applyProtection="1"/>
    <xf numFmtId="170" fontId="17" fillId="0" borderId="3" xfId="1" applyNumberFormat="1" applyFont="1" applyFill="1" applyBorder="1" applyProtection="1"/>
    <xf numFmtId="0" fontId="46" fillId="0" borderId="0" xfId="0" applyFont="1" applyProtection="1"/>
    <xf numFmtId="0" fontId="46" fillId="0" borderId="0" xfId="0" applyFont="1" applyAlignment="1" applyProtection="1">
      <alignment wrapText="1"/>
    </xf>
    <xf numFmtId="173" fontId="46" fillId="0" borderId="0" xfId="0" applyNumberFormat="1" applyFont="1" applyAlignment="1" applyProtection="1">
      <alignment wrapText="1"/>
    </xf>
    <xf numFmtId="171" fontId="46" fillId="0" borderId="0" xfId="0" applyNumberFormat="1" applyFont="1" applyAlignment="1" applyProtection="1">
      <alignment wrapText="1"/>
    </xf>
    <xf numFmtId="0" fontId="46" fillId="2" borderId="0" xfId="0" applyFont="1" applyFill="1" applyAlignment="1" applyProtection="1">
      <alignment horizontal="right" wrapText="1"/>
    </xf>
    <xf numFmtId="171" fontId="46" fillId="0" borderId="0" xfId="0" applyNumberFormat="1" applyFont="1" applyBorder="1" applyAlignment="1" applyProtection="1">
      <alignment wrapText="1"/>
    </xf>
    <xf numFmtId="171" fontId="46" fillId="0" borderId="0" xfId="4" applyNumberFormat="1" applyFont="1" applyFill="1" applyBorder="1" applyAlignment="1" applyProtection="1">
      <alignment wrapText="1"/>
    </xf>
    <xf numFmtId="0" fontId="46" fillId="2" borderId="49" xfId="0" applyFont="1" applyFill="1" applyBorder="1" applyAlignment="1" applyProtection="1">
      <alignment horizontal="right" wrapText="1"/>
    </xf>
    <xf numFmtId="171" fontId="46" fillId="0" borderId="7" xfId="0" applyNumberFormat="1" applyFont="1" applyBorder="1" applyAlignment="1" applyProtection="1">
      <alignment wrapText="1"/>
    </xf>
    <xf numFmtId="0" fontId="46" fillId="2" borderId="47" xfId="0" applyFont="1" applyFill="1" applyBorder="1" applyAlignment="1" applyProtection="1">
      <alignment horizontal="right" vertical="center" wrapText="1"/>
    </xf>
    <xf numFmtId="0" fontId="46" fillId="0" borderId="52" xfId="4" applyNumberFormat="1" applyFont="1" applyFill="1" applyBorder="1" applyAlignment="1" applyProtection="1">
      <alignment horizontal="center" vertical="center" wrapText="1"/>
    </xf>
    <xf numFmtId="0" fontId="46" fillId="0" borderId="9" xfId="4" applyNumberFormat="1" applyFont="1" applyFill="1" applyBorder="1" applyAlignment="1" applyProtection="1">
      <alignment horizontal="center" vertical="center" wrapText="1"/>
    </xf>
    <xf numFmtId="0" fontId="0" fillId="0" borderId="0" xfId="0" applyAlignment="1" applyProtection="1">
      <alignment wrapText="1"/>
    </xf>
    <xf numFmtId="164" fontId="46" fillId="0" borderId="0" xfId="4" applyFont="1" applyAlignment="1" applyProtection="1">
      <alignment wrapText="1"/>
    </xf>
    <xf numFmtId="0" fontId="51" fillId="12" borderId="13" xfId="0" applyFont="1" applyFill="1" applyBorder="1" applyAlignment="1" applyProtection="1">
      <alignment horizontal="right" vertical="center"/>
    </xf>
    <xf numFmtId="0" fontId="50" fillId="12" borderId="7" xfId="0" applyFont="1" applyFill="1" applyBorder="1" applyAlignment="1" applyProtection="1">
      <alignment horizontal="left" vertical="center"/>
    </xf>
    <xf numFmtId="0" fontId="50" fillId="12" borderId="7" xfId="0" applyFont="1" applyFill="1" applyBorder="1" applyAlignment="1" applyProtection="1">
      <alignment horizontal="center" vertical="center" wrapText="1"/>
    </xf>
    <xf numFmtId="0" fontId="51" fillId="12" borderId="7" xfId="0" applyFont="1" applyFill="1" applyBorder="1" applyAlignment="1" applyProtection="1">
      <alignment vertical="center" wrapText="1"/>
    </xf>
    <xf numFmtId="9" fontId="51" fillId="12" borderId="7" xfId="0" applyNumberFormat="1" applyFont="1" applyFill="1" applyBorder="1" applyAlignment="1" applyProtection="1">
      <alignment horizontal="center" vertical="center" wrapText="1"/>
    </xf>
    <xf numFmtId="10" fontId="51" fillId="12" borderId="7" xfId="0" applyNumberFormat="1" applyFont="1" applyFill="1" applyBorder="1" applyAlignment="1" applyProtection="1">
      <alignment horizontal="center" vertical="center" wrapText="1"/>
    </xf>
    <xf numFmtId="0" fontId="51" fillId="12" borderId="7" xfId="0" applyFont="1" applyFill="1" applyBorder="1" applyAlignment="1" applyProtection="1">
      <alignment vertical="center"/>
    </xf>
    <xf numFmtId="0" fontId="13" fillId="6" borderId="9" xfId="0" applyFont="1" applyFill="1" applyBorder="1" applyAlignment="1" applyProtection="1">
      <alignment wrapText="1"/>
    </xf>
    <xf numFmtId="0" fontId="13" fillId="2" borderId="5" xfId="0" applyFont="1" applyFill="1" applyBorder="1" applyAlignment="1" applyProtection="1">
      <alignment wrapText="1"/>
    </xf>
    <xf numFmtId="170" fontId="13" fillId="2" borderId="36" xfId="1" applyNumberFormat="1" applyFont="1" applyFill="1" applyBorder="1" applyProtection="1"/>
    <xf numFmtId="170" fontId="13" fillId="0" borderId="36" xfId="1" applyNumberFormat="1" applyFont="1" applyBorder="1" applyProtection="1"/>
    <xf numFmtId="167" fontId="13" fillId="2" borderId="37" xfId="2" applyNumberFormat="1" applyFont="1" applyFill="1" applyBorder="1" applyAlignment="1" applyProtection="1">
      <alignment horizontal="center" wrapText="1"/>
    </xf>
    <xf numFmtId="43" fontId="13" fillId="2" borderId="51" xfId="1" applyNumberFormat="1" applyFont="1" applyFill="1" applyBorder="1" applyProtection="1"/>
    <xf numFmtId="0" fontId="47" fillId="17" borderId="13" xfId="0" applyFont="1" applyFill="1" applyBorder="1" applyAlignment="1" applyProtection="1">
      <alignment horizontal="right" vertical="center"/>
    </xf>
    <xf numFmtId="170" fontId="13" fillId="0" borderId="36" xfId="1" applyNumberFormat="1" applyFont="1" applyFill="1" applyBorder="1" applyProtection="1"/>
    <xf numFmtId="0" fontId="13" fillId="2" borderId="0" xfId="0" applyFont="1" applyFill="1" applyBorder="1" applyAlignment="1" applyProtection="1">
      <alignment wrapText="1"/>
    </xf>
    <xf numFmtId="170" fontId="13" fillId="0" borderId="0" xfId="1" applyNumberFormat="1" applyFont="1" applyBorder="1" applyProtection="1"/>
    <xf numFmtId="170" fontId="13" fillId="0" borderId="0" xfId="1" applyNumberFormat="1" applyFont="1" applyFill="1" applyBorder="1" applyProtection="1"/>
    <xf numFmtId="0" fontId="47" fillId="18" borderId="13" xfId="0" applyFont="1" applyFill="1" applyBorder="1" applyAlignment="1" applyProtection="1">
      <alignment horizontal="right" vertical="center"/>
    </xf>
    <xf numFmtId="0" fontId="47" fillId="19" borderId="13" xfId="0" applyFont="1" applyFill="1" applyBorder="1" applyAlignment="1" applyProtection="1">
      <alignment horizontal="right" vertical="center"/>
    </xf>
    <xf numFmtId="0" fontId="47" fillId="20" borderId="13" xfId="0" applyFont="1" applyFill="1" applyBorder="1" applyAlignment="1" applyProtection="1">
      <alignment horizontal="right" vertical="center"/>
    </xf>
    <xf numFmtId="4" fontId="13" fillId="0" borderId="0" xfId="0" applyNumberFormat="1" applyFont="1" applyProtection="1"/>
    <xf numFmtId="171" fontId="52" fillId="0" borderId="0" xfId="0" applyNumberFormat="1" applyFont="1" applyAlignment="1" applyProtection="1"/>
    <xf numFmtId="171" fontId="46" fillId="0" borderId="9" xfId="4" applyNumberFormat="1" applyFont="1" applyFill="1" applyBorder="1" applyAlignment="1" applyProtection="1">
      <alignment wrapText="1"/>
    </xf>
    <xf numFmtId="0" fontId="46" fillId="2" borderId="47" xfId="0" applyFont="1" applyFill="1" applyBorder="1" applyAlignment="1" applyProtection="1">
      <alignment horizontal="right" wrapText="1"/>
    </xf>
    <xf numFmtId="167" fontId="13" fillId="2" borderId="0" xfId="2" applyNumberFormat="1" applyFont="1" applyFill="1" applyBorder="1" applyAlignment="1" applyProtection="1">
      <alignment horizontal="center" wrapText="1"/>
    </xf>
    <xf numFmtId="0" fontId="33" fillId="3" borderId="0" xfId="0" applyFont="1" applyFill="1" applyBorder="1" applyProtection="1">
      <protection locked="0"/>
    </xf>
    <xf numFmtId="0" fontId="0" fillId="2" borderId="0" xfId="0" applyFill="1" applyProtection="1"/>
    <xf numFmtId="0" fontId="43" fillId="2" borderId="0" xfId="0" applyFont="1" applyFill="1" applyProtection="1"/>
    <xf numFmtId="0" fontId="43" fillId="0" borderId="0" xfId="0" applyFont="1" applyProtection="1"/>
    <xf numFmtId="0" fontId="17" fillId="6" borderId="13"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6" borderId="2" xfId="0" applyFont="1" applyFill="1" applyBorder="1" applyAlignment="1" applyProtection="1">
      <alignment horizontal="center" vertical="center" wrapText="1"/>
    </xf>
    <xf numFmtId="0" fontId="17" fillId="0" borderId="3" xfId="0" applyFont="1" applyBorder="1" applyAlignment="1" applyProtection="1">
      <alignment horizontal="right" wrapText="1"/>
    </xf>
    <xf numFmtId="0" fontId="17" fillId="0" borderId="3" xfId="0" applyFont="1" applyBorder="1" applyAlignment="1" applyProtection="1">
      <alignment wrapText="1"/>
    </xf>
    <xf numFmtId="164" fontId="17" fillId="2" borderId="32" xfId="4" applyFont="1" applyFill="1" applyBorder="1" applyAlignment="1" applyProtection="1">
      <alignment horizontal="center" vertical="center" wrapText="1"/>
    </xf>
    <xf numFmtId="164" fontId="17" fillId="2" borderId="33" xfId="4" applyFont="1" applyFill="1" applyBorder="1" applyAlignment="1" applyProtection="1">
      <alignment horizontal="center" vertical="center" wrapText="1"/>
    </xf>
    <xf numFmtId="10" fontId="17" fillId="2" borderId="34" xfId="2" applyNumberFormat="1" applyFont="1" applyFill="1" applyBorder="1" applyAlignment="1" applyProtection="1">
      <alignment horizontal="center" vertical="center" wrapText="1"/>
    </xf>
    <xf numFmtId="0" fontId="13" fillId="0" borderId="3" xfId="0" applyFont="1" applyBorder="1" applyAlignment="1" applyProtection="1">
      <alignment horizontal="right" wrapText="1"/>
    </xf>
    <xf numFmtId="0" fontId="13" fillId="0" borderId="3" xfId="0" applyFont="1" applyBorder="1" applyAlignment="1" applyProtection="1">
      <alignment wrapText="1"/>
    </xf>
    <xf numFmtId="9" fontId="13" fillId="0" borderId="0" xfId="0" applyNumberFormat="1" applyFont="1" applyProtection="1"/>
    <xf numFmtId="164" fontId="13" fillId="0" borderId="0" xfId="4" applyFont="1" applyProtection="1"/>
    <xf numFmtId="43" fontId="13" fillId="0" borderId="0" xfId="0" applyNumberFormat="1" applyFont="1" applyProtection="1"/>
    <xf numFmtId="0" fontId="13" fillId="2" borderId="13" xfId="0" applyFont="1" applyFill="1" applyBorder="1" applyAlignment="1" applyProtection="1">
      <alignment wrapText="1"/>
    </xf>
    <xf numFmtId="0" fontId="17" fillId="2" borderId="2" xfId="0" applyFont="1" applyFill="1" applyBorder="1" applyAlignment="1" applyProtection="1">
      <alignment wrapText="1"/>
    </xf>
    <xf numFmtId="164" fontId="17" fillId="2" borderId="13" xfId="4" applyFont="1" applyFill="1" applyBorder="1" applyAlignment="1" applyProtection="1">
      <alignment horizontal="center" vertical="center" wrapText="1"/>
    </xf>
    <xf numFmtId="164" fontId="17" fillId="2" borderId="1" xfId="4" applyFont="1" applyFill="1" applyBorder="1" applyAlignment="1" applyProtection="1">
      <alignment horizontal="center" vertical="center" wrapText="1"/>
    </xf>
    <xf numFmtId="10" fontId="17" fillId="2" borderId="2" xfId="2" applyNumberFormat="1" applyFont="1" applyFill="1" applyBorder="1" applyAlignment="1" applyProtection="1">
      <alignment horizontal="center" vertical="center" wrapText="1"/>
    </xf>
    <xf numFmtId="0" fontId="44" fillId="2" borderId="0" xfId="0" applyFont="1" applyFill="1" applyProtection="1"/>
    <xf numFmtId="0" fontId="13" fillId="3" borderId="3"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protection locked="0"/>
    </xf>
    <xf numFmtId="0" fontId="13" fillId="3" borderId="3" xfId="0" applyFont="1" applyFill="1" applyBorder="1" applyAlignment="1" applyProtection="1">
      <alignment vertical="center" wrapText="1"/>
      <protection locked="0"/>
    </xf>
    <xf numFmtId="4" fontId="13" fillId="3" borderId="3" xfId="0" applyNumberFormat="1" applyFont="1" applyFill="1" applyBorder="1" applyAlignment="1" applyProtection="1">
      <alignment horizontal="center"/>
      <protection locked="0"/>
    </xf>
    <xf numFmtId="4" fontId="13" fillId="3" borderId="3" xfId="0" applyNumberFormat="1" applyFont="1" applyFill="1" applyBorder="1" applyAlignment="1" applyProtection="1">
      <alignment horizontal="center" vertical="center"/>
      <protection locked="0"/>
    </xf>
    <xf numFmtId="9" fontId="13" fillId="3" borderId="3" xfId="2" applyFont="1" applyFill="1" applyBorder="1" applyAlignment="1" applyProtection="1">
      <alignment horizontal="center" vertical="center"/>
      <protection locked="0"/>
    </xf>
    <xf numFmtId="9" fontId="13" fillId="3" borderId="3" xfId="0" applyNumberFormat="1" applyFont="1" applyFill="1" applyBorder="1" applyAlignment="1" applyProtection="1">
      <alignment vertical="center" wrapText="1"/>
      <protection locked="0"/>
    </xf>
    <xf numFmtId="0" fontId="19" fillId="3" borderId="3" xfId="0" quotePrefix="1" applyFont="1" applyFill="1" applyBorder="1" applyAlignment="1" applyProtection="1">
      <alignment horizontal="center" vertical="center" wrapText="1"/>
      <protection locked="0"/>
    </xf>
    <xf numFmtId="0" fontId="13" fillId="5" borderId="0" xfId="0" applyFont="1" applyFill="1" applyAlignment="1" applyProtection="1">
      <alignment vertical="top"/>
    </xf>
    <xf numFmtId="0" fontId="23" fillId="2" borderId="0" xfId="0" applyFont="1" applyFill="1" applyProtection="1"/>
    <xf numFmtId="9" fontId="20" fillId="2" borderId="0" xfId="0" applyNumberFormat="1" applyFont="1" applyFill="1" applyProtection="1"/>
    <xf numFmtId="0" fontId="17" fillId="6" borderId="3" xfId="0" applyFont="1" applyFill="1" applyBorder="1" applyAlignment="1" applyProtection="1">
      <alignment horizontal="center" vertical="center"/>
    </xf>
    <xf numFmtId="0" fontId="21" fillId="6" borderId="3" xfId="0" applyFont="1" applyFill="1" applyBorder="1" applyAlignment="1" applyProtection="1">
      <alignment horizontal="center" vertical="center" wrapText="1"/>
    </xf>
    <xf numFmtId="170" fontId="13" fillId="0" borderId="3" xfId="0" applyNumberFormat="1" applyFont="1" applyBorder="1" applyAlignment="1" applyProtection="1">
      <alignment horizontal="center"/>
    </xf>
    <xf numFmtId="167" fontId="13" fillId="0" borderId="3" xfId="2" applyNumberFormat="1" applyFont="1" applyBorder="1" applyProtection="1"/>
    <xf numFmtId="170" fontId="17" fillId="0" borderId="3" xfId="1" applyNumberFormat="1" applyFont="1" applyBorder="1" applyAlignment="1" applyProtection="1">
      <alignment horizontal="center"/>
    </xf>
    <xf numFmtId="170" fontId="17" fillId="0" borderId="3" xfId="0" applyNumberFormat="1" applyFont="1" applyBorder="1" applyAlignment="1" applyProtection="1">
      <alignment horizontal="center"/>
    </xf>
    <xf numFmtId="170" fontId="17" fillId="2" borderId="3" xfId="1" applyNumberFormat="1" applyFont="1" applyFill="1" applyBorder="1" applyAlignment="1" applyProtection="1">
      <alignment horizontal="center"/>
    </xf>
    <xf numFmtId="0" fontId="20" fillId="2" borderId="0" xfId="0" applyFont="1" applyFill="1" applyProtection="1"/>
    <xf numFmtId="170" fontId="13" fillId="0" borderId="3" xfId="1" applyNumberFormat="1" applyFont="1" applyBorder="1" applyAlignment="1" applyProtection="1">
      <alignment horizontal="center"/>
    </xf>
    <xf numFmtId="170" fontId="17" fillId="2" borderId="3" xfId="0" applyNumberFormat="1" applyFont="1" applyFill="1" applyBorder="1" applyAlignment="1" applyProtection="1">
      <alignment horizontal="center"/>
    </xf>
    <xf numFmtId="0" fontId="13" fillId="0" borderId="3" xfId="0" applyFont="1" applyBorder="1" applyAlignment="1" applyProtection="1">
      <alignment horizontal="right"/>
    </xf>
    <xf numFmtId="9" fontId="13" fillId="0" borderId="3" xfId="2" applyFont="1" applyBorder="1" applyProtection="1"/>
    <xf numFmtId="9" fontId="17" fillId="2" borderId="3" xfId="0" applyNumberFormat="1" applyFont="1" applyFill="1" applyBorder="1" applyAlignment="1" applyProtection="1">
      <alignment horizontal="center" wrapText="1"/>
    </xf>
    <xf numFmtId="166" fontId="13" fillId="0" borderId="3" xfId="0" applyNumberFormat="1" applyFont="1" applyBorder="1" applyAlignment="1" applyProtection="1">
      <alignment horizontal="center"/>
    </xf>
    <xf numFmtId="166" fontId="17" fillId="0" borderId="3" xfId="1" applyNumberFormat="1" applyFont="1" applyBorder="1" applyAlignment="1" applyProtection="1">
      <alignment horizontal="center"/>
    </xf>
    <xf numFmtId="0" fontId="13" fillId="0" borderId="0" xfId="0" applyFont="1" applyAlignment="1" applyProtection="1">
      <alignment horizontal="right"/>
    </xf>
    <xf numFmtId="0" fontId="17" fillId="0" borderId="0" xfId="0" applyFont="1" applyAlignment="1" applyProtection="1">
      <alignment wrapText="1"/>
    </xf>
    <xf numFmtId="0" fontId="13" fillId="5" borderId="0" xfId="0" applyFont="1" applyFill="1" applyAlignment="1" applyProtection="1">
      <alignment vertical="center" wrapText="1"/>
    </xf>
    <xf numFmtId="170" fontId="13" fillId="0" borderId="3" xfId="1" applyNumberFormat="1" applyFont="1" applyFill="1" applyBorder="1" applyAlignment="1" applyProtection="1">
      <alignment horizontal="center"/>
    </xf>
    <xf numFmtId="0" fontId="40" fillId="2" borderId="3" xfId="0" applyFont="1" applyFill="1" applyBorder="1" applyProtection="1"/>
    <xf numFmtId="165" fontId="53" fillId="21" borderId="0" xfId="0" applyNumberFormat="1" applyFont="1" applyFill="1" applyProtection="1"/>
    <xf numFmtId="166" fontId="5" fillId="0" borderId="2" xfId="1" applyNumberFormat="1" applyFont="1" applyFill="1" applyBorder="1" applyAlignment="1" applyProtection="1">
      <alignment vertical="center"/>
      <protection locked="0"/>
    </xf>
    <xf numFmtId="170" fontId="13" fillId="3" borderId="36" xfId="1" applyNumberFormat="1" applyFont="1" applyFill="1" applyBorder="1" applyAlignment="1" applyProtection="1">
      <alignment horizontal="right"/>
      <protection locked="0"/>
    </xf>
    <xf numFmtId="170" fontId="13" fillId="3" borderId="27" xfId="1" applyNumberFormat="1" applyFont="1" applyFill="1" applyBorder="1" applyAlignment="1" applyProtection="1">
      <alignment horizontal="right"/>
      <protection locked="0"/>
    </xf>
    <xf numFmtId="0" fontId="5" fillId="2" borderId="4" xfId="0" applyFont="1" applyFill="1" applyBorder="1" applyAlignment="1" applyProtection="1">
      <alignment horizontal="left" vertical="center"/>
      <protection hidden="1"/>
    </xf>
    <xf numFmtId="0" fontId="5" fillId="2" borderId="0" xfId="0" applyFont="1" applyFill="1" applyBorder="1" applyAlignment="1" applyProtection="1">
      <alignment horizontal="left" vertical="center"/>
      <protection hidden="1"/>
    </xf>
    <xf numFmtId="0" fontId="5" fillId="2" borderId="7" xfId="0" applyFont="1" applyFill="1" applyBorder="1" applyAlignment="1" applyProtection="1">
      <alignment horizontal="left" vertical="center"/>
      <protection hidden="1"/>
    </xf>
    <xf numFmtId="0" fontId="6"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protection hidden="1"/>
    </xf>
    <xf numFmtId="0" fontId="17" fillId="6" borderId="3" xfId="0" applyFont="1" applyFill="1" applyBorder="1" applyAlignment="1" applyProtection="1">
      <alignment horizontal="center" vertical="center"/>
    </xf>
    <xf numFmtId="0" fontId="12" fillId="5" borderId="0" xfId="0" applyFont="1" applyFill="1" applyAlignment="1" applyProtection="1">
      <alignment horizontal="left" vertical="top"/>
    </xf>
    <xf numFmtId="0" fontId="14" fillId="5" borderId="0" xfId="0" applyFont="1" applyFill="1" applyAlignment="1" applyProtection="1">
      <alignment vertical="center"/>
    </xf>
    <xf numFmtId="0" fontId="16" fillId="2" borderId="0" xfId="0" applyFont="1" applyFill="1" applyAlignment="1" applyProtection="1">
      <alignment horizontal="left"/>
    </xf>
    <xf numFmtId="0" fontId="6" fillId="6" borderId="3" xfId="0" applyFont="1" applyFill="1" applyBorder="1" applyAlignment="1" applyProtection="1">
      <alignment vertical="center" wrapText="1"/>
    </xf>
    <xf numFmtId="0" fontId="6" fillId="6" borderId="3" xfId="0" applyFont="1" applyFill="1" applyBorder="1" applyAlignment="1" applyProtection="1">
      <alignment horizontal="center" vertical="center" wrapText="1"/>
    </xf>
    <xf numFmtId="0" fontId="17" fillId="6" borderId="5" xfId="0" applyFont="1" applyFill="1" applyBorder="1" applyAlignment="1" applyProtection="1">
      <alignment horizontal="center" vertical="center" wrapText="1"/>
    </xf>
    <xf numFmtId="0" fontId="17" fillId="6" borderId="6" xfId="0" applyFont="1" applyFill="1" applyBorder="1" applyAlignment="1" applyProtection="1">
      <alignment horizontal="center" vertical="center" wrapText="1"/>
    </xf>
    <xf numFmtId="0" fontId="14" fillId="5" borderId="0" xfId="0" applyFont="1" applyFill="1" applyAlignment="1" applyProtection="1">
      <alignment horizontal="left" vertical="center"/>
    </xf>
    <xf numFmtId="0" fontId="5" fillId="2" borderId="3" xfId="0" applyFont="1" applyFill="1" applyBorder="1" applyAlignment="1" applyProtection="1">
      <alignment horizontal="center" vertical="center" wrapText="1"/>
    </xf>
    <xf numFmtId="0" fontId="17" fillId="6" borderId="3" xfId="0" applyFont="1" applyFill="1" applyBorder="1" applyAlignment="1" applyProtection="1">
      <alignment horizontal="center" vertical="center"/>
      <protection hidden="1"/>
    </xf>
    <xf numFmtId="0" fontId="12" fillId="5" borderId="0" xfId="0" applyFont="1" applyFill="1" applyAlignment="1" applyProtection="1">
      <alignment horizontal="left" vertical="top"/>
      <protection hidden="1"/>
    </xf>
    <xf numFmtId="0" fontId="14" fillId="5" borderId="0" xfId="0" applyFont="1" applyFill="1" applyAlignment="1" applyProtection="1">
      <alignment horizontal="left" vertical="center"/>
      <protection hidden="1"/>
    </xf>
    <xf numFmtId="0" fontId="16" fillId="2" borderId="0" xfId="0" applyFont="1" applyFill="1" applyAlignment="1" applyProtection="1">
      <alignment horizontal="left"/>
      <protection hidden="1"/>
    </xf>
    <xf numFmtId="0" fontId="6" fillId="6" borderId="3" xfId="0" applyFont="1" applyFill="1" applyBorder="1" applyAlignment="1" applyProtection="1">
      <alignment vertical="center" wrapText="1"/>
      <protection hidden="1"/>
    </xf>
    <xf numFmtId="0" fontId="6" fillId="6" borderId="3" xfId="0"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6" xfId="0" applyFont="1" applyFill="1" applyBorder="1" applyAlignment="1" applyProtection="1">
      <alignment horizontal="center" vertical="center" wrapText="1"/>
      <protection hidden="1"/>
    </xf>
    <xf numFmtId="0" fontId="12" fillId="5" borderId="7" xfId="0" applyFont="1" applyFill="1" applyBorder="1" applyAlignment="1" applyProtection="1">
      <alignment horizontal="left" vertical="top"/>
    </xf>
    <xf numFmtId="0" fontId="16" fillId="2" borderId="7" xfId="0" applyFont="1" applyFill="1" applyBorder="1" applyAlignment="1" applyProtection="1">
      <alignment horizontal="center" vertical="top"/>
    </xf>
    <xf numFmtId="0" fontId="16" fillId="2" borderId="0" xfId="0" applyFont="1" applyFill="1" applyBorder="1" applyAlignment="1" applyProtection="1">
      <alignment horizontal="left" vertical="top"/>
    </xf>
    <xf numFmtId="0" fontId="12" fillId="11" borderId="0" xfId="0" applyFont="1" applyFill="1" applyAlignment="1" applyProtection="1">
      <alignment horizontal="left" vertical="top"/>
    </xf>
    <xf numFmtId="165" fontId="16" fillId="2" borderId="1" xfId="1" applyFont="1" applyFill="1" applyBorder="1" applyAlignment="1" applyProtection="1">
      <alignment horizontal="left"/>
    </xf>
    <xf numFmtId="10" fontId="17" fillId="2" borderId="33" xfId="2" applyNumberFormat="1" applyFont="1" applyFill="1" applyBorder="1" applyAlignment="1" applyProtection="1">
      <alignment horizontal="center"/>
    </xf>
    <xf numFmtId="10" fontId="17" fillId="2" borderId="34" xfId="2" applyNumberFormat="1" applyFont="1" applyFill="1" applyBorder="1" applyAlignment="1" applyProtection="1">
      <alignment horizontal="center"/>
    </xf>
    <xf numFmtId="165" fontId="17" fillId="6" borderId="13" xfId="1" applyFont="1" applyFill="1" applyBorder="1" applyAlignment="1" applyProtection="1">
      <alignment horizontal="center" vertical="center" wrapText="1"/>
    </xf>
    <xf numFmtId="165" fontId="17" fillId="6" borderId="1" xfId="1" applyFont="1" applyFill="1" applyBorder="1" applyAlignment="1" applyProtection="1">
      <alignment horizontal="center" vertical="center" wrapText="1"/>
    </xf>
    <xf numFmtId="165" fontId="17" fillId="6" borderId="2" xfId="1" applyFont="1" applyFill="1" applyBorder="1" applyAlignment="1" applyProtection="1">
      <alignment horizontal="center" vertical="center" wrapText="1"/>
    </xf>
    <xf numFmtId="170" fontId="17" fillId="2" borderId="32" xfId="1" applyNumberFormat="1" applyFont="1" applyFill="1" applyBorder="1" applyAlignment="1" applyProtection="1">
      <alignment horizontal="center"/>
    </xf>
    <xf numFmtId="170" fontId="17" fillId="2" borderId="33" xfId="1" applyNumberFormat="1" applyFont="1" applyFill="1" applyBorder="1" applyAlignment="1" applyProtection="1">
      <alignment horizontal="center"/>
    </xf>
    <xf numFmtId="0" fontId="12" fillId="10" borderId="0" xfId="0" applyFont="1" applyFill="1" applyAlignment="1" applyProtection="1">
      <alignment horizontal="left"/>
    </xf>
    <xf numFmtId="0" fontId="2" fillId="0" borderId="0" xfId="0" applyFont="1" applyAlignment="1" applyProtection="1">
      <alignment horizontal="left" wrapText="1"/>
    </xf>
    <xf numFmtId="0" fontId="4" fillId="0" borderId="0" xfId="0" applyFont="1" applyAlignment="1" applyProtection="1">
      <alignment horizontal="left" wrapText="1"/>
    </xf>
    <xf numFmtId="0" fontId="4" fillId="0" borderId="49" xfId="0" applyFont="1" applyBorder="1" applyAlignment="1" applyProtection="1">
      <alignment horizontal="left" wrapText="1"/>
    </xf>
    <xf numFmtId="0" fontId="1" fillId="0" borderId="50" xfId="0" applyFont="1" applyBorder="1" applyAlignment="1" applyProtection="1">
      <alignment horizontal="left" vertical="top" wrapText="1"/>
    </xf>
    <xf numFmtId="0" fontId="4" fillId="0" borderId="50" xfId="0" applyFont="1" applyBorder="1" applyAlignment="1" applyProtection="1">
      <alignment horizontal="left" vertical="top" wrapText="1"/>
    </xf>
    <xf numFmtId="0" fontId="17" fillId="6" borderId="3" xfId="0" applyFont="1" applyFill="1" applyBorder="1" applyAlignment="1" applyProtection="1">
      <alignment horizontal="center" vertical="center" wrapText="1"/>
    </xf>
    <xf numFmtId="0" fontId="17" fillId="6" borderId="2" xfId="0" applyFont="1" applyFill="1" applyBorder="1" applyAlignment="1" applyProtection="1">
      <alignment horizontal="center" vertical="center" wrapText="1"/>
    </xf>
    <xf numFmtId="0" fontId="16" fillId="0" borderId="0" xfId="0" applyFont="1" applyAlignment="1" applyProtection="1">
      <alignment horizontal="left"/>
    </xf>
    <xf numFmtId="0" fontId="17" fillId="6" borderId="13"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3" borderId="13" xfId="0" applyFont="1" applyFill="1" applyBorder="1" applyAlignment="1" applyProtection="1">
      <alignment horizontal="left" vertical="top" wrapText="1"/>
      <protection locked="0"/>
    </xf>
    <xf numFmtId="0" fontId="13" fillId="3" borderId="1" xfId="0"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3" fillId="3" borderId="13"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vertical="center" wrapText="1"/>
      <protection locked="0"/>
    </xf>
    <xf numFmtId="0" fontId="13" fillId="3" borderId="2" xfId="0" applyFont="1" applyFill="1" applyBorder="1" applyAlignment="1" applyProtection="1">
      <alignment horizontal="left" vertical="center" wrapText="1"/>
      <protection locked="0"/>
    </xf>
    <xf numFmtId="0" fontId="17" fillId="0" borderId="13"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wrapText="1"/>
    </xf>
    <xf numFmtId="0" fontId="17" fillId="0" borderId="2" xfId="0" applyFont="1" applyBorder="1" applyAlignment="1">
      <alignment wrapText="1"/>
    </xf>
    <xf numFmtId="0" fontId="17" fillId="0" borderId="13" xfId="0" applyFont="1" applyBorder="1" applyAlignment="1">
      <alignment horizontal="center" vertical="center" wrapText="1"/>
    </xf>
    <xf numFmtId="0" fontId="13"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42" fillId="14" borderId="13" xfId="0" applyFont="1" applyFill="1" applyBorder="1" applyAlignment="1">
      <alignment horizontal="center" vertical="center"/>
    </xf>
    <xf numFmtId="0" fontId="42" fillId="14" borderId="1" xfId="0" applyFont="1" applyFill="1" applyBorder="1" applyAlignment="1">
      <alignment horizontal="center" vertical="center"/>
    </xf>
    <xf numFmtId="0" fontId="42" fillId="14" borderId="2" xfId="0" applyFont="1" applyFill="1" applyBorder="1" applyAlignment="1">
      <alignment horizontal="center" vertical="center"/>
    </xf>
    <xf numFmtId="0" fontId="17" fillId="0" borderId="13"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3" fillId="0" borderId="13" xfId="0" applyFont="1" applyBorder="1" applyAlignment="1">
      <alignment horizontal="left" wrapText="1"/>
    </xf>
    <xf numFmtId="0" fontId="13" fillId="0" borderId="2" xfId="0" applyFont="1" applyBorder="1" applyAlignment="1">
      <alignment horizontal="left" wrapText="1"/>
    </xf>
    <xf numFmtId="0" fontId="13" fillId="2" borderId="0" xfId="0" applyFont="1" applyFill="1" applyAlignment="1">
      <alignment vertical="center" wrapText="1"/>
    </xf>
    <xf numFmtId="0" fontId="42" fillId="14" borderId="3" xfId="0" applyFont="1" applyFill="1" applyBorder="1" applyAlignment="1">
      <alignment horizontal="center" vertical="center"/>
    </xf>
    <xf numFmtId="0" fontId="32" fillId="0" borderId="4" xfId="0" applyFont="1" applyBorder="1" applyAlignment="1">
      <alignment horizontal="center" wrapText="1"/>
    </xf>
    <xf numFmtId="0" fontId="33" fillId="0" borderId="4" xfId="0" applyFont="1" applyBorder="1" applyAlignment="1">
      <alignment horizontal="center" wrapText="1"/>
    </xf>
    <xf numFmtId="0" fontId="33" fillId="0" borderId="0" xfId="0" applyFont="1" applyAlignment="1">
      <alignment horizontal="center" wrapText="1"/>
    </xf>
    <xf numFmtId="0" fontId="32" fillId="0" borderId="7" xfId="0" applyFont="1" applyBorder="1" applyAlignment="1">
      <alignment horizontal="center" wrapText="1"/>
    </xf>
    <xf numFmtId="0" fontId="42" fillId="0" borderId="3" xfId="0" applyFont="1" applyBorder="1" applyAlignment="1">
      <alignment horizontal="left" vertical="center" wrapText="1"/>
    </xf>
    <xf numFmtId="0" fontId="17" fillId="0" borderId="13" xfId="0" applyFont="1" applyBorder="1" applyAlignment="1">
      <alignment wrapText="1"/>
    </xf>
    <xf numFmtId="0" fontId="13" fillId="0" borderId="1" xfId="0" applyFont="1" applyBorder="1" applyAlignment="1">
      <alignment wrapText="1"/>
    </xf>
    <xf numFmtId="0" fontId="13" fillId="0" borderId="2" xfId="0" applyFont="1" applyBorder="1" applyAlignment="1">
      <alignment wrapText="1"/>
    </xf>
    <xf numFmtId="0" fontId="17" fillId="14" borderId="13" xfId="0" applyFont="1" applyFill="1" applyBorder="1" applyAlignment="1">
      <alignment horizontal="center" vertical="center" wrapText="1"/>
    </xf>
    <xf numFmtId="0" fontId="17" fillId="14" borderId="2" xfId="0" applyFont="1" applyFill="1" applyBorder="1" applyAlignment="1">
      <alignment horizontal="center" vertical="center" wrapText="1"/>
    </xf>
    <xf numFmtId="0" fontId="13" fillId="15" borderId="13" xfId="0" applyFont="1" applyFill="1" applyBorder="1" applyAlignment="1">
      <alignment horizontal="left" vertical="center" wrapText="1"/>
    </xf>
    <xf numFmtId="0" fontId="13" fillId="15" borderId="2" xfId="0" applyFont="1" applyFill="1" applyBorder="1" applyAlignment="1">
      <alignment horizontal="left" vertical="center" wrapText="1"/>
    </xf>
    <xf numFmtId="0" fontId="17" fillId="14" borderId="3" xfId="0" applyFont="1" applyFill="1" applyBorder="1" applyAlignment="1">
      <alignment horizontal="center" vertical="center" wrapText="1"/>
    </xf>
    <xf numFmtId="0" fontId="17" fillId="14" borderId="41" xfId="0" applyFont="1" applyFill="1" applyBorder="1" applyAlignment="1">
      <alignment horizontal="center" vertical="center" wrapText="1"/>
    </xf>
    <xf numFmtId="0" fontId="17" fillId="14" borderId="8" xfId="0" applyFont="1" applyFill="1" applyBorder="1" applyAlignment="1">
      <alignment horizontal="center" vertical="center" wrapText="1"/>
    </xf>
    <xf numFmtId="0" fontId="17" fillId="14" borderId="11"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13" fillId="14" borderId="13" xfId="0" applyFont="1" applyFill="1" applyBorder="1" applyAlignment="1">
      <alignment horizontal="center" vertical="center" wrapText="1"/>
    </xf>
    <xf numFmtId="0" fontId="13" fillId="15" borderId="3" xfId="0" applyFont="1" applyFill="1" applyBorder="1" applyAlignment="1">
      <alignment horizontal="center" vertical="center" wrapText="1"/>
    </xf>
    <xf numFmtId="0" fontId="22" fillId="0" borderId="0" xfId="0" applyFont="1" applyAlignment="1">
      <alignment vertical="top" wrapText="1"/>
    </xf>
    <xf numFmtId="0" fontId="13" fillId="0" borderId="0" xfId="0" applyFont="1" applyAlignment="1">
      <alignment wrapText="1"/>
    </xf>
    <xf numFmtId="0" fontId="13" fillId="15" borderId="13"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42" fillId="0" borderId="3" xfId="0" applyFont="1" applyBorder="1" applyAlignment="1">
      <alignment horizontal="center" vertical="center" wrapText="1"/>
    </xf>
    <xf numFmtId="0" fontId="33" fillId="0" borderId="3" xfId="0" applyFont="1" applyBorder="1" applyAlignment="1">
      <alignment horizontal="center" vertical="center" wrapText="1"/>
    </xf>
    <xf numFmtId="0" fontId="42" fillId="14" borderId="41" xfId="0" applyFont="1" applyFill="1" applyBorder="1" applyAlignment="1">
      <alignment horizontal="center" vertical="center" wrapText="1"/>
    </xf>
    <xf numFmtId="0" fontId="42" fillId="14" borderId="8" xfId="0" applyFont="1" applyFill="1" applyBorder="1" applyAlignment="1">
      <alignment horizontal="center" vertical="center" wrapText="1"/>
    </xf>
    <xf numFmtId="0" fontId="42" fillId="14" borderId="11" xfId="0" applyFont="1" applyFill="1" applyBorder="1" applyAlignment="1">
      <alignment horizontal="center" vertical="center" wrapText="1"/>
    </xf>
    <xf numFmtId="0" fontId="42" fillId="14" borderId="12" xfId="0" applyFont="1" applyFill="1" applyBorder="1" applyAlignment="1">
      <alignment horizontal="center" vertical="center" wrapText="1"/>
    </xf>
    <xf numFmtId="0" fontId="33" fillId="0" borderId="13" xfId="0" applyFont="1" applyBorder="1" applyAlignment="1">
      <alignment horizontal="left" vertical="center" wrapText="1"/>
    </xf>
    <xf numFmtId="0" fontId="33" fillId="0" borderId="2" xfId="0" applyFont="1" applyBorder="1" applyAlignment="1">
      <alignment horizontal="left" vertical="center" wrapText="1"/>
    </xf>
    <xf numFmtId="0" fontId="42" fillId="14" borderId="3" xfId="0" applyFont="1" applyFill="1" applyBorder="1" applyAlignment="1">
      <alignment horizontal="center" vertical="center" wrapText="1"/>
    </xf>
    <xf numFmtId="0" fontId="32" fillId="14" borderId="13" xfId="0" applyFont="1" applyFill="1" applyBorder="1" applyAlignment="1">
      <alignment horizontal="center" vertical="center" wrapText="1"/>
    </xf>
    <xf numFmtId="0" fontId="32" fillId="14"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42" fillId="0" borderId="41" xfId="0" applyFont="1" applyBorder="1" applyAlignment="1">
      <alignment horizontal="left" vertical="center" wrapText="1"/>
    </xf>
    <xf numFmtId="0" fontId="42" fillId="0" borderId="4" xfId="0" applyFont="1" applyBorder="1" applyAlignment="1">
      <alignment horizontal="left" vertical="center" wrapText="1"/>
    </xf>
    <xf numFmtId="0" fontId="42" fillId="0" borderId="8" xfId="0" applyFont="1" applyBorder="1" applyAlignment="1">
      <alignment horizontal="left" vertical="center" wrapText="1"/>
    </xf>
    <xf numFmtId="0" fontId="42" fillId="0" borderId="11" xfId="0" applyFont="1" applyBorder="1" applyAlignment="1">
      <alignment horizontal="left" vertical="center" wrapText="1"/>
    </xf>
    <xf numFmtId="0" fontId="42" fillId="0" borderId="7" xfId="0" applyFont="1" applyBorder="1" applyAlignment="1">
      <alignment horizontal="left" vertical="center" wrapText="1"/>
    </xf>
    <xf numFmtId="0" fontId="42" fillId="0" borderId="12" xfId="0" applyFont="1" applyBorder="1" applyAlignment="1">
      <alignment horizontal="left" vertical="center" wrapText="1"/>
    </xf>
    <xf numFmtId="0" fontId="33" fillId="0" borderId="1" xfId="0" applyFont="1" applyBorder="1" applyAlignment="1">
      <alignment horizontal="left" vertical="top" wrapText="1"/>
    </xf>
    <xf numFmtId="0" fontId="33" fillId="0" borderId="3" xfId="0" applyFont="1" applyBorder="1" applyAlignment="1">
      <alignment horizontal="left" vertical="center" wrapText="1"/>
    </xf>
    <xf numFmtId="0" fontId="16" fillId="2" borderId="0" xfId="0" applyFont="1" applyFill="1" applyAlignment="1">
      <alignment horizontal="left"/>
    </xf>
    <xf numFmtId="0" fontId="6" fillId="6" borderId="3" xfId="0" applyFont="1" applyFill="1" applyBorder="1" applyAlignment="1">
      <alignment vertical="center" wrapText="1"/>
    </xf>
    <xf numFmtId="0" fontId="6" fillId="6" borderId="3" xfId="0" applyFont="1" applyFill="1" applyBorder="1" applyAlignment="1">
      <alignment horizontal="center" vertical="center" wrapText="1"/>
    </xf>
    <xf numFmtId="0" fontId="17" fillId="6" borderId="3" xfId="0" applyFont="1" applyFill="1" applyBorder="1" applyAlignment="1">
      <alignment horizontal="center" vertical="center"/>
    </xf>
    <xf numFmtId="169" fontId="45" fillId="6" borderId="4" xfId="3" applyFont="1" applyFill="1" applyBorder="1" applyAlignment="1">
      <alignment horizontal="left" vertical="top" wrapText="1"/>
    </xf>
    <xf numFmtId="0" fontId="13" fillId="2" borderId="13"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2" fillId="11" borderId="0" xfId="0" applyFont="1" applyFill="1" applyAlignment="1">
      <alignment horizontal="left" vertical="top"/>
    </xf>
    <xf numFmtId="0" fontId="19" fillId="0" borderId="9" xfId="0" applyFont="1" applyBorder="1" applyAlignment="1">
      <alignment horizontal="left" vertical="center" wrapText="1"/>
    </xf>
    <xf numFmtId="0" fontId="19" fillId="0" borderId="0" xfId="0" applyFont="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61">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28575</xdr:colOff>
      <xdr:row>52</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70</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data.europa.eu/eli/reg_del/2014/480/oj"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I1" workbookViewId="0">
      <selection activeCell="O15" sqref="O15"/>
    </sheetView>
  </sheetViews>
  <sheetFormatPr defaultRowHeight="15" x14ac:dyDescent="0.25"/>
  <cols>
    <col min="1" max="1" width="33.85546875" style="193" bestFit="1" customWidth="1"/>
    <col min="2" max="3" width="9.140625" style="193"/>
    <col min="4" max="4" width="14.28515625" style="193" customWidth="1"/>
    <col min="5" max="6" width="9.140625" style="193"/>
    <col min="7" max="7" width="27.7109375" style="193" customWidth="1"/>
    <col min="8" max="8" width="13.5703125" style="193" customWidth="1"/>
    <col min="9" max="9" width="9.140625" style="193"/>
    <col min="10" max="10" width="34.5703125" style="193" customWidth="1"/>
    <col min="11" max="11" width="9.140625" style="193"/>
    <col min="12" max="12" width="30.85546875" style="193" customWidth="1"/>
    <col min="13" max="13" width="9.140625" style="193"/>
    <col min="14" max="14" width="19.5703125" style="193" customWidth="1"/>
    <col min="15" max="17" width="9.140625" style="193"/>
    <col min="18" max="18" width="15.85546875" style="193" customWidth="1"/>
    <col min="19" max="19" width="9.140625" style="193"/>
    <col min="20" max="20" width="15.28515625" style="193" customWidth="1"/>
    <col min="21" max="16384" width="9.140625" style="193"/>
  </cols>
  <sheetData>
    <row r="1" spans="1:20" ht="26.25" x14ac:dyDescent="0.25">
      <c r="A1" s="194" t="s">
        <v>393</v>
      </c>
      <c r="C1" s="194" t="s">
        <v>33</v>
      </c>
      <c r="D1" s="194" t="s">
        <v>19</v>
      </c>
      <c r="E1" s="194" t="s">
        <v>32</v>
      </c>
      <c r="G1" s="194" t="s">
        <v>38</v>
      </c>
      <c r="H1" s="194" t="s">
        <v>45</v>
      </c>
      <c r="J1" s="195" t="s">
        <v>331</v>
      </c>
      <c r="K1" s="196"/>
      <c r="L1" s="195" t="s">
        <v>345</v>
      </c>
      <c r="N1" s="195" t="s">
        <v>346</v>
      </c>
      <c r="P1" s="195" t="s">
        <v>435</v>
      </c>
      <c r="R1" s="195" t="s">
        <v>494</v>
      </c>
      <c r="T1" s="195" t="s">
        <v>507</v>
      </c>
    </row>
    <row r="2" spans="1:20" x14ac:dyDescent="0.25">
      <c r="A2" s="197"/>
      <c r="C2" s="197"/>
      <c r="D2" s="197"/>
      <c r="E2" s="197"/>
      <c r="G2" s="198" t="s">
        <v>39</v>
      </c>
      <c r="H2" s="193">
        <v>30</v>
      </c>
      <c r="R2" s="198"/>
    </row>
    <row r="3" spans="1:20" x14ac:dyDescent="0.25">
      <c r="A3" s="193" t="s">
        <v>394</v>
      </c>
      <c r="C3" s="193">
        <v>1</v>
      </c>
      <c r="D3" s="198" t="s">
        <v>20</v>
      </c>
      <c r="E3" s="193">
        <v>2021</v>
      </c>
      <c r="G3" s="198" t="s">
        <v>34</v>
      </c>
      <c r="H3" s="193">
        <v>30</v>
      </c>
      <c r="I3" s="193">
        <v>1</v>
      </c>
      <c r="J3" s="199" t="s">
        <v>328</v>
      </c>
      <c r="L3" s="193" t="s">
        <v>334</v>
      </c>
      <c r="N3" s="200">
        <v>1</v>
      </c>
      <c r="P3" s="193" t="s">
        <v>485</v>
      </c>
      <c r="R3" s="198" t="s">
        <v>493</v>
      </c>
      <c r="T3" s="200">
        <v>0.1</v>
      </c>
    </row>
    <row r="4" spans="1:20" x14ac:dyDescent="0.25">
      <c r="A4" s="193" t="s">
        <v>395</v>
      </c>
      <c r="C4" s="193">
        <v>2</v>
      </c>
      <c r="D4" s="198" t="s">
        <v>21</v>
      </c>
      <c r="E4" s="193">
        <v>2022</v>
      </c>
      <c r="G4" s="198" t="s">
        <v>14</v>
      </c>
      <c r="H4" s="201" t="s">
        <v>46</v>
      </c>
      <c r="I4" s="193">
        <v>2</v>
      </c>
      <c r="J4" s="199" t="s">
        <v>335</v>
      </c>
      <c r="L4" s="193" t="s">
        <v>233</v>
      </c>
      <c r="N4" s="200">
        <v>0.85</v>
      </c>
      <c r="P4" s="193" t="s">
        <v>486</v>
      </c>
      <c r="R4" s="198" t="s">
        <v>495</v>
      </c>
      <c r="T4" s="200">
        <v>0.15</v>
      </c>
    </row>
    <row r="5" spans="1:20" x14ac:dyDescent="0.25">
      <c r="A5" s="193" t="s">
        <v>396</v>
      </c>
      <c r="C5" s="193">
        <v>3</v>
      </c>
      <c r="D5" s="198" t="s">
        <v>22</v>
      </c>
      <c r="E5" s="193">
        <v>2023</v>
      </c>
      <c r="G5" s="198" t="s">
        <v>40</v>
      </c>
      <c r="H5" s="201" t="s">
        <v>46</v>
      </c>
      <c r="I5" s="193">
        <v>3</v>
      </c>
      <c r="J5" s="199" t="s">
        <v>332</v>
      </c>
      <c r="N5" s="200">
        <v>0.55000000000000004</v>
      </c>
      <c r="T5" s="200">
        <v>0.2</v>
      </c>
    </row>
    <row r="6" spans="1:20" x14ac:dyDescent="0.25">
      <c r="A6" s="193" t="s">
        <v>397</v>
      </c>
      <c r="C6" s="193">
        <v>4</v>
      </c>
      <c r="D6" s="198" t="s">
        <v>23</v>
      </c>
      <c r="E6" s="193">
        <v>2024</v>
      </c>
      <c r="G6" s="198" t="s">
        <v>41</v>
      </c>
      <c r="H6" s="193">
        <v>25</v>
      </c>
      <c r="J6" s="199" t="s">
        <v>330</v>
      </c>
      <c r="N6" s="200">
        <v>0.5</v>
      </c>
      <c r="T6" s="200">
        <v>0.25</v>
      </c>
    </row>
    <row r="7" spans="1:20" x14ac:dyDescent="0.25">
      <c r="A7" s="193" t="s">
        <v>398</v>
      </c>
      <c r="C7" s="193">
        <v>5</v>
      </c>
      <c r="D7" s="198" t="s">
        <v>24</v>
      </c>
      <c r="E7" s="193">
        <v>2025</v>
      </c>
      <c r="G7" s="198" t="s">
        <v>42</v>
      </c>
      <c r="H7" s="201" t="s">
        <v>46</v>
      </c>
      <c r="J7" s="199" t="s">
        <v>329</v>
      </c>
      <c r="N7" s="200">
        <v>0.45</v>
      </c>
      <c r="T7" s="200">
        <v>0.3</v>
      </c>
    </row>
    <row r="8" spans="1:20" x14ac:dyDescent="0.25">
      <c r="A8" s="193" t="s">
        <v>399</v>
      </c>
      <c r="C8" s="193">
        <v>6</v>
      </c>
      <c r="D8" s="198" t="s">
        <v>25</v>
      </c>
      <c r="E8" s="193">
        <v>2026</v>
      </c>
      <c r="G8" s="198" t="s">
        <v>35</v>
      </c>
      <c r="H8" s="201" t="s">
        <v>47</v>
      </c>
      <c r="J8" s="199" t="s">
        <v>336</v>
      </c>
      <c r="N8" s="200">
        <v>0</v>
      </c>
      <c r="T8" s="200"/>
    </row>
    <row r="9" spans="1:20" x14ac:dyDescent="0.25">
      <c r="A9" s="193" t="s">
        <v>400</v>
      </c>
      <c r="C9" s="193">
        <v>7</v>
      </c>
      <c r="D9" s="198" t="s">
        <v>26</v>
      </c>
      <c r="E9" s="193">
        <v>2027</v>
      </c>
      <c r="G9" s="198" t="s">
        <v>43</v>
      </c>
      <c r="H9" s="201" t="s">
        <v>47</v>
      </c>
    </row>
    <row r="10" spans="1:20" x14ac:dyDescent="0.25">
      <c r="A10" s="193" t="s">
        <v>401</v>
      </c>
      <c r="C10" s="193">
        <v>8</v>
      </c>
      <c r="D10" s="198" t="s">
        <v>27</v>
      </c>
      <c r="E10" s="193">
        <v>2028</v>
      </c>
      <c r="G10" s="198" t="s">
        <v>44</v>
      </c>
      <c r="H10" s="201" t="s">
        <v>48</v>
      </c>
    </row>
    <row r="11" spans="1:20" x14ac:dyDescent="0.25">
      <c r="A11" s="193" t="s">
        <v>402</v>
      </c>
      <c r="C11" s="193">
        <v>9</v>
      </c>
      <c r="D11" s="198" t="s">
        <v>28</v>
      </c>
      <c r="E11" s="193">
        <v>2029</v>
      </c>
      <c r="G11" s="198" t="s">
        <v>36</v>
      </c>
      <c r="H11" s="201" t="s">
        <v>47</v>
      </c>
    </row>
    <row r="12" spans="1:20" x14ac:dyDescent="0.25">
      <c r="A12" s="193" t="s">
        <v>403</v>
      </c>
      <c r="C12" s="193">
        <v>10</v>
      </c>
      <c r="D12" s="198" t="s">
        <v>29</v>
      </c>
      <c r="E12" s="193">
        <v>2030</v>
      </c>
      <c r="G12" s="198" t="s">
        <v>37</v>
      </c>
      <c r="H12" s="202" t="s">
        <v>49</v>
      </c>
    </row>
    <row r="13" spans="1:20" x14ac:dyDescent="0.25">
      <c r="A13" s="193" t="s">
        <v>404</v>
      </c>
      <c r="C13" s="193">
        <v>11</v>
      </c>
      <c r="D13" s="198" t="s">
        <v>30</v>
      </c>
    </row>
    <row r="14" spans="1:20" x14ac:dyDescent="0.25">
      <c r="A14" s="193" t="s">
        <v>405</v>
      </c>
      <c r="C14" s="193">
        <v>12</v>
      </c>
      <c r="D14" s="198" t="s">
        <v>31</v>
      </c>
    </row>
    <row r="15" spans="1:20" x14ac:dyDescent="0.25">
      <c r="A15" s="193" t="s">
        <v>406</v>
      </c>
      <c r="C15" s="193">
        <v>13</v>
      </c>
    </row>
    <row r="16" spans="1:20" x14ac:dyDescent="0.25">
      <c r="A16" s="193" t="s">
        <v>407</v>
      </c>
      <c r="C16" s="193">
        <v>14</v>
      </c>
    </row>
    <row r="17" spans="1:3" x14ac:dyDescent="0.25">
      <c r="A17" s="193" t="s">
        <v>408</v>
      </c>
      <c r="C17" s="193">
        <v>15</v>
      </c>
    </row>
    <row r="18" spans="1:3" x14ac:dyDescent="0.25">
      <c r="A18" s="193" t="s">
        <v>409</v>
      </c>
      <c r="C18" s="193">
        <v>16</v>
      </c>
    </row>
    <row r="19" spans="1:3" x14ac:dyDescent="0.25">
      <c r="A19" s="193" t="s">
        <v>410</v>
      </c>
      <c r="C19" s="193">
        <v>17</v>
      </c>
    </row>
    <row r="20" spans="1:3" x14ac:dyDescent="0.25">
      <c r="A20" s="193" t="s">
        <v>411</v>
      </c>
      <c r="C20" s="193">
        <v>18</v>
      </c>
    </row>
    <row r="21" spans="1:3" x14ac:dyDescent="0.25">
      <c r="A21" s="193" t="s">
        <v>412</v>
      </c>
      <c r="C21" s="193">
        <v>19</v>
      </c>
    </row>
    <row r="22" spans="1:3" x14ac:dyDescent="0.25">
      <c r="A22" s="193" t="s">
        <v>413</v>
      </c>
      <c r="C22" s="193">
        <v>20</v>
      </c>
    </row>
    <row r="23" spans="1:3" x14ac:dyDescent="0.25">
      <c r="A23" s="193" t="s">
        <v>414</v>
      </c>
      <c r="C23" s="193">
        <v>21</v>
      </c>
    </row>
    <row r="24" spans="1:3" x14ac:dyDescent="0.25">
      <c r="A24" s="193" t="s">
        <v>415</v>
      </c>
      <c r="C24" s="193">
        <v>22</v>
      </c>
    </row>
    <row r="25" spans="1:3" x14ac:dyDescent="0.25">
      <c r="A25" s="193" t="s">
        <v>157</v>
      </c>
      <c r="C25" s="193">
        <v>23</v>
      </c>
    </row>
    <row r="26" spans="1:3" x14ac:dyDescent="0.25">
      <c r="A26" s="193" t="s">
        <v>416</v>
      </c>
      <c r="C26" s="193">
        <v>24</v>
      </c>
    </row>
    <row r="27" spans="1:3" x14ac:dyDescent="0.25">
      <c r="A27" s="193" t="s">
        <v>319</v>
      </c>
      <c r="C27" s="193">
        <v>25</v>
      </c>
    </row>
    <row r="28" spans="1:3" x14ac:dyDescent="0.25">
      <c r="A28" s="193" t="s">
        <v>417</v>
      </c>
      <c r="C28" s="193">
        <v>26</v>
      </c>
    </row>
    <row r="29" spans="1:3" x14ac:dyDescent="0.25">
      <c r="A29" s="193" t="s">
        <v>418</v>
      </c>
      <c r="C29" s="193">
        <v>27</v>
      </c>
    </row>
    <row r="30" spans="1:3" x14ac:dyDescent="0.25">
      <c r="A30" s="193" t="s">
        <v>419</v>
      </c>
      <c r="C30" s="193">
        <v>28</v>
      </c>
    </row>
    <row r="31" spans="1:3" x14ac:dyDescent="0.25">
      <c r="A31" s="193" t="s">
        <v>420</v>
      </c>
      <c r="C31" s="193">
        <v>29</v>
      </c>
    </row>
    <row r="32" spans="1:3" x14ac:dyDescent="0.25">
      <c r="A32" s="193" t="s">
        <v>421</v>
      </c>
      <c r="C32" s="193">
        <v>30</v>
      </c>
    </row>
    <row r="33" spans="1:3" x14ac:dyDescent="0.25">
      <c r="A33" s="193" t="s">
        <v>422</v>
      </c>
      <c r="C33" s="193">
        <v>31</v>
      </c>
    </row>
    <row r="34" spans="1:3" x14ac:dyDescent="0.25">
      <c r="A34" s="193" t="s">
        <v>423</v>
      </c>
    </row>
    <row r="35" spans="1:3" x14ac:dyDescent="0.25">
      <c r="A35" s="193" t="s">
        <v>424</v>
      </c>
    </row>
    <row r="36" spans="1:3" x14ac:dyDescent="0.25">
      <c r="A36" s="193" t="s">
        <v>425</v>
      </c>
    </row>
    <row r="37" spans="1:3" x14ac:dyDescent="0.25">
      <c r="A37" s="193" t="s">
        <v>426</v>
      </c>
    </row>
    <row r="38" spans="1:3" x14ac:dyDescent="0.25">
      <c r="A38" s="193" t="s">
        <v>427</v>
      </c>
    </row>
    <row r="39" spans="1:3" x14ac:dyDescent="0.25">
      <c r="A39" s="193" t="s">
        <v>428</v>
      </c>
    </row>
    <row r="40" spans="1:3" x14ac:dyDescent="0.25">
      <c r="A40" s="193" t="s">
        <v>429</v>
      </c>
    </row>
    <row r="41" spans="1:3" x14ac:dyDescent="0.25">
      <c r="A41" s="193" t="s">
        <v>430</v>
      </c>
    </row>
    <row r="42" spans="1:3" x14ac:dyDescent="0.25">
      <c r="A42" s="193" t="s">
        <v>431</v>
      </c>
    </row>
    <row r="43" spans="1:3" x14ac:dyDescent="0.25">
      <c r="A43" s="193" t="s">
        <v>432</v>
      </c>
    </row>
    <row r="44" spans="1:3" x14ac:dyDescent="0.25">
      <c r="A44" s="193" t="s">
        <v>433</v>
      </c>
    </row>
    <row r="45" spans="1:3" x14ac:dyDescent="0.25">
      <c r="A45" s="193" t="s">
        <v>434</v>
      </c>
    </row>
  </sheetData>
  <sheetProtection algorithmName="SHA-512" hashValue="OqmB0RQUi47ziBQ2qjUlhFpoUOsFC+BJJZLCjL/aJVNKys6gcyN4tvZhJjkyfB85S3DPzZU5ulIT7lbA2nWIbQ==" saltValue="PQ4xVZg2x1wTQ2ymcLXNRQ=="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L50" sqref="L50"/>
    </sheetView>
  </sheetViews>
  <sheetFormatPr defaultColWidth="9.140625" defaultRowHeight="12.75" x14ac:dyDescent="0.2"/>
  <cols>
    <col min="1" max="1" width="5.42578125" style="401" customWidth="1"/>
    <col min="2" max="2" width="64.140625" style="401" customWidth="1"/>
    <col min="3" max="3" width="14.5703125" style="401" customWidth="1"/>
    <col min="4" max="4" width="14.28515625" style="401" customWidth="1"/>
    <col min="5" max="5" width="9.42578125" style="401" customWidth="1"/>
    <col min="6" max="13" width="13.85546875" style="401" customWidth="1"/>
    <col min="14" max="14" width="11.28515625" style="401" customWidth="1"/>
    <col min="15" max="19" width="14" style="401" customWidth="1"/>
    <col min="20" max="20" width="11.28515625" style="401" customWidth="1"/>
    <col min="21" max="25" width="14" style="401" customWidth="1"/>
    <col min="26" max="26" width="11.28515625" style="401" customWidth="1"/>
    <col min="27" max="69" width="9.140625" style="320"/>
    <col min="70" max="16384" width="9.140625" style="401"/>
  </cols>
  <sheetData>
    <row r="1" spans="1:69" s="251" customFormat="1" ht="27" customHeight="1" x14ac:dyDescent="0.25">
      <c r="A1" s="614" t="s">
        <v>150</v>
      </c>
      <c r="B1" s="614"/>
      <c r="C1" s="600"/>
      <c r="D1" s="621" t="s">
        <v>146</v>
      </c>
      <c r="E1" s="621"/>
      <c r="F1" s="621"/>
      <c r="G1" s="621"/>
      <c r="H1" s="621"/>
      <c r="I1" s="621"/>
      <c r="J1" s="621"/>
      <c r="K1" s="621"/>
      <c r="L1" s="621"/>
      <c r="M1" s="621"/>
      <c r="N1" s="621"/>
      <c r="O1" s="621"/>
      <c r="P1" s="621"/>
      <c r="Q1" s="621"/>
      <c r="R1" s="621"/>
      <c r="S1" s="621"/>
      <c r="T1" s="621"/>
      <c r="U1" s="621"/>
      <c r="V1" s="621"/>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row>
    <row r="2" spans="1:69" s="320" customFormat="1" x14ac:dyDescent="0.2">
      <c r="A2" s="581"/>
    </row>
    <row r="3" spans="1:69" s="320" customFormat="1" ht="18.75" x14ac:dyDescent="0.3">
      <c r="A3" s="581"/>
      <c r="B3" s="602" t="s">
        <v>154</v>
      </c>
      <c r="C3" s="102"/>
      <c r="D3" s="103"/>
      <c r="E3" s="103"/>
      <c r="F3" s="103"/>
      <c r="G3" s="104"/>
      <c r="H3" s="246"/>
      <c r="I3" s="103"/>
      <c r="J3" s="103"/>
      <c r="K3" s="602" t="s">
        <v>327</v>
      </c>
      <c r="L3" s="602"/>
      <c r="M3" s="602"/>
      <c r="N3" s="602"/>
      <c r="O3" s="122"/>
      <c r="P3" s="603" t="s">
        <v>377</v>
      </c>
    </row>
    <row r="4" spans="1:69" ht="24.95" customHeight="1" x14ac:dyDescent="0.35">
      <c r="A4" s="616" t="s">
        <v>52</v>
      </c>
      <c r="B4" s="616"/>
      <c r="C4" s="616"/>
      <c r="D4" s="320"/>
      <c r="E4" s="320"/>
      <c r="F4" s="320"/>
      <c r="G4" s="320"/>
      <c r="H4" s="320"/>
      <c r="I4" s="320"/>
      <c r="J4" s="320"/>
      <c r="K4" s="320"/>
      <c r="L4" s="320"/>
      <c r="M4" s="320"/>
      <c r="N4" s="320"/>
      <c r="O4" s="320"/>
      <c r="P4" s="320"/>
      <c r="Q4" s="320"/>
      <c r="R4" s="320"/>
      <c r="S4" s="320"/>
      <c r="T4" s="320"/>
      <c r="U4" s="320"/>
      <c r="V4" s="320"/>
      <c r="W4" s="320"/>
      <c r="X4" s="320"/>
      <c r="Y4" s="320"/>
      <c r="Z4" s="320"/>
      <c r="BQ4" s="401"/>
    </row>
    <row r="5" spans="1:69" x14ac:dyDescent="0.2">
      <c r="A5" s="617" t="s">
        <v>53</v>
      </c>
      <c r="B5" s="618" t="s">
        <v>54</v>
      </c>
      <c r="C5" s="619" t="s">
        <v>333</v>
      </c>
      <c r="D5" s="613" t="s">
        <v>55</v>
      </c>
      <c r="E5" s="613"/>
      <c r="F5" s="613" t="s">
        <v>56</v>
      </c>
      <c r="G5" s="613"/>
      <c r="H5" s="613">
        <f>'Dati par projektu'!E13</f>
        <v>2022</v>
      </c>
      <c r="I5" s="613"/>
      <c r="J5" s="613">
        <f>IF(OR(H5&gt;='Dati par projektu'!$C$17,H5="X"),"X",H5+1)</f>
        <v>2023</v>
      </c>
      <c r="K5" s="613"/>
      <c r="L5" s="613" t="str">
        <f>IF(OR(J5&gt;='Dati par projektu'!$C$17,J5="X"),"X",J5+1)</f>
        <v>X</v>
      </c>
      <c r="M5" s="613"/>
      <c r="N5" s="613" t="str">
        <f>IF(OR(L5&gt;='Dati par projektu'!$C$17,L5="X"),"X",L5+1)</f>
        <v>X</v>
      </c>
      <c r="O5" s="613"/>
      <c r="P5" s="613" t="str">
        <f>IF(OR(N5&gt;='Dati par projektu'!$C$17,N5="X"),"X",N5+1)</f>
        <v>X</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Z5" s="320"/>
      <c r="AE5" s="384"/>
      <c r="AF5" s="384"/>
      <c r="AG5" s="384"/>
      <c r="AH5" s="384"/>
      <c r="AI5" s="384"/>
      <c r="AJ5" s="384"/>
      <c r="AK5" s="384"/>
      <c r="AL5" s="384"/>
      <c r="AM5" s="384"/>
      <c r="AN5" s="384"/>
      <c r="AO5" s="384"/>
      <c r="AP5" s="384"/>
      <c r="AQ5" s="384"/>
      <c r="AR5" s="384"/>
      <c r="AS5" s="384"/>
      <c r="AT5" s="384"/>
      <c r="AV5" s="582">
        <v>0.55000000000000004</v>
      </c>
      <c r="BQ5" s="401"/>
    </row>
    <row r="6" spans="1:69" ht="27" customHeight="1" x14ac:dyDescent="0.2">
      <c r="A6" s="617"/>
      <c r="B6" s="618" t="s">
        <v>57</v>
      </c>
      <c r="C6" s="620"/>
      <c r="D6" s="583" t="s">
        <v>58</v>
      </c>
      <c r="E6" s="583" t="s">
        <v>59</v>
      </c>
      <c r="F6" s="583" t="s">
        <v>60</v>
      </c>
      <c r="G6" s="583" t="s">
        <v>61</v>
      </c>
      <c r="H6" s="584" t="s">
        <v>62</v>
      </c>
      <c r="I6" s="584" t="s">
        <v>63</v>
      </c>
      <c r="J6" s="584" t="s">
        <v>62</v>
      </c>
      <c r="K6" s="584" t="s">
        <v>63</v>
      </c>
      <c r="L6" s="584" t="s">
        <v>62</v>
      </c>
      <c r="M6" s="584" t="s">
        <v>63</v>
      </c>
      <c r="N6" s="584" t="s">
        <v>62</v>
      </c>
      <c r="O6" s="584" t="s">
        <v>63</v>
      </c>
      <c r="P6" s="584" t="s">
        <v>62</v>
      </c>
      <c r="Q6" s="584" t="s">
        <v>63</v>
      </c>
      <c r="R6" s="584" t="s">
        <v>62</v>
      </c>
      <c r="S6" s="584" t="s">
        <v>63</v>
      </c>
      <c r="T6" s="584" t="s">
        <v>62</v>
      </c>
      <c r="U6" s="584" t="s">
        <v>63</v>
      </c>
      <c r="V6" s="584" t="s">
        <v>62</v>
      </c>
      <c r="W6" s="584" t="s">
        <v>63</v>
      </c>
      <c r="X6" s="584" t="s">
        <v>62</v>
      </c>
      <c r="Y6" s="584" t="s">
        <v>63</v>
      </c>
      <c r="Z6" s="320"/>
      <c r="AE6" s="384"/>
      <c r="AF6" s="384"/>
      <c r="AG6" s="384"/>
      <c r="AH6" s="384"/>
      <c r="AI6" s="384"/>
      <c r="AJ6" s="384"/>
      <c r="AK6" s="384"/>
      <c r="AL6" s="384"/>
      <c r="AM6" s="384"/>
      <c r="AN6" s="384"/>
      <c r="AO6" s="384"/>
      <c r="AP6" s="384"/>
      <c r="AQ6" s="384"/>
      <c r="AR6" s="384"/>
      <c r="AS6" s="384"/>
      <c r="AT6" s="384"/>
      <c r="AV6" s="582">
        <v>0.45</v>
      </c>
      <c r="BQ6" s="401"/>
    </row>
    <row r="7" spans="1:69" x14ac:dyDescent="0.2">
      <c r="A7" s="556">
        <v>1</v>
      </c>
      <c r="B7" s="557" t="s">
        <v>89</v>
      </c>
      <c r="C7" s="241">
        <v>0.85</v>
      </c>
      <c r="D7" s="585">
        <f>F7+G7</f>
        <v>0</v>
      </c>
      <c r="E7" s="586" t="e">
        <f t="shared" ref="E7:E35" si="0">D7/$D$36</f>
        <v>#DIV/0!</v>
      </c>
      <c r="F7" s="587">
        <f t="shared" ref="F7:G11" si="1">ROUND(H7+J7+L7+N7+P7+R7+T7+V7+X7,2)</f>
        <v>0</v>
      </c>
      <c r="G7" s="587">
        <f t="shared" si="1"/>
        <v>0</v>
      </c>
      <c r="H7" s="19"/>
      <c r="I7" s="20"/>
      <c r="J7" s="19"/>
      <c r="K7" s="20"/>
      <c r="L7" s="19"/>
      <c r="M7" s="20"/>
      <c r="N7" s="19"/>
      <c r="O7" s="20"/>
      <c r="P7" s="19"/>
      <c r="Q7" s="20"/>
      <c r="R7" s="19"/>
      <c r="S7" s="20"/>
      <c r="T7" s="19"/>
      <c r="U7" s="20"/>
      <c r="V7" s="19"/>
      <c r="W7" s="20"/>
      <c r="X7" s="19"/>
      <c r="Y7" s="20"/>
      <c r="Z7" s="320"/>
      <c r="AE7" s="384"/>
      <c r="AF7" s="384"/>
      <c r="AG7" s="384"/>
      <c r="AH7" s="384"/>
      <c r="AI7" s="384"/>
      <c r="AJ7" s="384"/>
      <c r="AK7" s="384"/>
      <c r="AL7" s="384"/>
      <c r="AM7" s="384"/>
      <c r="AN7" s="384"/>
      <c r="AO7" s="384"/>
      <c r="AP7" s="384"/>
      <c r="AQ7" s="384"/>
      <c r="AR7" s="384"/>
      <c r="AS7" s="384"/>
      <c r="AT7" s="384"/>
      <c r="AV7" s="582">
        <v>0.35</v>
      </c>
      <c r="BQ7" s="401"/>
    </row>
    <row r="8" spans="1:69" x14ac:dyDescent="0.2">
      <c r="A8" s="556">
        <v>2</v>
      </c>
      <c r="B8" s="557" t="s">
        <v>64</v>
      </c>
      <c r="C8" s="320"/>
      <c r="D8" s="585">
        <f t="shared" ref="D8:D35" si="2">F8+G8</f>
        <v>0</v>
      </c>
      <c r="E8" s="586" t="e">
        <f t="shared" si="0"/>
        <v>#DIV/0!</v>
      </c>
      <c r="F8" s="588">
        <f>ROUND(H8+J8+L8+N8+P8+R8+T8+V8+X8,2)</f>
        <v>0</v>
      </c>
      <c r="G8" s="588">
        <f>ROUND(I8+K8+M8+O8+Q8+S8+U8+W8+Y8,2)</f>
        <v>0</v>
      </c>
      <c r="H8" s="589">
        <f>SUM(H9:H10)</f>
        <v>0</v>
      </c>
      <c r="I8" s="589">
        <f t="shared" ref="I8:Y8" si="3">SUM(I9:I10)</f>
        <v>0</v>
      </c>
      <c r="J8" s="589">
        <f t="shared" si="3"/>
        <v>0</v>
      </c>
      <c r="K8" s="589">
        <f t="shared" si="3"/>
        <v>0</v>
      </c>
      <c r="L8" s="589">
        <f t="shared" si="3"/>
        <v>0</v>
      </c>
      <c r="M8" s="589">
        <f t="shared" si="3"/>
        <v>0</v>
      </c>
      <c r="N8" s="589">
        <f t="shared" si="3"/>
        <v>0</v>
      </c>
      <c r="O8" s="589">
        <f t="shared" si="3"/>
        <v>0</v>
      </c>
      <c r="P8" s="589">
        <f t="shared" si="3"/>
        <v>0</v>
      </c>
      <c r="Q8" s="589">
        <f t="shared" si="3"/>
        <v>0</v>
      </c>
      <c r="R8" s="589">
        <f t="shared" si="3"/>
        <v>0</v>
      </c>
      <c r="S8" s="589">
        <f t="shared" si="3"/>
        <v>0</v>
      </c>
      <c r="T8" s="589">
        <f t="shared" si="3"/>
        <v>0</v>
      </c>
      <c r="U8" s="589">
        <f t="shared" si="3"/>
        <v>0</v>
      </c>
      <c r="V8" s="589">
        <f t="shared" si="3"/>
        <v>0</v>
      </c>
      <c r="W8" s="589">
        <f t="shared" si="3"/>
        <v>0</v>
      </c>
      <c r="X8" s="589">
        <f t="shared" si="3"/>
        <v>0</v>
      </c>
      <c r="Y8" s="589">
        <f t="shared" si="3"/>
        <v>0</v>
      </c>
      <c r="Z8" s="320"/>
      <c r="AE8" s="384"/>
      <c r="AF8" s="384"/>
      <c r="AG8" s="384"/>
      <c r="AH8" s="384"/>
      <c r="AI8" s="384"/>
      <c r="AJ8" s="384"/>
      <c r="AK8" s="384"/>
      <c r="AL8" s="384"/>
      <c r="AM8" s="384"/>
      <c r="AN8" s="384"/>
      <c r="AO8" s="384"/>
      <c r="AP8" s="384"/>
      <c r="AQ8" s="384"/>
      <c r="AR8" s="384"/>
      <c r="AS8" s="384"/>
      <c r="AT8" s="384"/>
      <c r="AV8" s="590"/>
      <c r="BQ8" s="401"/>
    </row>
    <row r="9" spans="1:69" x14ac:dyDescent="0.2">
      <c r="A9" s="561" t="s">
        <v>65</v>
      </c>
      <c r="B9" s="562" t="s">
        <v>66</v>
      </c>
      <c r="C9" s="241">
        <v>0.85</v>
      </c>
      <c r="D9" s="585">
        <f t="shared" si="2"/>
        <v>0</v>
      </c>
      <c r="E9" s="586" t="e">
        <f t="shared" si="0"/>
        <v>#DIV/0!</v>
      </c>
      <c r="F9" s="591">
        <f t="shared" si="1"/>
        <v>0</v>
      </c>
      <c r="G9" s="591">
        <f t="shared" si="1"/>
        <v>0</v>
      </c>
      <c r="H9" s="20"/>
      <c r="I9" s="20"/>
      <c r="J9" s="20"/>
      <c r="K9" s="20"/>
      <c r="L9" s="20"/>
      <c r="M9" s="20"/>
      <c r="N9" s="20"/>
      <c r="O9" s="20"/>
      <c r="P9" s="20"/>
      <c r="Q9" s="20"/>
      <c r="R9" s="20"/>
      <c r="S9" s="20"/>
      <c r="T9" s="20"/>
      <c r="U9" s="20"/>
      <c r="V9" s="20"/>
      <c r="W9" s="20"/>
      <c r="X9" s="20"/>
      <c r="Y9" s="20"/>
      <c r="Z9" s="320"/>
      <c r="AE9" s="384"/>
      <c r="AF9" s="384"/>
      <c r="AG9" s="384"/>
      <c r="AH9" s="384"/>
      <c r="AI9" s="384"/>
      <c r="AJ9" s="384"/>
      <c r="AK9" s="384"/>
      <c r="AL9" s="384"/>
      <c r="AM9" s="384"/>
      <c r="AN9" s="384"/>
      <c r="AO9" s="384"/>
      <c r="AP9" s="384"/>
      <c r="AQ9" s="384"/>
      <c r="AR9" s="384"/>
      <c r="AS9" s="384"/>
      <c r="AT9" s="384"/>
      <c r="AV9" s="590"/>
      <c r="BQ9" s="401"/>
    </row>
    <row r="10" spans="1:69" x14ac:dyDescent="0.2">
      <c r="A10" s="561" t="s">
        <v>67</v>
      </c>
      <c r="B10" s="562" t="s">
        <v>90</v>
      </c>
      <c r="C10" s="241">
        <v>0.85</v>
      </c>
      <c r="D10" s="585">
        <f t="shared" si="2"/>
        <v>0</v>
      </c>
      <c r="E10" s="586" t="e">
        <f t="shared" si="0"/>
        <v>#DIV/0!</v>
      </c>
      <c r="F10" s="591">
        <f t="shared" si="1"/>
        <v>0</v>
      </c>
      <c r="G10" s="591">
        <f t="shared" si="1"/>
        <v>0</v>
      </c>
      <c r="H10" s="20"/>
      <c r="I10" s="20"/>
      <c r="J10" s="20"/>
      <c r="K10" s="20"/>
      <c r="L10" s="20"/>
      <c r="M10" s="20"/>
      <c r="N10" s="20"/>
      <c r="O10" s="20"/>
      <c r="P10" s="20"/>
      <c r="Q10" s="20"/>
      <c r="R10" s="20"/>
      <c r="S10" s="20"/>
      <c r="T10" s="20"/>
      <c r="U10" s="20"/>
      <c r="V10" s="20"/>
      <c r="W10" s="20"/>
      <c r="X10" s="20"/>
      <c r="Y10" s="20"/>
      <c r="Z10" s="320"/>
      <c r="AE10" s="384"/>
      <c r="AF10" s="384"/>
      <c r="AG10" s="384"/>
      <c r="AH10" s="384"/>
      <c r="AI10" s="384"/>
      <c r="AJ10" s="384"/>
      <c r="AK10" s="384"/>
      <c r="AL10" s="384"/>
      <c r="AM10" s="384"/>
      <c r="AN10" s="384"/>
      <c r="AO10" s="384"/>
      <c r="AP10" s="384"/>
      <c r="AQ10" s="384"/>
      <c r="AR10" s="384"/>
      <c r="AS10" s="384"/>
      <c r="AT10" s="384"/>
      <c r="AV10" s="590"/>
      <c r="BQ10" s="401"/>
    </row>
    <row r="11" spans="1:69" hidden="1" x14ac:dyDescent="0.2">
      <c r="A11" s="556">
        <v>3</v>
      </c>
      <c r="B11" s="557" t="s">
        <v>93</v>
      </c>
      <c r="C11" s="320"/>
      <c r="D11" s="585">
        <f t="shared" si="2"/>
        <v>0</v>
      </c>
      <c r="E11" s="586" t="e">
        <f t="shared" si="0"/>
        <v>#DIV/0!</v>
      </c>
      <c r="F11" s="588">
        <f t="shared" si="1"/>
        <v>0</v>
      </c>
      <c r="G11" s="588">
        <f t="shared" si="1"/>
        <v>0</v>
      </c>
      <c r="H11" s="589">
        <f>SUM(H12:H13)</f>
        <v>0</v>
      </c>
      <c r="I11" s="589">
        <f t="shared" ref="I11:Y11" si="4">SUM(I12:I13)</f>
        <v>0</v>
      </c>
      <c r="J11" s="589">
        <f t="shared" si="4"/>
        <v>0</v>
      </c>
      <c r="K11" s="589">
        <f t="shared" si="4"/>
        <v>0</v>
      </c>
      <c r="L11" s="589">
        <f t="shared" si="4"/>
        <v>0</v>
      </c>
      <c r="M11" s="589">
        <f t="shared" si="4"/>
        <v>0</v>
      </c>
      <c r="N11" s="589">
        <f t="shared" si="4"/>
        <v>0</v>
      </c>
      <c r="O11" s="589">
        <f t="shared" si="4"/>
        <v>0</v>
      </c>
      <c r="P11" s="589">
        <f t="shared" si="4"/>
        <v>0</v>
      </c>
      <c r="Q11" s="589">
        <f t="shared" si="4"/>
        <v>0</v>
      </c>
      <c r="R11" s="589">
        <f t="shared" si="4"/>
        <v>0</v>
      </c>
      <c r="S11" s="589">
        <f t="shared" si="4"/>
        <v>0</v>
      </c>
      <c r="T11" s="589">
        <f t="shared" si="4"/>
        <v>0</v>
      </c>
      <c r="U11" s="589">
        <f t="shared" si="4"/>
        <v>0</v>
      </c>
      <c r="V11" s="589">
        <f t="shared" si="4"/>
        <v>0</v>
      </c>
      <c r="W11" s="589">
        <f t="shared" si="4"/>
        <v>0</v>
      </c>
      <c r="X11" s="589">
        <f t="shared" si="4"/>
        <v>0</v>
      </c>
      <c r="Y11" s="589">
        <f t="shared" si="4"/>
        <v>0</v>
      </c>
      <c r="Z11" s="320"/>
      <c r="AE11" s="384"/>
      <c r="AF11" s="384"/>
      <c r="AG11" s="384"/>
      <c r="AH11" s="384"/>
      <c r="AI11" s="384"/>
      <c r="AJ11" s="384"/>
      <c r="AK11" s="384"/>
      <c r="AL11" s="384"/>
      <c r="AM11" s="384"/>
      <c r="AN11" s="384"/>
      <c r="AO11" s="384"/>
      <c r="AP11" s="384"/>
      <c r="AQ11" s="384"/>
      <c r="AR11" s="384"/>
      <c r="AS11" s="384"/>
      <c r="AT11" s="384"/>
      <c r="AV11" s="590"/>
      <c r="BQ11" s="401"/>
    </row>
    <row r="12" spans="1:69" hidden="1" x14ac:dyDescent="0.2">
      <c r="A12" s="561" t="s">
        <v>91</v>
      </c>
      <c r="B12" s="562" t="s">
        <v>94</v>
      </c>
      <c r="C12" s="241">
        <v>0.85</v>
      </c>
      <c r="D12" s="585">
        <f t="shared" si="2"/>
        <v>0</v>
      </c>
      <c r="E12" s="586" t="e">
        <f t="shared" si="0"/>
        <v>#DIV/0!</v>
      </c>
      <c r="F12" s="591">
        <f>ROUND(H12+J12+L12+N12+P12+R12+T12+V12+X12,2)</f>
        <v>0</v>
      </c>
      <c r="G12" s="591">
        <f>ROUND(I12+K12+M12+O12+Q12+S12+U12+W12+Y12,2)</f>
        <v>0</v>
      </c>
      <c r="H12" s="20"/>
      <c r="I12" s="20"/>
      <c r="J12" s="20"/>
      <c r="K12" s="20"/>
      <c r="L12" s="20"/>
      <c r="M12" s="20"/>
      <c r="N12" s="20"/>
      <c r="O12" s="20"/>
      <c r="P12" s="20"/>
      <c r="Q12" s="20"/>
      <c r="R12" s="20"/>
      <c r="S12" s="20"/>
      <c r="T12" s="20"/>
      <c r="U12" s="20"/>
      <c r="V12" s="20"/>
      <c r="W12" s="20"/>
      <c r="X12" s="20"/>
      <c r="Y12" s="20"/>
      <c r="Z12" s="320"/>
      <c r="AE12" s="384"/>
      <c r="AF12" s="384"/>
      <c r="AG12" s="384"/>
      <c r="AH12" s="384"/>
      <c r="AI12" s="384"/>
      <c r="AJ12" s="384"/>
      <c r="AK12" s="384"/>
      <c r="AL12" s="384"/>
      <c r="AM12" s="384"/>
      <c r="AN12" s="384"/>
      <c r="AO12" s="384"/>
      <c r="AP12" s="384"/>
      <c r="AQ12" s="384"/>
      <c r="AR12" s="384"/>
      <c r="AS12" s="384"/>
      <c r="AT12" s="384"/>
      <c r="AV12" s="590"/>
      <c r="BQ12" s="401"/>
    </row>
    <row r="13" spans="1:69" hidden="1" x14ac:dyDescent="0.2">
      <c r="A13" s="561" t="s">
        <v>92</v>
      </c>
      <c r="B13" s="562" t="s">
        <v>95</v>
      </c>
      <c r="C13" s="241">
        <v>0.85</v>
      </c>
      <c r="D13" s="585">
        <f t="shared" si="2"/>
        <v>0</v>
      </c>
      <c r="E13" s="586" t="e">
        <f t="shared" si="0"/>
        <v>#DIV/0!</v>
      </c>
      <c r="F13" s="591">
        <f t="shared" ref="F13:G16" si="5">ROUND(H13+J13+L13+N13+P13+R13+T13+V13+X13,2)</f>
        <v>0</v>
      </c>
      <c r="G13" s="591">
        <f t="shared" si="5"/>
        <v>0</v>
      </c>
      <c r="H13" s="20"/>
      <c r="I13" s="20"/>
      <c r="J13" s="20"/>
      <c r="K13" s="20"/>
      <c r="L13" s="20"/>
      <c r="M13" s="20"/>
      <c r="N13" s="20"/>
      <c r="O13" s="20"/>
      <c r="P13" s="20"/>
      <c r="Q13" s="20"/>
      <c r="R13" s="20"/>
      <c r="S13" s="20"/>
      <c r="T13" s="20"/>
      <c r="U13" s="20"/>
      <c r="V13" s="20"/>
      <c r="W13" s="20"/>
      <c r="X13" s="20"/>
      <c r="Y13" s="20"/>
      <c r="Z13" s="320"/>
      <c r="AE13" s="384"/>
      <c r="AF13" s="384"/>
      <c r="AG13" s="384"/>
      <c r="AH13" s="384"/>
      <c r="AI13" s="384"/>
      <c r="AJ13" s="384"/>
      <c r="AK13" s="384"/>
      <c r="AL13" s="384"/>
      <c r="AM13" s="384"/>
      <c r="AN13" s="384"/>
      <c r="AO13" s="384"/>
      <c r="AP13" s="384"/>
      <c r="AQ13" s="384"/>
      <c r="AR13" s="384"/>
      <c r="AS13" s="384"/>
      <c r="AT13" s="384"/>
      <c r="AV13" s="590"/>
      <c r="BQ13" s="401"/>
    </row>
    <row r="14" spans="1:69" hidden="1" x14ac:dyDescent="0.2">
      <c r="A14" s="556">
        <v>4</v>
      </c>
      <c r="B14" s="557" t="s">
        <v>68</v>
      </c>
      <c r="C14" s="241">
        <v>0.85</v>
      </c>
      <c r="D14" s="585">
        <f t="shared" si="2"/>
        <v>0</v>
      </c>
      <c r="E14" s="586" t="e">
        <f t="shared" si="0"/>
        <v>#DIV/0!</v>
      </c>
      <c r="F14" s="591">
        <f t="shared" si="5"/>
        <v>0</v>
      </c>
      <c r="G14" s="591">
        <f t="shared" si="5"/>
        <v>0</v>
      </c>
      <c r="H14" s="19"/>
      <c r="I14" s="19"/>
      <c r="J14" s="19"/>
      <c r="K14" s="19"/>
      <c r="L14" s="19"/>
      <c r="M14" s="19"/>
      <c r="N14" s="19"/>
      <c r="O14" s="19"/>
      <c r="P14" s="19"/>
      <c r="Q14" s="19"/>
      <c r="R14" s="19"/>
      <c r="S14" s="19"/>
      <c r="T14" s="19"/>
      <c r="U14" s="19"/>
      <c r="V14" s="19"/>
      <c r="W14" s="19"/>
      <c r="X14" s="19"/>
      <c r="Y14" s="19"/>
      <c r="Z14" s="320"/>
      <c r="AE14" s="384"/>
      <c r="AF14" s="384"/>
      <c r="AG14" s="384"/>
      <c r="AH14" s="384"/>
      <c r="AI14" s="384"/>
      <c r="AJ14" s="384"/>
      <c r="AK14" s="384"/>
      <c r="AL14" s="384"/>
      <c r="AM14" s="384"/>
      <c r="AN14" s="384"/>
      <c r="AO14" s="384"/>
      <c r="AP14" s="384"/>
      <c r="AQ14" s="384"/>
      <c r="AR14" s="384"/>
      <c r="AS14" s="384"/>
      <c r="AT14" s="384"/>
      <c r="BQ14" s="401"/>
    </row>
    <row r="15" spans="1:69" hidden="1" x14ac:dyDescent="0.2">
      <c r="A15" s="556">
        <v>5</v>
      </c>
      <c r="B15" s="557" t="s">
        <v>96</v>
      </c>
      <c r="C15" s="241">
        <v>0.85</v>
      </c>
      <c r="D15" s="585">
        <f t="shared" si="2"/>
        <v>0</v>
      </c>
      <c r="E15" s="586" t="e">
        <f t="shared" si="0"/>
        <v>#DIV/0!</v>
      </c>
      <c r="F15" s="591">
        <f t="shared" si="5"/>
        <v>0</v>
      </c>
      <c r="G15" s="591">
        <f t="shared" si="5"/>
        <v>0</v>
      </c>
      <c r="H15" s="19"/>
      <c r="I15" s="19"/>
      <c r="J15" s="19"/>
      <c r="K15" s="19"/>
      <c r="L15" s="19"/>
      <c r="M15" s="19"/>
      <c r="N15" s="19"/>
      <c r="O15" s="19"/>
      <c r="P15" s="19"/>
      <c r="Q15" s="19"/>
      <c r="R15" s="19"/>
      <c r="S15" s="19"/>
      <c r="T15" s="19"/>
      <c r="U15" s="19"/>
      <c r="V15" s="19"/>
      <c r="W15" s="19"/>
      <c r="X15" s="19"/>
      <c r="Y15" s="19"/>
      <c r="Z15" s="320"/>
      <c r="AE15" s="384"/>
      <c r="AF15" s="384"/>
      <c r="AG15" s="384"/>
      <c r="AH15" s="384"/>
      <c r="AI15" s="384"/>
      <c r="AJ15" s="384"/>
      <c r="AK15" s="384"/>
      <c r="AL15" s="384"/>
      <c r="AM15" s="384"/>
      <c r="AN15" s="384"/>
      <c r="AO15" s="384"/>
      <c r="AP15" s="384"/>
      <c r="AQ15" s="384"/>
      <c r="AR15" s="384"/>
      <c r="AS15" s="384"/>
      <c r="AT15" s="384"/>
      <c r="BQ15" s="401"/>
    </row>
    <row r="16" spans="1:69" hidden="1" x14ac:dyDescent="0.2">
      <c r="A16" s="556">
        <v>6</v>
      </c>
      <c r="B16" s="557" t="s">
        <v>97</v>
      </c>
      <c r="C16" s="320"/>
      <c r="D16" s="585">
        <f t="shared" si="2"/>
        <v>0</v>
      </c>
      <c r="E16" s="586" t="e">
        <f t="shared" si="0"/>
        <v>#DIV/0!</v>
      </c>
      <c r="F16" s="588">
        <f t="shared" si="5"/>
        <v>0</v>
      </c>
      <c r="G16" s="588">
        <f>ROUND(I16+K16+M16+O16+Q16+S16+U16+W16+Y16,2)</f>
        <v>0</v>
      </c>
      <c r="H16" s="589">
        <f>SUM(H17:H20)</f>
        <v>0</v>
      </c>
      <c r="I16" s="589">
        <f t="shared" ref="I16:Y16" si="6">SUM(I17:I20)</f>
        <v>0</v>
      </c>
      <c r="J16" s="589">
        <f t="shared" si="6"/>
        <v>0</v>
      </c>
      <c r="K16" s="589">
        <f t="shared" si="6"/>
        <v>0</v>
      </c>
      <c r="L16" s="589">
        <f t="shared" si="6"/>
        <v>0</v>
      </c>
      <c r="M16" s="589">
        <f t="shared" si="6"/>
        <v>0</v>
      </c>
      <c r="N16" s="589">
        <f t="shared" si="6"/>
        <v>0</v>
      </c>
      <c r="O16" s="589">
        <f t="shared" si="6"/>
        <v>0</v>
      </c>
      <c r="P16" s="589">
        <f t="shared" si="6"/>
        <v>0</v>
      </c>
      <c r="Q16" s="589">
        <f t="shared" si="6"/>
        <v>0</v>
      </c>
      <c r="R16" s="589">
        <f t="shared" si="6"/>
        <v>0</v>
      </c>
      <c r="S16" s="589">
        <f t="shared" si="6"/>
        <v>0</v>
      </c>
      <c r="T16" s="589">
        <f t="shared" si="6"/>
        <v>0</v>
      </c>
      <c r="U16" s="589">
        <f t="shared" si="6"/>
        <v>0</v>
      </c>
      <c r="V16" s="589">
        <f t="shared" si="6"/>
        <v>0</v>
      </c>
      <c r="W16" s="589">
        <f t="shared" si="6"/>
        <v>0</v>
      </c>
      <c r="X16" s="589">
        <f t="shared" si="6"/>
        <v>0</v>
      </c>
      <c r="Y16" s="589">
        <f t="shared" si="6"/>
        <v>0</v>
      </c>
      <c r="Z16" s="320"/>
      <c r="AE16" s="384"/>
      <c r="AF16" s="384"/>
      <c r="AG16" s="384"/>
      <c r="AH16" s="384"/>
      <c r="AI16" s="384"/>
      <c r="AJ16" s="384"/>
      <c r="AK16" s="384"/>
      <c r="AL16" s="384"/>
      <c r="AM16" s="384"/>
      <c r="AN16" s="384"/>
      <c r="AO16" s="384"/>
      <c r="AP16" s="384"/>
      <c r="AQ16" s="384"/>
      <c r="AR16" s="384"/>
      <c r="AS16" s="384"/>
      <c r="AT16" s="384"/>
      <c r="AV16" s="590"/>
      <c r="BQ16" s="401"/>
    </row>
    <row r="17" spans="1:69" hidden="1" x14ac:dyDescent="0.2">
      <c r="A17" s="561" t="s">
        <v>100</v>
      </c>
      <c r="B17" s="562" t="s">
        <v>98</v>
      </c>
      <c r="C17" s="241">
        <v>0.85</v>
      </c>
      <c r="D17" s="585">
        <f t="shared" si="2"/>
        <v>0</v>
      </c>
      <c r="E17" s="586" t="e">
        <f t="shared" si="0"/>
        <v>#DIV/0!</v>
      </c>
      <c r="F17" s="591">
        <f>ROUND(H17+J17+L17+N17+P17+R17+T17+V17+X17,2)</f>
        <v>0</v>
      </c>
      <c r="G17" s="591">
        <f>ROUND(I17+K17+M17+O17+Q17+S17+U17+W17+Y17,2)</f>
        <v>0</v>
      </c>
      <c r="H17" s="20"/>
      <c r="I17" s="20"/>
      <c r="J17" s="20"/>
      <c r="K17" s="20"/>
      <c r="L17" s="20"/>
      <c r="M17" s="20"/>
      <c r="N17" s="20"/>
      <c r="O17" s="20"/>
      <c r="P17" s="20"/>
      <c r="Q17" s="20"/>
      <c r="R17" s="20"/>
      <c r="S17" s="20"/>
      <c r="T17" s="20"/>
      <c r="U17" s="20"/>
      <c r="V17" s="20"/>
      <c r="W17" s="20"/>
      <c r="X17" s="20"/>
      <c r="Y17" s="20"/>
      <c r="Z17" s="320"/>
      <c r="AE17" s="384"/>
      <c r="AF17" s="384"/>
      <c r="AG17" s="384"/>
      <c r="AH17" s="384"/>
      <c r="AI17" s="384"/>
      <c r="AJ17" s="384"/>
      <c r="AK17" s="384"/>
      <c r="AL17" s="384"/>
      <c r="AM17" s="384"/>
      <c r="AN17" s="384"/>
      <c r="AO17" s="384"/>
      <c r="AP17" s="384"/>
      <c r="AQ17" s="384"/>
      <c r="AR17" s="384"/>
      <c r="AS17" s="384"/>
      <c r="AT17" s="384"/>
      <c r="AV17" s="590"/>
      <c r="BQ17" s="401"/>
    </row>
    <row r="18" spans="1:69" hidden="1" x14ac:dyDescent="0.2">
      <c r="A18" s="561" t="s">
        <v>101</v>
      </c>
      <c r="B18" s="562" t="s">
        <v>95</v>
      </c>
      <c r="C18" s="241">
        <v>0.85</v>
      </c>
      <c r="D18" s="585">
        <f t="shared" si="2"/>
        <v>0</v>
      </c>
      <c r="E18" s="586" t="e">
        <f t="shared" si="0"/>
        <v>#DIV/0!</v>
      </c>
      <c r="F18" s="591">
        <f t="shared" ref="F18:G20" si="7">ROUND(H18+J18+L18+N18+P18+R18+T18+V18+X18,2)</f>
        <v>0</v>
      </c>
      <c r="G18" s="591">
        <f t="shared" si="7"/>
        <v>0</v>
      </c>
      <c r="H18" s="20"/>
      <c r="I18" s="20"/>
      <c r="J18" s="20"/>
      <c r="K18" s="20"/>
      <c r="L18" s="20"/>
      <c r="M18" s="20"/>
      <c r="N18" s="20"/>
      <c r="O18" s="20"/>
      <c r="P18" s="20"/>
      <c r="Q18" s="20"/>
      <c r="R18" s="20"/>
      <c r="S18" s="20"/>
      <c r="T18" s="20"/>
      <c r="U18" s="20"/>
      <c r="V18" s="20"/>
      <c r="W18" s="20"/>
      <c r="X18" s="20"/>
      <c r="Y18" s="20"/>
      <c r="Z18" s="320"/>
      <c r="AE18" s="384"/>
      <c r="AF18" s="384"/>
      <c r="AG18" s="384"/>
      <c r="AH18" s="384"/>
      <c r="AI18" s="384"/>
      <c r="AJ18" s="384"/>
      <c r="AK18" s="384"/>
      <c r="AL18" s="384"/>
      <c r="AM18" s="384"/>
      <c r="AN18" s="384"/>
      <c r="AO18" s="384"/>
      <c r="AP18" s="384"/>
      <c r="AQ18" s="384"/>
      <c r="AR18" s="384"/>
      <c r="AS18" s="384"/>
      <c r="AT18" s="384"/>
      <c r="AV18" s="590"/>
      <c r="BQ18" s="401"/>
    </row>
    <row r="19" spans="1:69" s="320" customFormat="1" hidden="1" x14ac:dyDescent="0.2">
      <c r="A19" s="561" t="s">
        <v>102</v>
      </c>
      <c r="B19" s="562" t="s">
        <v>99</v>
      </c>
      <c r="C19" s="241">
        <v>0.85</v>
      </c>
      <c r="D19" s="585">
        <f t="shared" si="2"/>
        <v>0</v>
      </c>
      <c r="E19" s="586" t="e">
        <f t="shared" si="0"/>
        <v>#DIV/0!</v>
      </c>
      <c r="F19" s="591">
        <f t="shared" si="7"/>
        <v>0</v>
      </c>
      <c r="G19" s="591">
        <f t="shared" si="7"/>
        <v>0</v>
      </c>
      <c r="H19" s="20"/>
      <c r="I19" s="20"/>
      <c r="J19" s="20"/>
      <c r="K19" s="20"/>
      <c r="L19" s="20"/>
      <c r="M19" s="20"/>
      <c r="N19" s="20"/>
      <c r="O19" s="20"/>
      <c r="P19" s="20"/>
      <c r="Q19" s="20"/>
      <c r="R19" s="20"/>
      <c r="S19" s="20"/>
      <c r="T19" s="20"/>
      <c r="U19" s="20"/>
      <c r="V19" s="20"/>
      <c r="W19" s="20"/>
      <c r="X19" s="20"/>
      <c r="Y19" s="20"/>
      <c r="AE19" s="384"/>
      <c r="AF19" s="384"/>
      <c r="AG19" s="384"/>
      <c r="AH19" s="384"/>
      <c r="AI19" s="384"/>
      <c r="AJ19" s="384"/>
      <c r="AK19" s="384"/>
      <c r="AL19" s="384"/>
      <c r="AM19" s="384"/>
      <c r="AN19" s="384"/>
      <c r="AO19" s="384"/>
      <c r="AP19" s="384"/>
      <c r="AQ19" s="384"/>
      <c r="AR19" s="384"/>
      <c r="AS19" s="384"/>
      <c r="AT19" s="384"/>
      <c r="AV19" s="590"/>
    </row>
    <row r="20" spans="1:69" s="320" customFormat="1" hidden="1" x14ac:dyDescent="0.2">
      <c r="A20" s="561" t="s">
        <v>103</v>
      </c>
      <c r="B20" s="562" t="s">
        <v>80</v>
      </c>
      <c r="C20" s="241">
        <v>0.85</v>
      </c>
      <c r="D20" s="585">
        <f t="shared" si="2"/>
        <v>0</v>
      </c>
      <c r="E20" s="586" t="e">
        <f t="shared" si="0"/>
        <v>#DIV/0!</v>
      </c>
      <c r="F20" s="591">
        <f t="shared" si="7"/>
        <v>0</v>
      </c>
      <c r="G20" s="591">
        <f t="shared" si="7"/>
        <v>0</v>
      </c>
      <c r="H20" s="20"/>
      <c r="I20" s="20"/>
      <c r="J20" s="20"/>
      <c r="K20" s="20"/>
      <c r="L20" s="20"/>
      <c r="M20" s="20"/>
      <c r="N20" s="20"/>
      <c r="O20" s="20"/>
      <c r="P20" s="20"/>
      <c r="Q20" s="20"/>
      <c r="R20" s="20"/>
      <c r="S20" s="20"/>
      <c r="T20" s="20"/>
      <c r="U20" s="20"/>
      <c r="V20" s="20"/>
      <c r="W20" s="20"/>
      <c r="X20" s="20"/>
      <c r="Y20" s="20"/>
      <c r="AE20" s="384"/>
      <c r="AF20" s="384"/>
      <c r="AG20" s="384"/>
      <c r="AH20" s="384"/>
      <c r="AI20" s="384"/>
      <c r="AJ20" s="384"/>
      <c r="AK20" s="384"/>
      <c r="AL20" s="384"/>
      <c r="AM20" s="384"/>
      <c r="AN20" s="384"/>
      <c r="AO20" s="384"/>
      <c r="AP20" s="384"/>
      <c r="AQ20" s="384"/>
      <c r="AR20" s="384"/>
      <c r="AS20" s="384"/>
      <c r="AT20" s="384"/>
      <c r="AV20" s="590"/>
    </row>
    <row r="21" spans="1:69" s="320" customFormat="1" x14ac:dyDescent="0.2">
      <c r="A21" s="556">
        <v>7</v>
      </c>
      <c r="B21" s="557" t="s">
        <v>69</v>
      </c>
      <c r="D21" s="585">
        <f t="shared" si="2"/>
        <v>0</v>
      </c>
      <c r="E21" s="586" t="e">
        <f t="shared" si="0"/>
        <v>#DIV/0!</v>
      </c>
      <c r="F21" s="587">
        <f>ROUND(H21+J21+L21+N21+P21+R21+T21+V21+X21,2)</f>
        <v>0</v>
      </c>
      <c r="G21" s="587">
        <f>ROUND(I21+K21+M21+O21+Q21+S21+U21+W21+Y21,2)</f>
        <v>0</v>
      </c>
      <c r="H21" s="592">
        <f>SUM(H22:H27)</f>
        <v>0</v>
      </c>
      <c r="I21" s="592">
        <f t="shared" ref="I21:Y21" si="8">SUM(I22:I27)</f>
        <v>0</v>
      </c>
      <c r="J21" s="592">
        <f t="shared" si="8"/>
        <v>0</v>
      </c>
      <c r="K21" s="592">
        <f t="shared" si="8"/>
        <v>0</v>
      </c>
      <c r="L21" s="592">
        <f t="shared" si="8"/>
        <v>0</v>
      </c>
      <c r="M21" s="592">
        <f t="shared" si="8"/>
        <v>0</v>
      </c>
      <c r="N21" s="592">
        <f t="shared" si="8"/>
        <v>0</v>
      </c>
      <c r="O21" s="592">
        <f t="shared" si="8"/>
        <v>0</v>
      </c>
      <c r="P21" s="592">
        <f t="shared" si="8"/>
        <v>0</v>
      </c>
      <c r="Q21" s="592">
        <f t="shared" si="8"/>
        <v>0</v>
      </c>
      <c r="R21" s="592">
        <f t="shared" si="8"/>
        <v>0</v>
      </c>
      <c r="S21" s="592">
        <f t="shared" si="8"/>
        <v>0</v>
      </c>
      <c r="T21" s="592">
        <f t="shared" si="8"/>
        <v>0</v>
      </c>
      <c r="U21" s="592">
        <f t="shared" si="8"/>
        <v>0</v>
      </c>
      <c r="V21" s="592">
        <f t="shared" si="8"/>
        <v>0</v>
      </c>
      <c r="W21" s="592">
        <f t="shared" si="8"/>
        <v>0</v>
      </c>
      <c r="X21" s="592">
        <f t="shared" si="8"/>
        <v>0</v>
      </c>
      <c r="Y21" s="592">
        <f t="shared" si="8"/>
        <v>0</v>
      </c>
      <c r="AE21" s="384"/>
      <c r="AF21" s="384"/>
      <c r="AG21" s="384"/>
      <c r="AH21" s="384"/>
      <c r="AI21" s="384"/>
      <c r="AJ21" s="384"/>
      <c r="AK21" s="384"/>
      <c r="AL21" s="384"/>
      <c r="AM21" s="384"/>
      <c r="AN21" s="384"/>
      <c r="AO21" s="384"/>
      <c r="AP21" s="384"/>
      <c r="AQ21" s="384"/>
      <c r="AR21" s="384"/>
      <c r="AS21" s="384"/>
      <c r="AT21" s="384"/>
    </row>
    <row r="22" spans="1:69" s="320" customFormat="1" x14ac:dyDescent="0.2">
      <c r="A22" s="561" t="s">
        <v>70</v>
      </c>
      <c r="B22" s="562" t="s">
        <v>324</v>
      </c>
      <c r="C22" s="241">
        <v>1</v>
      </c>
      <c r="D22" s="585">
        <f t="shared" si="2"/>
        <v>0</v>
      </c>
      <c r="E22" s="586" t="e">
        <f t="shared" si="0"/>
        <v>#DIV/0!</v>
      </c>
      <c r="F22" s="591">
        <f>ROUND(H22+J22+L22+N22+P22+R22+T22+V22+X22,2)</f>
        <v>0</v>
      </c>
      <c r="G22" s="591">
        <f>ROUND(I22+K22+M22+O22+Q22+S22+U22+W22+Y22,2)</f>
        <v>0</v>
      </c>
      <c r="H22" s="20"/>
      <c r="I22" s="20"/>
      <c r="J22" s="20"/>
      <c r="K22" s="20"/>
      <c r="L22" s="20"/>
      <c r="M22" s="20"/>
      <c r="N22" s="20"/>
      <c r="O22" s="20"/>
      <c r="P22" s="20"/>
      <c r="Q22" s="20"/>
      <c r="R22" s="20"/>
      <c r="S22" s="20"/>
      <c r="T22" s="20"/>
      <c r="U22" s="20"/>
      <c r="V22" s="20"/>
      <c r="W22" s="20"/>
      <c r="X22" s="20"/>
      <c r="Y22" s="20"/>
      <c r="AE22" s="384"/>
      <c r="AF22" s="384"/>
      <c r="AG22" s="384"/>
      <c r="AH22" s="384"/>
      <c r="AI22" s="384"/>
      <c r="AJ22" s="384"/>
      <c r="AK22" s="384"/>
      <c r="AL22" s="384"/>
      <c r="AM22" s="384"/>
      <c r="AN22" s="384"/>
      <c r="AO22" s="384"/>
      <c r="AP22" s="384"/>
      <c r="AQ22" s="384"/>
      <c r="AR22" s="384"/>
      <c r="AS22" s="384"/>
      <c r="AT22" s="384"/>
    </row>
    <row r="23" spans="1:69" s="320" customFormat="1" x14ac:dyDescent="0.2">
      <c r="A23" s="561" t="s">
        <v>72</v>
      </c>
      <c r="B23" s="562" t="s">
        <v>73</v>
      </c>
      <c r="C23" s="241">
        <v>0.85</v>
      </c>
      <c r="D23" s="585">
        <f t="shared" si="2"/>
        <v>0</v>
      </c>
      <c r="E23" s="586" t="e">
        <f t="shared" si="0"/>
        <v>#DIV/0!</v>
      </c>
      <c r="F23" s="591">
        <f t="shared" ref="F23:G35" si="9">ROUND(H23+J23+L23+N23+P23+R23+T23+V23+X23,2)</f>
        <v>0</v>
      </c>
      <c r="G23" s="591">
        <f t="shared" si="9"/>
        <v>0</v>
      </c>
      <c r="H23" s="20"/>
      <c r="I23" s="20"/>
      <c r="J23" s="20"/>
      <c r="K23" s="20"/>
      <c r="L23" s="20"/>
      <c r="M23" s="20"/>
      <c r="N23" s="20"/>
      <c r="O23" s="20"/>
      <c r="P23" s="20"/>
      <c r="Q23" s="20"/>
      <c r="R23" s="20"/>
      <c r="S23" s="20"/>
      <c r="T23" s="20"/>
      <c r="U23" s="20"/>
      <c r="V23" s="20"/>
      <c r="W23" s="20"/>
      <c r="X23" s="20"/>
      <c r="Y23" s="20"/>
      <c r="AE23" s="384"/>
      <c r="AF23" s="384"/>
      <c r="AG23" s="384"/>
      <c r="AH23" s="384"/>
      <c r="AI23" s="384"/>
      <c r="AJ23" s="384"/>
      <c r="AK23" s="384"/>
      <c r="AL23" s="384"/>
      <c r="AM23" s="384"/>
      <c r="AN23" s="384"/>
      <c r="AO23" s="384"/>
      <c r="AP23" s="384"/>
      <c r="AQ23" s="384"/>
      <c r="AR23" s="384"/>
      <c r="AS23" s="384"/>
      <c r="AT23" s="384"/>
    </row>
    <row r="24" spans="1:69" s="320" customFormat="1" x14ac:dyDescent="0.2">
      <c r="A24" s="561" t="s">
        <v>74</v>
      </c>
      <c r="B24" s="562" t="s">
        <v>88</v>
      </c>
      <c r="C24" s="241">
        <v>0.85</v>
      </c>
      <c r="D24" s="585">
        <f t="shared" si="2"/>
        <v>0</v>
      </c>
      <c r="E24" s="586" t="e">
        <f t="shared" si="0"/>
        <v>#DIV/0!</v>
      </c>
      <c r="F24" s="591">
        <f t="shared" si="9"/>
        <v>0</v>
      </c>
      <c r="G24" s="591">
        <f t="shared" si="9"/>
        <v>0</v>
      </c>
      <c r="H24" s="20"/>
      <c r="I24" s="20"/>
      <c r="J24" s="20"/>
      <c r="K24" s="20"/>
      <c r="L24" s="20"/>
      <c r="M24" s="20"/>
      <c r="N24" s="20"/>
      <c r="O24" s="20"/>
      <c r="P24" s="20"/>
      <c r="Q24" s="20"/>
      <c r="R24" s="20"/>
      <c r="S24" s="20"/>
      <c r="T24" s="20"/>
      <c r="U24" s="20"/>
      <c r="V24" s="20"/>
      <c r="W24" s="20"/>
      <c r="X24" s="20"/>
      <c r="Y24" s="20"/>
      <c r="AE24" s="384"/>
      <c r="AF24" s="384"/>
      <c r="AG24" s="384"/>
      <c r="AH24" s="384"/>
      <c r="AI24" s="384"/>
      <c r="AJ24" s="384"/>
      <c r="AK24" s="384"/>
      <c r="AL24" s="384"/>
      <c r="AM24" s="384"/>
      <c r="AN24" s="384"/>
      <c r="AO24" s="384"/>
      <c r="AP24" s="384"/>
      <c r="AQ24" s="384"/>
      <c r="AR24" s="384"/>
      <c r="AS24" s="384"/>
      <c r="AT24" s="384"/>
    </row>
    <row r="25" spans="1:69" s="320" customFormat="1" ht="15" customHeight="1" x14ac:dyDescent="0.2">
      <c r="A25" s="561" t="s">
        <v>75</v>
      </c>
      <c r="B25" s="562" t="s">
        <v>76</v>
      </c>
      <c r="C25" s="241">
        <v>0.85</v>
      </c>
      <c r="D25" s="585">
        <f t="shared" si="2"/>
        <v>0</v>
      </c>
      <c r="E25" s="586" t="e">
        <f t="shared" si="0"/>
        <v>#DIV/0!</v>
      </c>
      <c r="F25" s="591">
        <f t="shared" si="9"/>
        <v>0</v>
      </c>
      <c r="G25" s="591">
        <f t="shared" si="9"/>
        <v>0</v>
      </c>
      <c r="H25" s="20"/>
      <c r="I25" s="20"/>
      <c r="J25" s="20"/>
      <c r="K25" s="20"/>
      <c r="L25" s="20"/>
      <c r="M25" s="20"/>
      <c r="N25" s="20"/>
      <c r="O25" s="20"/>
      <c r="P25" s="20"/>
      <c r="Q25" s="20"/>
      <c r="R25" s="20"/>
      <c r="S25" s="20"/>
      <c r="T25" s="20"/>
      <c r="U25" s="20"/>
      <c r="V25" s="20"/>
      <c r="W25" s="20"/>
      <c r="X25" s="20"/>
      <c r="Y25" s="20"/>
      <c r="AE25" s="384"/>
      <c r="AF25" s="384"/>
      <c r="AG25" s="384"/>
      <c r="AH25" s="384"/>
      <c r="AI25" s="384"/>
      <c r="AJ25" s="384"/>
      <c r="AK25" s="384"/>
      <c r="AL25" s="384"/>
      <c r="AM25" s="384"/>
      <c r="AN25" s="384"/>
      <c r="AO25" s="384"/>
      <c r="AP25" s="384"/>
      <c r="AQ25" s="384"/>
      <c r="AR25" s="384"/>
      <c r="AS25" s="384"/>
      <c r="AT25" s="384"/>
    </row>
    <row r="26" spans="1:69" s="320" customFormat="1" x14ac:dyDescent="0.2">
      <c r="A26" s="561" t="s">
        <v>77</v>
      </c>
      <c r="B26" s="562" t="s">
        <v>78</v>
      </c>
      <c r="C26" s="241">
        <v>0.85</v>
      </c>
      <c r="D26" s="585">
        <f t="shared" si="2"/>
        <v>0</v>
      </c>
      <c r="E26" s="586" t="e">
        <f t="shared" si="0"/>
        <v>#DIV/0!</v>
      </c>
      <c r="F26" s="591">
        <f t="shared" si="9"/>
        <v>0</v>
      </c>
      <c r="G26" s="591">
        <f t="shared" si="9"/>
        <v>0</v>
      </c>
      <c r="H26" s="20"/>
      <c r="I26" s="20"/>
      <c r="J26" s="20"/>
      <c r="K26" s="20"/>
      <c r="L26" s="20"/>
      <c r="M26" s="20"/>
      <c r="N26" s="20"/>
      <c r="O26" s="20"/>
      <c r="P26" s="20"/>
      <c r="Q26" s="20"/>
      <c r="R26" s="20"/>
      <c r="S26" s="20"/>
      <c r="T26" s="20"/>
      <c r="U26" s="20"/>
      <c r="V26" s="20"/>
      <c r="W26" s="20"/>
      <c r="X26" s="20"/>
      <c r="Y26" s="20"/>
      <c r="AE26" s="384"/>
      <c r="AF26" s="384"/>
      <c r="AG26" s="384"/>
      <c r="AH26" s="384"/>
      <c r="AI26" s="384"/>
      <c r="AJ26" s="384"/>
      <c r="AK26" s="384"/>
      <c r="AL26" s="384"/>
      <c r="AM26" s="384"/>
      <c r="AN26" s="384"/>
      <c r="AO26" s="384"/>
      <c r="AP26" s="384"/>
      <c r="AQ26" s="384"/>
      <c r="AR26" s="384"/>
      <c r="AS26" s="384"/>
      <c r="AT26" s="384"/>
    </row>
    <row r="27" spans="1:69" s="320" customFormat="1" x14ac:dyDescent="0.2">
      <c r="A27" s="561" t="s">
        <v>79</v>
      </c>
      <c r="B27" s="562" t="s">
        <v>80</v>
      </c>
      <c r="C27" s="241">
        <v>0.85</v>
      </c>
      <c r="D27" s="585">
        <f t="shared" si="2"/>
        <v>0</v>
      </c>
      <c r="E27" s="586" t="e">
        <f t="shared" si="0"/>
        <v>#DIV/0!</v>
      </c>
      <c r="F27" s="591">
        <f t="shared" si="9"/>
        <v>0</v>
      </c>
      <c r="G27" s="591">
        <f t="shared" si="9"/>
        <v>0</v>
      </c>
      <c r="H27" s="20"/>
      <c r="I27" s="20"/>
      <c r="J27" s="20"/>
      <c r="K27" s="20"/>
      <c r="L27" s="20"/>
      <c r="M27" s="20"/>
      <c r="N27" s="20"/>
      <c r="O27" s="20"/>
      <c r="P27" s="20"/>
      <c r="Q27" s="20"/>
      <c r="R27" s="20"/>
      <c r="S27" s="20"/>
      <c r="T27" s="20"/>
      <c r="U27" s="20"/>
      <c r="V27" s="20"/>
      <c r="W27" s="20"/>
      <c r="X27" s="20"/>
      <c r="Y27" s="20"/>
      <c r="AE27" s="384"/>
      <c r="AF27" s="384"/>
      <c r="AG27" s="384"/>
      <c r="AH27" s="384"/>
      <c r="AI27" s="384"/>
      <c r="AJ27" s="384"/>
      <c r="AK27" s="384"/>
      <c r="AL27" s="384"/>
      <c r="AM27" s="384"/>
      <c r="AN27" s="384"/>
      <c r="AO27" s="384"/>
      <c r="AP27" s="384"/>
      <c r="AQ27" s="384"/>
      <c r="AR27" s="384"/>
      <c r="AS27" s="384"/>
      <c r="AT27" s="384"/>
    </row>
    <row r="28" spans="1:69" s="320" customFormat="1" hidden="1" x14ac:dyDescent="0.2">
      <c r="A28" s="556">
        <v>8</v>
      </c>
      <c r="B28" s="557" t="s">
        <v>104</v>
      </c>
      <c r="C28" s="241">
        <v>0.85</v>
      </c>
      <c r="D28" s="585">
        <f t="shared" si="2"/>
        <v>0</v>
      </c>
      <c r="E28" s="586" t="e">
        <f t="shared" si="0"/>
        <v>#DIV/0!</v>
      </c>
      <c r="F28" s="591">
        <f t="shared" si="9"/>
        <v>0</v>
      </c>
      <c r="G28" s="591">
        <f t="shared" si="9"/>
        <v>0</v>
      </c>
      <c r="H28" s="20"/>
      <c r="I28" s="20"/>
      <c r="J28" s="20"/>
      <c r="K28" s="20"/>
      <c r="L28" s="20"/>
      <c r="M28" s="20"/>
      <c r="N28" s="19"/>
      <c r="O28" s="19"/>
      <c r="P28" s="19"/>
      <c r="Q28" s="19"/>
      <c r="R28" s="19"/>
      <c r="S28" s="19"/>
      <c r="T28" s="19"/>
      <c r="U28" s="19"/>
      <c r="V28" s="19"/>
      <c r="W28" s="19"/>
      <c r="X28" s="19"/>
      <c r="Y28" s="19"/>
      <c r="AE28" s="384"/>
      <c r="AF28" s="384"/>
      <c r="AG28" s="384"/>
      <c r="AH28" s="384"/>
      <c r="AI28" s="384"/>
      <c r="AJ28" s="384"/>
      <c r="AK28" s="384"/>
      <c r="AL28" s="384"/>
      <c r="AM28" s="384"/>
      <c r="AN28" s="384"/>
      <c r="AO28" s="384"/>
      <c r="AP28" s="384"/>
      <c r="AQ28" s="384"/>
      <c r="AR28" s="384"/>
      <c r="AS28" s="384"/>
      <c r="AT28" s="384"/>
    </row>
    <row r="29" spans="1:69" s="320" customFormat="1" x14ac:dyDescent="0.2">
      <c r="A29" s="556">
        <v>9</v>
      </c>
      <c r="B29" s="557" t="s">
        <v>81</v>
      </c>
      <c r="C29" s="241">
        <v>0.85</v>
      </c>
      <c r="D29" s="585">
        <f t="shared" si="2"/>
        <v>0</v>
      </c>
      <c r="E29" s="586" t="e">
        <f t="shared" si="0"/>
        <v>#DIV/0!</v>
      </c>
      <c r="F29" s="591">
        <f t="shared" si="9"/>
        <v>0</v>
      </c>
      <c r="G29" s="591">
        <f t="shared" si="9"/>
        <v>0</v>
      </c>
      <c r="H29" s="20"/>
      <c r="I29" s="20"/>
      <c r="J29" s="20"/>
      <c r="K29" s="20"/>
      <c r="L29" s="20"/>
      <c r="M29" s="20"/>
      <c r="N29" s="20"/>
      <c r="O29" s="20"/>
      <c r="P29" s="20"/>
      <c r="Q29" s="20"/>
      <c r="R29" s="20"/>
      <c r="S29" s="20"/>
      <c r="T29" s="20"/>
      <c r="U29" s="20"/>
      <c r="V29" s="20"/>
      <c r="W29" s="20"/>
      <c r="X29" s="20"/>
      <c r="Y29" s="20"/>
      <c r="AE29" s="384"/>
      <c r="AF29" s="384"/>
      <c r="AG29" s="384"/>
      <c r="AH29" s="384"/>
      <c r="AI29" s="384"/>
      <c r="AJ29" s="384"/>
      <c r="AK29" s="384"/>
      <c r="AL29" s="384"/>
      <c r="AM29" s="384"/>
      <c r="AN29" s="384"/>
      <c r="AO29" s="384"/>
      <c r="AP29" s="384"/>
      <c r="AQ29" s="384"/>
      <c r="AR29" s="384"/>
      <c r="AS29" s="384"/>
      <c r="AT29" s="384"/>
    </row>
    <row r="30" spans="1:69" s="320" customFormat="1" x14ac:dyDescent="0.2">
      <c r="A30" s="556">
        <v>10</v>
      </c>
      <c r="B30" s="557" t="s">
        <v>82</v>
      </c>
      <c r="C30" s="241">
        <v>0.85</v>
      </c>
      <c r="D30" s="585">
        <f t="shared" si="2"/>
        <v>0</v>
      </c>
      <c r="E30" s="586" t="e">
        <f t="shared" si="0"/>
        <v>#DIV/0!</v>
      </c>
      <c r="F30" s="591">
        <f t="shared" si="9"/>
        <v>0</v>
      </c>
      <c r="G30" s="591">
        <f t="shared" si="9"/>
        <v>0</v>
      </c>
      <c r="H30" s="20"/>
      <c r="I30" s="20"/>
      <c r="J30" s="20"/>
      <c r="K30" s="20"/>
      <c r="L30" s="20"/>
      <c r="M30" s="20"/>
      <c r="N30" s="20"/>
      <c r="O30" s="20"/>
      <c r="P30" s="20"/>
      <c r="Q30" s="20"/>
      <c r="R30" s="20"/>
      <c r="S30" s="20"/>
      <c r="T30" s="20"/>
      <c r="U30" s="20"/>
      <c r="V30" s="20"/>
      <c r="W30" s="20"/>
      <c r="X30" s="20"/>
      <c r="Y30" s="20"/>
      <c r="AE30" s="384"/>
      <c r="AF30" s="384"/>
      <c r="AG30" s="384"/>
      <c r="AH30" s="384"/>
      <c r="AI30" s="384"/>
      <c r="AJ30" s="384"/>
      <c r="AK30" s="384"/>
      <c r="AL30" s="384"/>
      <c r="AM30" s="384"/>
      <c r="AN30" s="384"/>
      <c r="AO30" s="384"/>
      <c r="AP30" s="384"/>
      <c r="AQ30" s="384"/>
      <c r="AR30" s="384"/>
      <c r="AS30" s="384"/>
      <c r="AT30" s="384"/>
    </row>
    <row r="31" spans="1:69" s="320" customFormat="1" ht="25.5" x14ac:dyDescent="0.2">
      <c r="A31" s="556">
        <v>11</v>
      </c>
      <c r="B31" s="557" t="s">
        <v>325</v>
      </c>
      <c r="C31" s="241">
        <v>1</v>
      </c>
      <c r="D31" s="585">
        <f t="shared" si="2"/>
        <v>0</v>
      </c>
      <c r="E31" s="586" t="e">
        <f t="shared" si="0"/>
        <v>#DIV/0!</v>
      </c>
      <c r="F31" s="591">
        <f t="shared" si="9"/>
        <v>0</v>
      </c>
      <c r="G31" s="591">
        <f t="shared" si="9"/>
        <v>0</v>
      </c>
      <c r="H31" s="20"/>
      <c r="I31" s="20"/>
      <c r="J31" s="20"/>
      <c r="K31" s="20"/>
      <c r="L31" s="20"/>
      <c r="M31" s="20"/>
      <c r="N31" s="19"/>
      <c r="O31" s="19"/>
      <c r="P31" s="19"/>
      <c r="Q31" s="19"/>
      <c r="R31" s="19"/>
      <c r="S31" s="19"/>
      <c r="T31" s="19"/>
      <c r="U31" s="19"/>
      <c r="V31" s="19"/>
      <c r="W31" s="19"/>
      <c r="X31" s="19"/>
      <c r="Y31" s="19"/>
      <c r="AE31" s="384"/>
      <c r="AF31" s="384"/>
      <c r="AG31" s="384"/>
      <c r="AH31" s="384"/>
      <c r="AI31" s="384"/>
      <c r="AJ31" s="384"/>
      <c r="AK31" s="384"/>
      <c r="AL31" s="384"/>
      <c r="AM31" s="384"/>
      <c r="AN31" s="384"/>
      <c r="AO31" s="384"/>
      <c r="AP31" s="384"/>
      <c r="AQ31" s="384"/>
      <c r="AR31" s="384"/>
      <c r="AS31" s="384"/>
      <c r="AT31" s="384"/>
    </row>
    <row r="32" spans="1:69" s="320" customFormat="1" hidden="1" x14ac:dyDescent="0.2">
      <c r="A32" s="556">
        <v>12</v>
      </c>
      <c r="B32" s="557" t="s">
        <v>105</v>
      </c>
      <c r="C32" s="241">
        <v>0.85</v>
      </c>
      <c r="D32" s="585">
        <f t="shared" si="2"/>
        <v>0</v>
      </c>
      <c r="E32" s="586" t="e">
        <f t="shared" si="0"/>
        <v>#DIV/0!</v>
      </c>
      <c r="F32" s="591">
        <f t="shared" si="9"/>
        <v>0</v>
      </c>
      <c r="G32" s="591">
        <f t="shared" si="9"/>
        <v>0</v>
      </c>
      <c r="H32" s="20"/>
      <c r="I32" s="20"/>
      <c r="J32" s="20"/>
      <c r="K32" s="20"/>
      <c r="L32" s="20"/>
      <c r="M32" s="20"/>
      <c r="N32" s="19"/>
      <c r="O32" s="19"/>
      <c r="P32" s="19"/>
      <c r="Q32" s="19"/>
      <c r="R32" s="19"/>
      <c r="S32" s="19"/>
      <c r="T32" s="19"/>
      <c r="U32" s="19"/>
      <c r="V32" s="19"/>
      <c r="W32" s="19"/>
      <c r="X32" s="19"/>
      <c r="Y32" s="19"/>
      <c r="AE32" s="384"/>
      <c r="AF32" s="384"/>
      <c r="AG32" s="384"/>
      <c r="AH32" s="384"/>
      <c r="AI32" s="384"/>
      <c r="AJ32" s="384"/>
      <c r="AK32" s="384"/>
      <c r="AL32" s="384"/>
      <c r="AM32" s="384"/>
      <c r="AN32" s="384"/>
      <c r="AO32" s="384"/>
      <c r="AP32" s="384"/>
      <c r="AQ32" s="384"/>
      <c r="AR32" s="384"/>
      <c r="AS32" s="384"/>
      <c r="AT32" s="384"/>
    </row>
    <row r="33" spans="1:69" s="320" customFormat="1" hidden="1" x14ac:dyDescent="0.2">
      <c r="A33" s="556">
        <v>13</v>
      </c>
      <c r="B33" s="557" t="s">
        <v>106</v>
      </c>
      <c r="C33" s="241">
        <v>0.85</v>
      </c>
      <c r="D33" s="585">
        <f t="shared" si="2"/>
        <v>0</v>
      </c>
      <c r="E33" s="586" t="e">
        <f t="shared" si="0"/>
        <v>#DIV/0!</v>
      </c>
      <c r="F33" s="591">
        <f t="shared" si="9"/>
        <v>0</v>
      </c>
      <c r="G33" s="591">
        <f t="shared" si="9"/>
        <v>0</v>
      </c>
      <c r="H33" s="20"/>
      <c r="I33" s="20"/>
      <c r="J33" s="20"/>
      <c r="K33" s="20"/>
      <c r="L33" s="20"/>
      <c r="M33" s="20"/>
      <c r="N33" s="19"/>
      <c r="O33" s="19"/>
      <c r="P33" s="19"/>
      <c r="Q33" s="19"/>
      <c r="R33" s="19"/>
      <c r="S33" s="19"/>
      <c r="T33" s="19"/>
      <c r="U33" s="19"/>
      <c r="V33" s="19"/>
      <c r="W33" s="19"/>
      <c r="X33" s="19"/>
      <c r="Y33" s="19"/>
      <c r="AE33" s="384"/>
      <c r="AF33" s="384"/>
      <c r="AG33" s="384"/>
      <c r="AH33" s="384"/>
      <c r="AI33" s="384"/>
      <c r="AJ33" s="384"/>
      <c r="AK33" s="384"/>
      <c r="AL33" s="384"/>
      <c r="AM33" s="384"/>
      <c r="AN33" s="384"/>
      <c r="AO33" s="384"/>
      <c r="AP33" s="384"/>
      <c r="AQ33" s="384"/>
      <c r="AR33" s="384"/>
      <c r="AS33" s="384"/>
      <c r="AT33" s="384"/>
    </row>
    <row r="34" spans="1:69" s="320" customFormat="1" hidden="1" x14ac:dyDescent="0.2">
      <c r="A34" s="556">
        <v>14</v>
      </c>
      <c r="B34" s="557" t="s">
        <v>107</v>
      </c>
      <c r="C34" s="241">
        <v>0.85</v>
      </c>
      <c r="D34" s="585">
        <f t="shared" si="2"/>
        <v>0</v>
      </c>
      <c r="E34" s="586" t="e">
        <f>D34/$D$36</f>
        <v>#DIV/0!</v>
      </c>
      <c r="F34" s="591">
        <f t="shared" si="9"/>
        <v>0</v>
      </c>
      <c r="G34" s="591">
        <f t="shared" si="9"/>
        <v>0</v>
      </c>
      <c r="H34" s="20"/>
      <c r="I34" s="20"/>
      <c r="J34" s="20"/>
      <c r="K34" s="20"/>
      <c r="L34" s="20"/>
      <c r="M34" s="20"/>
      <c r="N34" s="19"/>
      <c r="O34" s="19"/>
      <c r="P34" s="19"/>
      <c r="Q34" s="19"/>
      <c r="R34" s="19"/>
      <c r="S34" s="19"/>
      <c r="T34" s="19"/>
      <c r="U34" s="19"/>
      <c r="V34" s="19"/>
      <c r="W34" s="19"/>
      <c r="X34" s="19"/>
      <c r="Y34" s="19"/>
      <c r="AE34" s="384"/>
      <c r="AF34" s="384"/>
      <c r="AG34" s="384"/>
      <c r="AH34" s="384"/>
      <c r="AI34" s="384"/>
      <c r="AJ34" s="384"/>
      <c r="AK34" s="384"/>
      <c r="AL34" s="384"/>
      <c r="AM34" s="384"/>
      <c r="AN34" s="384"/>
      <c r="AO34" s="384"/>
      <c r="AP34" s="384"/>
      <c r="AQ34" s="384"/>
      <c r="AR34" s="384"/>
      <c r="AS34" s="384"/>
      <c r="AT34" s="384"/>
    </row>
    <row r="35" spans="1:69" s="320" customFormat="1" x14ac:dyDescent="0.2">
      <c r="A35" s="556">
        <v>15</v>
      </c>
      <c r="B35" s="557" t="s">
        <v>108</v>
      </c>
      <c r="C35" s="241">
        <v>0.85</v>
      </c>
      <c r="D35" s="585">
        <f t="shared" si="2"/>
        <v>0</v>
      </c>
      <c r="E35" s="586" t="e">
        <f t="shared" si="0"/>
        <v>#DIV/0!</v>
      </c>
      <c r="F35" s="591">
        <f t="shared" si="9"/>
        <v>0</v>
      </c>
      <c r="G35" s="591">
        <f t="shared" si="9"/>
        <v>0</v>
      </c>
      <c r="H35" s="601">
        <v>0</v>
      </c>
      <c r="I35" s="20"/>
      <c r="J35" s="601">
        <v>0</v>
      </c>
      <c r="K35" s="20"/>
      <c r="L35" s="601">
        <v>0</v>
      </c>
      <c r="M35" s="20"/>
      <c r="N35" s="601">
        <v>0</v>
      </c>
      <c r="O35" s="19"/>
      <c r="P35" s="601">
        <v>0</v>
      </c>
      <c r="Q35" s="19"/>
      <c r="R35" s="601">
        <v>0</v>
      </c>
      <c r="S35" s="19"/>
      <c r="T35" s="601">
        <v>0</v>
      </c>
      <c r="U35" s="19"/>
      <c r="V35" s="601">
        <v>0</v>
      </c>
      <c r="W35" s="19"/>
      <c r="X35" s="601">
        <v>0</v>
      </c>
      <c r="Y35" s="19"/>
      <c r="AE35" s="384"/>
      <c r="AF35" s="384"/>
      <c r="AG35" s="384"/>
      <c r="AH35" s="384"/>
      <c r="AI35" s="384"/>
      <c r="AJ35" s="384"/>
      <c r="AK35" s="384"/>
      <c r="AL35" s="384"/>
      <c r="AM35" s="384"/>
      <c r="AN35" s="384"/>
      <c r="AO35" s="384"/>
      <c r="AP35" s="384"/>
      <c r="AQ35" s="384"/>
      <c r="AR35" s="384"/>
      <c r="AS35" s="384"/>
      <c r="AT35" s="384"/>
    </row>
    <row r="36" spans="1:69" s="320" customFormat="1" x14ac:dyDescent="0.2">
      <c r="A36" s="593"/>
      <c r="B36" s="557" t="s">
        <v>84</v>
      </c>
      <c r="C36" s="242">
        <v>0.85</v>
      </c>
      <c r="D36" s="585">
        <f>F36+G36</f>
        <v>0</v>
      </c>
      <c r="E36" s="594" t="e">
        <f>D36/$D$36</f>
        <v>#DIV/0!</v>
      </c>
      <c r="F36" s="587">
        <f t="shared" ref="F36:G36" si="10">F7+F8+F11+F14+F15+F16+F21+F28+F29+F30+F31+F32+F33+F34+F35</f>
        <v>0</v>
      </c>
      <c r="G36" s="587">
        <f t="shared" si="10"/>
        <v>0</v>
      </c>
      <c r="H36" s="587">
        <f>H7+H8+H11+H14+H15+H16+H21+H28+H29+H30+H31+H32+H33+H34+H35</f>
        <v>0</v>
      </c>
      <c r="I36" s="587">
        <f t="shared" ref="I36:Y36" si="11">I7+I8+I11+I14+I15+I16+I21+I28+I29+I30+I31+I32+I33+I34+I35</f>
        <v>0</v>
      </c>
      <c r="J36" s="587">
        <f t="shared" si="11"/>
        <v>0</v>
      </c>
      <c r="K36" s="587">
        <f t="shared" si="11"/>
        <v>0</v>
      </c>
      <c r="L36" s="587">
        <f t="shared" si="11"/>
        <v>0</v>
      </c>
      <c r="M36" s="587">
        <f t="shared" si="11"/>
        <v>0</v>
      </c>
      <c r="N36" s="587">
        <f t="shared" si="11"/>
        <v>0</v>
      </c>
      <c r="O36" s="587">
        <f t="shared" si="11"/>
        <v>0</v>
      </c>
      <c r="P36" s="587">
        <f t="shared" si="11"/>
        <v>0</v>
      </c>
      <c r="Q36" s="587">
        <f t="shared" si="11"/>
        <v>0</v>
      </c>
      <c r="R36" s="587">
        <f t="shared" si="11"/>
        <v>0</v>
      </c>
      <c r="S36" s="587">
        <f t="shared" si="11"/>
        <v>0</v>
      </c>
      <c r="T36" s="587">
        <f t="shared" si="11"/>
        <v>0</v>
      </c>
      <c r="U36" s="587">
        <f t="shared" si="11"/>
        <v>0</v>
      </c>
      <c r="V36" s="587">
        <f t="shared" si="11"/>
        <v>0</v>
      </c>
      <c r="W36" s="587">
        <f t="shared" si="11"/>
        <v>0</v>
      </c>
      <c r="X36" s="587">
        <f t="shared" si="11"/>
        <v>0</v>
      </c>
      <c r="Y36" s="587">
        <f t="shared" si="11"/>
        <v>0</v>
      </c>
      <c r="AE36" s="384"/>
      <c r="AF36" s="384"/>
      <c r="AG36" s="384"/>
      <c r="AH36" s="384"/>
      <c r="AI36" s="384"/>
      <c r="AJ36" s="384"/>
      <c r="AK36" s="384"/>
      <c r="AL36" s="384"/>
      <c r="AM36" s="384"/>
      <c r="AN36" s="384"/>
      <c r="AO36" s="384"/>
      <c r="AP36" s="384"/>
      <c r="AQ36" s="384"/>
      <c r="AR36" s="384"/>
      <c r="AS36" s="384"/>
      <c r="AT36" s="384"/>
    </row>
    <row r="37" spans="1:69" s="320" customFormat="1" x14ac:dyDescent="0.2">
      <c r="A37" s="593"/>
      <c r="B37" s="557" t="s">
        <v>187</v>
      </c>
      <c r="C37" s="595"/>
      <c r="D37" s="596"/>
      <c r="E37" s="594"/>
      <c r="F37" s="597"/>
      <c r="G37" s="597"/>
      <c r="H37" s="587"/>
      <c r="I37" s="19"/>
      <c r="J37" s="587"/>
      <c r="K37" s="19"/>
      <c r="L37" s="587"/>
      <c r="M37" s="19"/>
      <c r="N37" s="587"/>
      <c r="O37" s="19"/>
      <c r="P37" s="587"/>
      <c r="Q37" s="19"/>
      <c r="R37" s="587"/>
      <c r="S37" s="19"/>
      <c r="T37" s="587"/>
      <c r="U37" s="19"/>
      <c r="V37" s="587"/>
      <c r="W37" s="19"/>
      <c r="X37" s="587"/>
      <c r="Y37" s="19"/>
      <c r="AE37" s="384"/>
      <c r="AF37" s="384"/>
      <c r="AG37" s="384"/>
      <c r="AH37" s="384"/>
      <c r="AI37" s="384"/>
      <c r="AJ37" s="384"/>
      <c r="AK37" s="384"/>
      <c r="AL37" s="384"/>
      <c r="AM37" s="384"/>
      <c r="AN37" s="384"/>
      <c r="AO37" s="384"/>
      <c r="AP37" s="384"/>
      <c r="AQ37" s="384"/>
      <c r="AR37" s="384"/>
      <c r="AS37" s="384"/>
      <c r="AT37" s="384"/>
    </row>
    <row r="38" spans="1:69" s="320" customFormat="1" x14ac:dyDescent="0.2">
      <c r="A38" s="593"/>
      <c r="B38" s="557" t="s">
        <v>350</v>
      </c>
      <c r="C38" s="595"/>
      <c r="D38" s="596"/>
      <c r="E38" s="594"/>
      <c r="F38" s="597"/>
      <c r="G38" s="597"/>
      <c r="H38" s="587">
        <f>H36-H35</f>
        <v>0</v>
      </c>
      <c r="I38" s="587">
        <f>I36-I35-I37</f>
        <v>0</v>
      </c>
      <c r="J38" s="587">
        <f t="shared" ref="J38:Y38" si="12">J36-J35</f>
        <v>0</v>
      </c>
      <c r="K38" s="587">
        <f>K36-K35-K37</f>
        <v>0</v>
      </c>
      <c r="L38" s="587">
        <f t="shared" si="12"/>
        <v>0</v>
      </c>
      <c r="M38" s="587">
        <f>M36-M35-M37</f>
        <v>0</v>
      </c>
      <c r="N38" s="587">
        <f t="shared" si="12"/>
        <v>0</v>
      </c>
      <c r="O38" s="587">
        <f t="shared" si="12"/>
        <v>0</v>
      </c>
      <c r="P38" s="587">
        <f t="shared" si="12"/>
        <v>0</v>
      </c>
      <c r="Q38" s="587">
        <f t="shared" si="12"/>
        <v>0</v>
      </c>
      <c r="R38" s="587">
        <f t="shared" si="12"/>
        <v>0</v>
      </c>
      <c r="S38" s="587">
        <f t="shared" si="12"/>
        <v>0</v>
      </c>
      <c r="T38" s="587">
        <f t="shared" si="12"/>
        <v>0</v>
      </c>
      <c r="U38" s="587">
        <f t="shared" si="12"/>
        <v>0</v>
      </c>
      <c r="V38" s="587">
        <f t="shared" si="12"/>
        <v>0</v>
      </c>
      <c r="W38" s="587">
        <f t="shared" si="12"/>
        <v>0</v>
      </c>
      <c r="X38" s="587">
        <f t="shared" si="12"/>
        <v>0</v>
      </c>
      <c r="Y38" s="587">
        <f t="shared" si="12"/>
        <v>0</v>
      </c>
      <c r="AE38" s="384"/>
      <c r="AF38" s="384"/>
      <c r="AG38" s="384"/>
      <c r="AH38" s="384"/>
      <c r="AI38" s="384"/>
      <c r="AJ38" s="384"/>
      <c r="AK38" s="384"/>
      <c r="AL38" s="384"/>
      <c r="AM38" s="384"/>
      <c r="AN38" s="384"/>
      <c r="AO38" s="384"/>
      <c r="AP38" s="384"/>
      <c r="AQ38" s="384"/>
      <c r="AR38" s="384"/>
      <c r="AS38" s="384"/>
      <c r="AT38" s="384"/>
    </row>
    <row r="39" spans="1:69" x14ac:dyDescent="0.2">
      <c r="A39" s="593"/>
      <c r="B39" s="557" t="s">
        <v>358</v>
      </c>
      <c r="C39" s="595"/>
      <c r="D39" s="596"/>
      <c r="E39" s="594"/>
      <c r="F39" s="597"/>
      <c r="G39" s="597"/>
      <c r="H39" s="587">
        <f>H36-H22-H31</f>
        <v>0</v>
      </c>
      <c r="I39" s="587">
        <f t="shared" ref="I39:Y39" si="13">I36-I22-I31</f>
        <v>0</v>
      </c>
      <c r="J39" s="587">
        <f t="shared" si="13"/>
        <v>0</v>
      </c>
      <c r="K39" s="587">
        <f t="shared" si="13"/>
        <v>0</v>
      </c>
      <c r="L39" s="587">
        <f t="shared" si="13"/>
        <v>0</v>
      </c>
      <c r="M39" s="587">
        <f t="shared" si="13"/>
        <v>0</v>
      </c>
      <c r="N39" s="587">
        <f t="shared" si="13"/>
        <v>0</v>
      </c>
      <c r="O39" s="587">
        <f t="shared" si="13"/>
        <v>0</v>
      </c>
      <c r="P39" s="587">
        <f t="shared" si="13"/>
        <v>0</v>
      </c>
      <c r="Q39" s="587">
        <f t="shared" si="13"/>
        <v>0</v>
      </c>
      <c r="R39" s="587">
        <f t="shared" si="13"/>
        <v>0</v>
      </c>
      <c r="S39" s="587">
        <f t="shared" si="13"/>
        <v>0</v>
      </c>
      <c r="T39" s="587">
        <f t="shared" si="13"/>
        <v>0</v>
      </c>
      <c r="U39" s="587">
        <f t="shared" si="13"/>
        <v>0</v>
      </c>
      <c r="V39" s="587">
        <f t="shared" si="13"/>
        <v>0</v>
      </c>
      <c r="W39" s="587">
        <f t="shared" si="13"/>
        <v>0</v>
      </c>
      <c r="X39" s="587">
        <f t="shared" si="13"/>
        <v>0</v>
      </c>
      <c r="Y39" s="587">
        <f t="shared" si="13"/>
        <v>0</v>
      </c>
      <c r="Z39" s="320"/>
      <c r="AE39" s="384"/>
      <c r="AF39" s="384"/>
      <c r="AG39" s="384"/>
      <c r="AH39" s="384"/>
      <c r="AI39" s="384"/>
      <c r="AJ39" s="384"/>
      <c r="AK39" s="384"/>
      <c r="AL39" s="384"/>
      <c r="AM39" s="384"/>
      <c r="AN39" s="384"/>
      <c r="AO39" s="384"/>
      <c r="AP39" s="384"/>
      <c r="AQ39" s="384"/>
      <c r="AR39" s="384"/>
      <c r="AS39" s="384"/>
      <c r="AT39" s="384"/>
      <c r="BQ39" s="401"/>
    </row>
    <row r="40" spans="1:69" x14ac:dyDescent="0.2">
      <c r="A40" s="593"/>
      <c r="B40" s="557" t="s">
        <v>359</v>
      </c>
      <c r="C40" s="595"/>
      <c r="D40" s="596"/>
      <c r="E40" s="594"/>
      <c r="F40" s="597"/>
      <c r="G40" s="597"/>
      <c r="H40" s="587">
        <f>H22+H31</f>
        <v>0</v>
      </c>
      <c r="I40" s="587">
        <f t="shared" ref="I40:Y40" si="14">I22+I31</f>
        <v>0</v>
      </c>
      <c r="J40" s="587">
        <f t="shared" si="14"/>
        <v>0</v>
      </c>
      <c r="K40" s="587">
        <f t="shared" si="14"/>
        <v>0</v>
      </c>
      <c r="L40" s="587">
        <f t="shared" si="14"/>
        <v>0</v>
      </c>
      <c r="M40" s="587">
        <f t="shared" si="14"/>
        <v>0</v>
      </c>
      <c r="N40" s="587">
        <f t="shared" si="14"/>
        <v>0</v>
      </c>
      <c r="O40" s="587">
        <f t="shared" si="14"/>
        <v>0</v>
      </c>
      <c r="P40" s="587">
        <f t="shared" si="14"/>
        <v>0</v>
      </c>
      <c r="Q40" s="587">
        <f t="shared" si="14"/>
        <v>0</v>
      </c>
      <c r="R40" s="587">
        <f t="shared" si="14"/>
        <v>0</v>
      </c>
      <c r="S40" s="587">
        <f t="shared" si="14"/>
        <v>0</v>
      </c>
      <c r="T40" s="587">
        <f t="shared" si="14"/>
        <v>0</v>
      </c>
      <c r="U40" s="587">
        <f t="shared" si="14"/>
        <v>0</v>
      </c>
      <c r="V40" s="587">
        <f t="shared" si="14"/>
        <v>0</v>
      </c>
      <c r="W40" s="587">
        <f t="shared" si="14"/>
        <v>0</v>
      </c>
      <c r="X40" s="587">
        <f t="shared" si="14"/>
        <v>0</v>
      </c>
      <c r="Y40" s="587">
        <f t="shared" si="14"/>
        <v>0</v>
      </c>
      <c r="Z40" s="320"/>
      <c r="AE40" s="384"/>
      <c r="AF40" s="384"/>
      <c r="AG40" s="384"/>
      <c r="AH40" s="384"/>
      <c r="AI40" s="384"/>
      <c r="AJ40" s="384"/>
      <c r="AK40" s="384"/>
      <c r="AL40" s="384"/>
      <c r="AM40" s="384"/>
      <c r="AN40" s="384"/>
      <c r="AO40" s="384"/>
      <c r="AP40" s="384"/>
      <c r="AQ40" s="384"/>
      <c r="AR40" s="384"/>
      <c r="AS40" s="384"/>
      <c r="AT40" s="384"/>
      <c r="BQ40" s="401"/>
    </row>
    <row r="41" spans="1:69" s="320" customFormat="1" x14ac:dyDescent="0.2">
      <c r="A41" s="581"/>
    </row>
    <row r="42" spans="1:69" s="320" customFormat="1" x14ac:dyDescent="0.2">
      <c r="A42" s="581"/>
      <c r="B42" s="320" t="s">
        <v>436</v>
      </c>
    </row>
    <row r="43" spans="1:69" s="320" customFormat="1" x14ac:dyDescent="0.2">
      <c r="A43" s="581"/>
      <c r="B43" s="320" t="s">
        <v>437</v>
      </c>
    </row>
    <row r="44" spans="1:69" s="320" customFormat="1" x14ac:dyDescent="0.2">
      <c r="A44" s="581"/>
      <c r="B44" s="320" t="s">
        <v>438</v>
      </c>
    </row>
    <row r="45" spans="1:69" s="320" customFormat="1" x14ac:dyDescent="0.2">
      <c r="A45" s="581"/>
      <c r="B45" s="320" t="s">
        <v>506</v>
      </c>
    </row>
    <row r="46" spans="1:69" s="320" customFormat="1" x14ac:dyDescent="0.2">
      <c r="A46" s="581"/>
    </row>
    <row r="47" spans="1:69" s="320" customFormat="1" x14ac:dyDescent="0.2">
      <c r="A47" s="581"/>
    </row>
    <row r="48" spans="1:69" s="320" customFormat="1" x14ac:dyDescent="0.2">
      <c r="A48" s="581"/>
    </row>
    <row r="49" spans="1:1" s="320" customFormat="1" x14ac:dyDescent="0.2">
      <c r="A49" s="581"/>
    </row>
    <row r="50" spans="1:1" s="320" customFormat="1" x14ac:dyDescent="0.2">
      <c r="A50" s="581"/>
    </row>
    <row r="51" spans="1:1" s="320" customFormat="1" x14ac:dyDescent="0.2">
      <c r="A51" s="581"/>
    </row>
    <row r="52" spans="1:1" s="320" customFormat="1" x14ac:dyDescent="0.2">
      <c r="A52" s="581"/>
    </row>
    <row r="53" spans="1:1" s="320" customFormat="1" x14ac:dyDescent="0.2">
      <c r="A53" s="581"/>
    </row>
    <row r="54" spans="1:1" s="320" customFormat="1" x14ac:dyDescent="0.2">
      <c r="A54" s="581"/>
    </row>
    <row r="55" spans="1:1" s="320" customFormat="1" x14ac:dyDescent="0.2">
      <c r="A55" s="581"/>
    </row>
    <row r="56" spans="1:1" s="320" customFormat="1" x14ac:dyDescent="0.2">
      <c r="A56" s="581"/>
    </row>
    <row r="57" spans="1:1" s="320" customFormat="1" x14ac:dyDescent="0.2">
      <c r="A57" s="581"/>
    </row>
    <row r="58" spans="1:1" s="320" customFormat="1" x14ac:dyDescent="0.2">
      <c r="A58" s="581"/>
    </row>
    <row r="59" spans="1:1" s="320" customFormat="1" x14ac:dyDescent="0.2">
      <c r="A59" s="581"/>
    </row>
    <row r="60" spans="1:1" s="320" customFormat="1" x14ac:dyDescent="0.2">
      <c r="A60" s="581"/>
    </row>
    <row r="61" spans="1:1" s="320" customFormat="1" x14ac:dyDescent="0.2">
      <c r="A61" s="581"/>
    </row>
    <row r="62" spans="1:1" s="320" customFormat="1" x14ac:dyDescent="0.2">
      <c r="A62" s="581"/>
    </row>
    <row r="63" spans="1:1" s="320" customFormat="1" x14ac:dyDescent="0.2"/>
    <row r="64" spans="1:1" s="320" customFormat="1" x14ac:dyDescent="0.2"/>
    <row r="65" s="320" customFormat="1" x14ac:dyDescent="0.2"/>
    <row r="66" s="320" customFormat="1" x14ac:dyDescent="0.2"/>
    <row r="67" s="320" customFormat="1" x14ac:dyDescent="0.2"/>
    <row r="68" s="320" customFormat="1" x14ac:dyDescent="0.2"/>
    <row r="69" s="320" customFormat="1" x14ac:dyDescent="0.2"/>
    <row r="70" s="320" customFormat="1" x14ac:dyDescent="0.2"/>
    <row r="71" s="320" customFormat="1" x14ac:dyDescent="0.2"/>
    <row r="72" s="320" customFormat="1" x14ac:dyDescent="0.2"/>
    <row r="73" s="320" customFormat="1" x14ac:dyDescent="0.2"/>
    <row r="74" s="320" customFormat="1" x14ac:dyDescent="0.2"/>
    <row r="75" s="320" customFormat="1" x14ac:dyDescent="0.2"/>
    <row r="76" s="320" customFormat="1" x14ac:dyDescent="0.2"/>
    <row r="77" s="320" customFormat="1" x14ac:dyDescent="0.2"/>
    <row r="78" s="320" customFormat="1" x14ac:dyDescent="0.2"/>
    <row r="79" s="320" customFormat="1" x14ac:dyDescent="0.2"/>
    <row r="80" s="320" customFormat="1" x14ac:dyDescent="0.2"/>
    <row r="81" s="320" customFormat="1" x14ac:dyDescent="0.2"/>
    <row r="82" s="320" customFormat="1" x14ac:dyDescent="0.2"/>
    <row r="83" s="320" customFormat="1" x14ac:dyDescent="0.2"/>
    <row r="84" s="320" customFormat="1" x14ac:dyDescent="0.2"/>
    <row r="85" s="320" customFormat="1" x14ac:dyDescent="0.2"/>
    <row r="86" s="320" customFormat="1" x14ac:dyDescent="0.2"/>
    <row r="87" s="320" customFormat="1" x14ac:dyDescent="0.2"/>
    <row r="88" s="320" customFormat="1" x14ac:dyDescent="0.2"/>
    <row r="89" s="320" customFormat="1" x14ac:dyDescent="0.2"/>
    <row r="90" s="320" customFormat="1" x14ac:dyDescent="0.2"/>
    <row r="91" s="320" customFormat="1" x14ac:dyDescent="0.2"/>
    <row r="92" s="320" customFormat="1" x14ac:dyDescent="0.2"/>
    <row r="93" s="320" customFormat="1" x14ac:dyDescent="0.2"/>
    <row r="94" s="320" customFormat="1" x14ac:dyDescent="0.2"/>
    <row r="95" s="320" customFormat="1" x14ac:dyDescent="0.2"/>
    <row r="96" s="320" customFormat="1" x14ac:dyDescent="0.2"/>
    <row r="97" s="320" customFormat="1" x14ac:dyDescent="0.2"/>
    <row r="98" s="320" customFormat="1" x14ac:dyDescent="0.2"/>
    <row r="99" s="320" customFormat="1" x14ac:dyDescent="0.2"/>
    <row r="100" s="320" customFormat="1" x14ac:dyDescent="0.2"/>
    <row r="101" s="320" customFormat="1" x14ac:dyDescent="0.2"/>
    <row r="102" s="320" customFormat="1" x14ac:dyDescent="0.2"/>
    <row r="103" s="320" customFormat="1" x14ac:dyDescent="0.2"/>
    <row r="104" s="320" customFormat="1" x14ac:dyDescent="0.2"/>
    <row r="105" s="320" customFormat="1" x14ac:dyDescent="0.2"/>
    <row r="106" s="320" customFormat="1" x14ac:dyDescent="0.2"/>
    <row r="107" s="320" customFormat="1" x14ac:dyDescent="0.2"/>
    <row r="108" s="320" customFormat="1" x14ac:dyDescent="0.2"/>
    <row r="109" s="320" customFormat="1" x14ac:dyDescent="0.2"/>
    <row r="110" s="320" customFormat="1" x14ac:dyDescent="0.2"/>
    <row r="111" s="320" customFormat="1" x14ac:dyDescent="0.2"/>
    <row r="112" s="320" customFormat="1" x14ac:dyDescent="0.2"/>
    <row r="113" s="320" customFormat="1" x14ac:dyDescent="0.2"/>
    <row r="114" s="320" customFormat="1" x14ac:dyDescent="0.2"/>
    <row r="115" s="320" customFormat="1" x14ac:dyDescent="0.2"/>
    <row r="116" s="320" customFormat="1" x14ac:dyDescent="0.2"/>
    <row r="117" s="320" customFormat="1" x14ac:dyDescent="0.2"/>
    <row r="118" s="320" customFormat="1" x14ac:dyDescent="0.2"/>
    <row r="119" s="320" customFormat="1" x14ac:dyDescent="0.2"/>
    <row r="120" s="320" customFormat="1" x14ac:dyDescent="0.2"/>
    <row r="121" s="320" customFormat="1" x14ac:dyDescent="0.2"/>
    <row r="122" s="320" customFormat="1" x14ac:dyDescent="0.2"/>
    <row r="123" s="320" customFormat="1" x14ac:dyDescent="0.2"/>
    <row r="124" s="320" customFormat="1" x14ac:dyDescent="0.2"/>
    <row r="125" s="320" customFormat="1" x14ac:dyDescent="0.2"/>
    <row r="126" s="320" customFormat="1" x14ac:dyDescent="0.2"/>
    <row r="127" s="320" customFormat="1" x14ac:dyDescent="0.2"/>
    <row r="128" s="320" customFormat="1" x14ac:dyDescent="0.2"/>
    <row r="129" s="320" customFormat="1" x14ac:dyDescent="0.2"/>
    <row r="130" s="320" customFormat="1" x14ac:dyDescent="0.2"/>
    <row r="131" s="320" customFormat="1" x14ac:dyDescent="0.2"/>
    <row r="132" s="320" customFormat="1" x14ac:dyDescent="0.2"/>
    <row r="133" s="320" customFormat="1" x14ac:dyDescent="0.2"/>
    <row r="134" s="320" customFormat="1" x14ac:dyDescent="0.2"/>
    <row r="135" s="320" customFormat="1" x14ac:dyDescent="0.2"/>
    <row r="136" s="320" customFormat="1" x14ac:dyDescent="0.2"/>
    <row r="137" s="320" customFormat="1" x14ac:dyDescent="0.2"/>
    <row r="138" s="320" customFormat="1" x14ac:dyDescent="0.2"/>
    <row r="139" s="320" customFormat="1" x14ac:dyDescent="0.2"/>
    <row r="140" s="320" customFormat="1" x14ac:dyDescent="0.2"/>
    <row r="141" s="320" customFormat="1" x14ac:dyDescent="0.2"/>
    <row r="142" s="320" customFormat="1" x14ac:dyDescent="0.2"/>
    <row r="143" s="320" customFormat="1" x14ac:dyDescent="0.2"/>
    <row r="144" s="320" customFormat="1" x14ac:dyDescent="0.2"/>
    <row r="145" s="320" customFormat="1" x14ac:dyDescent="0.2"/>
    <row r="146" s="320" customFormat="1" x14ac:dyDescent="0.2"/>
    <row r="147" s="320" customFormat="1" x14ac:dyDescent="0.2"/>
    <row r="148" s="320" customFormat="1" x14ac:dyDescent="0.2"/>
    <row r="149" s="320" customFormat="1" x14ac:dyDescent="0.2"/>
    <row r="150" s="320" customFormat="1" x14ac:dyDescent="0.2"/>
    <row r="151" s="320" customFormat="1" x14ac:dyDescent="0.2"/>
    <row r="152" s="320" customFormat="1" x14ac:dyDescent="0.2"/>
    <row r="153" s="320" customFormat="1" x14ac:dyDescent="0.2"/>
    <row r="154" s="320" customFormat="1" x14ac:dyDescent="0.2"/>
    <row r="155" s="320" customFormat="1" x14ac:dyDescent="0.2"/>
    <row r="156" s="320" customFormat="1" x14ac:dyDescent="0.2"/>
    <row r="157" s="320" customFormat="1" x14ac:dyDescent="0.2"/>
    <row r="158" s="320" customFormat="1" x14ac:dyDescent="0.2"/>
    <row r="159" s="320" customFormat="1" x14ac:dyDescent="0.2"/>
    <row r="160" s="320" customFormat="1" x14ac:dyDescent="0.2"/>
    <row r="161" s="320" customFormat="1" x14ac:dyDescent="0.2"/>
    <row r="162" s="320" customFormat="1" x14ac:dyDescent="0.2"/>
    <row r="163" s="320" customFormat="1" x14ac:dyDescent="0.2"/>
    <row r="164" s="320" customFormat="1" x14ac:dyDescent="0.2"/>
    <row r="165" s="320" customFormat="1" x14ac:dyDescent="0.2"/>
    <row r="166" s="320" customFormat="1" x14ac:dyDescent="0.2"/>
    <row r="167" s="320" customFormat="1" x14ac:dyDescent="0.2"/>
    <row r="168" s="320" customFormat="1" x14ac:dyDescent="0.2"/>
    <row r="169" s="320" customFormat="1" x14ac:dyDescent="0.2"/>
    <row r="170" s="320" customFormat="1" x14ac:dyDescent="0.2"/>
    <row r="171" s="320" customFormat="1" x14ac:dyDescent="0.2"/>
    <row r="172" s="320" customFormat="1" x14ac:dyDescent="0.2"/>
    <row r="173" s="320" customFormat="1" x14ac:dyDescent="0.2"/>
    <row r="174" s="320" customFormat="1" x14ac:dyDescent="0.2"/>
    <row r="175" s="320" customFormat="1" x14ac:dyDescent="0.2"/>
    <row r="176" s="320" customFormat="1" x14ac:dyDescent="0.2"/>
    <row r="177" s="320" customFormat="1" x14ac:dyDescent="0.2"/>
    <row r="178" s="320" customFormat="1" x14ac:dyDescent="0.2"/>
    <row r="179" s="320" customFormat="1" x14ac:dyDescent="0.2"/>
    <row r="180" s="320" customFormat="1" x14ac:dyDescent="0.2"/>
    <row r="181" s="320" customFormat="1" x14ac:dyDescent="0.2"/>
    <row r="182" s="320" customFormat="1" x14ac:dyDescent="0.2"/>
    <row r="183" s="320" customFormat="1" x14ac:dyDescent="0.2"/>
    <row r="184" s="320" customFormat="1" x14ac:dyDescent="0.2"/>
    <row r="185" s="320" customFormat="1" x14ac:dyDescent="0.2"/>
    <row r="186" s="320" customFormat="1" x14ac:dyDescent="0.2"/>
    <row r="187" s="320" customFormat="1" x14ac:dyDescent="0.2"/>
    <row r="188" s="320" customFormat="1" x14ac:dyDescent="0.2"/>
    <row r="189" s="320" customFormat="1" x14ac:dyDescent="0.2"/>
    <row r="190" s="320" customFormat="1" x14ac:dyDescent="0.2"/>
    <row r="191" s="320" customFormat="1" x14ac:dyDescent="0.2"/>
    <row r="192" s="320" customFormat="1" x14ac:dyDescent="0.2"/>
    <row r="193" s="320" customFormat="1" x14ac:dyDescent="0.2"/>
    <row r="194" s="320" customFormat="1" x14ac:dyDescent="0.2"/>
    <row r="195" s="320" customFormat="1" x14ac:dyDescent="0.2"/>
    <row r="196" s="320" customFormat="1" x14ac:dyDescent="0.2"/>
    <row r="197" s="320" customFormat="1" x14ac:dyDescent="0.2"/>
    <row r="198" s="320" customFormat="1" x14ac:dyDescent="0.2"/>
    <row r="199" s="320" customFormat="1" x14ac:dyDescent="0.2"/>
    <row r="200" s="320" customFormat="1" x14ac:dyDescent="0.2"/>
    <row r="201" s="320" customFormat="1" x14ac:dyDescent="0.2"/>
    <row r="202" s="320" customFormat="1" x14ac:dyDescent="0.2"/>
    <row r="203" s="320" customFormat="1" x14ac:dyDescent="0.2"/>
    <row r="204" s="320" customFormat="1" x14ac:dyDescent="0.2"/>
    <row r="205" s="320" customFormat="1" x14ac:dyDescent="0.2"/>
    <row r="206" s="320" customFormat="1" x14ac:dyDescent="0.2"/>
    <row r="207" s="320" customFormat="1" x14ac:dyDescent="0.2"/>
    <row r="208" s="320" customFormat="1" x14ac:dyDescent="0.2"/>
    <row r="209" s="320" customFormat="1" x14ac:dyDescent="0.2"/>
    <row r="210" s="320" customFormat="1" x14ac:dyDescent="0.2"/>
    <row r="211" s="320" customFormat="1" x14ac:dyDescent="0.2"/>
    <row r="212" s="320" customFormat="1" x14ac:dyDescent="0.2"/>
    <row r="213" s="320" customFormat="1" x14ac:dyDescent="0.2"/>
    <row r="214" s="320" customFormat="1" x14ac:dyDescent="0.2"/>
    <row r="215" s="320" customFormat="1" x14ac:dyDescent="0.2"/>
    <row r="216" s="320" customFormat="1" x14ac:dyDescent="0.2"/>
    <row r="217" s="320" customFormat="1" x14ac:dyDescent="0.2"/>
    <row r="218" s="320" customFormat="1" x14ac:dyDescent="0.2"/>
    <row r="219" s="320" customFormat="1" x14ac:dyDescent="0.2"/>
    <row r="220" s="320" customFormat="1" x14ac:dyDescent="0.2"/>
    <row r="221" s="320" customFormat="1" x14ac:dyDescent="0.2"/>
    <row r="222" s="320" customFormat="1" x14ac:dyDescent="0.2"/>
    <row r="223" s="320" customFormat="1" x14ac:dyDescent="0.2"/>
    <row r="224" s="320" customFormat="1" x14ac:dyDescent="0.2"/>
    <row r="225" s="320" customFormat="1" x14ac:dyDescent="0.2"/>
    <row r="226" s="320" customFormat="1" x14ac:dyDescent="0.2"/>
    <row r="227" s="320" customFormat="1" x14ac:dyDescent="0.2"/>
    <row r="228" s="320" customFormat="1" x14ac:dyDescent="0.2"/>
    <row r="229" s="320" customFormat="1" x14ac:dyDescent="0.2"/>
    <row r="230" s="320" customFormat="1" x14ac:dyDescent="0.2"/>
    <row r="231" s="320" customFormat="1" x14ac:dyDescent="0.2"/>
    <row r="232" s="320" customFormat="1" x14ac:dyDescent="0.2"/>
    <row r="233" s="320" customFormat="1" x14ac:dyDescent="0.2"/>
    <row r="234" s="320" customFormat="1" x14ac:dyDescent="0.2"/>
    <row r="235" s="320" customFormat="1" x14ac:dyDescent="0.2"/>
    <row r="236" s="320" customFormat="1" x14ac:dyDescent="0.2"/>
    <row r="237" s="320" customFormat="1" x14ac:dyDescent="0.2"/>
    <row r="238" s="320" customFormat="1" x14ac:dyDescent="0.2"/>
    <row r="239" s="320" customFormat="1" x14ac:dyDescent="0.2"/>
    <row r="240" s="320" customFormat="1" x14ac:dyDescent="0.2"/>
    <row r="241" s="320" customFormat="1" x14ac:dyDescent="0.2"/>
    <row r="242" s="320" customFormat="1" x14ac:dyDescent="0.2"/>
    <row r="243" s="320" customFormat="1" x14ac:dyDescent="0.2"/>
    <row r="244" s="320" customFormat="1" x14ac:dyDescent="0.2"/>
    <row r="245" s="320" customFormat="1" x14ac:dyDescent="0.2"/>
    <row r="246" s="320" customFormat="1" x14ac:dyDescent="0.2"/>
    <row r="247" s="320" customFormat="1" x14ac:dyDescent="0.2"/>
    <row r="248" s="320" customFormat="1" x14ac:dyDescent="0.2"/>
    <row r="249" s="320" customFormat="1" x14ac:dyDescent="0.2"/>
    <row r="250" s="320" customFormat="1" x14ac:dyDescent="0.2"/>
    <row r="251" s="320" customFormat="1" x14ac:dyDescent="0.2"/>
    <row r="252" s="320" customFormat="1" x14ac:dyDescent="0.2"/>
    <row r="253" s="320" customFormat="1" x14ac:dyDescent="0.2"/>
    <row r="254" s="320" customFormat="1" x14ac:dyDescent="0.2"/>
    <row r="255" s="320" customFormat="1" x14ac:dyDescent="0.2"/>
    <row r="256" s="320" customFormat="1" x14ac:dyDescent="0.2"/>
    <row r="257" s="320" customFormat="1" x14ac:dyDescent="0.2"/>
    <row r="258" s="320" customFormat="1" x14ac:dyDescent="0.2"/>
    <row r="259" s="320" customFormat="1" x14ac:dyDescent="0.2"/>
    <row r="260" s="320" customFormat="1" x14ac:dyDescent="0.2"/>
    <row r="261" s="320" customFormat="1" x14ac:dyDescent="0.2"/>
    <row r="262" s="320" customFormat="1" x14ac:dyDescent="0.2"/>
    <row r="263" s="320" customFormat="1" x14ac:dyDescent="0.2"/>
    <row r="264" s="320" customFormat="1" x14ac:dyDescent="0.2"/>
    <row r="265" s="320" customFormat="1" x14ac:dyDescent="0.2"/>
    <row r="266" s="320" customFormat="1" x14ac:dyDescent="0.2"/>
    <row r="267" s="320" customFormat="1" x14ac:dyDescent="0.2"/>
    <row r="268" s="320" customFormat="1" x14ac:dyDescent="0.2"/>
    <row r="269" s="320" customFormat="1" x14ac:dyDescent="0.2"/>
    <row r="270" s="320" customFormat="1" x14ac:dyDescent="0.2"/>
    <row r="271" s="320" customFormat="1" x14ac:dyDescent="0.2"/>
    <row r="272" s="320" customFormat="1" x14ac:dyDescent="0.2"/>
    <row r="273" s="320" customFormat="1" x14ac:dyDescent="0.2"/>
    <row r="274" s="320" customFormat="1" x14ac:dyDescent="0.2"/>
    <row r="275" s="320" customFormat="1" x14ac:dyDescent="0.2"/>
    <row r="276" s="320" customFormat="1" x14ac:dyDescent="0.2"/>
    <row r="277" s="320" customFormat="1" x14ac:dyDescent="0.2"/>
    <row r="278" s="320" customFormat="1" x14ac:dyDescent="0.2"/>
    <row r="279" s="320" customFormat="1" x14ac:dyDescent="0.2"/>
    <row r="280" s="320" customFormat="1" x14ac:dyDescent="0.2"/>
    <row r="281" s="320" customFormat="1" x14ac:dyDescent="0.2"/>
    <row r="282" s="320" customFormat="1" x14ac:dyDescent="0.2"/>
    <row r="283" s="320" customFormat="1" x14ac:dyDescent="0.2"/>
    <row r="284" s="320" customFormat="1" x14ac:dyDescent="0.2"/>
    <row r="285" s="320" customFormat="1" x14ac:dyDescent="0.2"/>
    <row r="286" s="320" customFormat="1" x14ac:dyDescent="0.2"/>
    <row r="287" s="320" customFormat="1" x14ac:dyDescent="0.2"/>
    <row r="288" s="320" customFormat="1" x14ac:dyDescent="0.2"/>
    <row r="289" s="320" customFormat="1" x14ac:dyDescent="0.2"/>
    <row r="290" s="320" customFormat="1" x14ac:dyDescent="0.2"/>
    <row r="291" s="320" customFormat="1" x14ac:dyDescent="0.2"/>
    <row r="292" s="320" customFormat="1" x14ac:dyDescent="0.2"/>
    <row r="293" s="320" customFormat="1" x14ac:dyDescent="0.2"/>
    <row r="294" s="320" customFormat="1" x14ac:dyDescent="0.2"/>
    <row r="295" s="320" customFormat="1" x14ac:dyDescent="0.2"/>
    <row r="296" s="320" customFormat="1" x14ac:dyDescent="0.2"/>
    <row r="297" s="320" customFormat="1" x14ac:dyDescent="0.2"/>
    <row r="298" s="320" customFormat="1" x14ac:dyDescent="0.2"/>
    <row r="299" s="320" customFormat="1" x14ac:dyDescent="0.2"/>
    <row r="300" s="320" customFormat="1" x14ac:dyDescent="0.2"/>
    <row r="301" s="320" customFormat="1" x14ac:dyDescent="0.2"/>
    <row r="302" s="320" customFormat="1" x14ac:dyDescent="0.2"/>
    <row r="303" s="320" customFormat="1" x14ac:dyDescent="0.2"/>
    <row r="304" s="320" customFormat="1" x14ac:dyDescent="0.2"/>
    <row r="305" s="320" customFormat="1" x14ac:dyDescent="0.2"/>
    <row r="306" s="320" customFormat="1" x14ac:dyDescent="0.2"/>
    <row r="307" s="320" customFormat="1" x14ac:dyDescent="0.2"/>
    <row r="308" s="320" customFormat="1" x14ac:dyDescent="0.2"/>
    <row r="309" s="320" customFormat="1" x14ac:dyDescent="0.2"/>
    <row r="310" s="320" customFormat="1" x14ac:dyDescent="0.2"/>
    <row r="311" s="320" customFormat="1" x14ac:dyDescent="0.2"/>
    <row r="312" s="320" customFormat="1" x14ac:dyDescent="0.2"/>
    <row r="313" s="320" customFormat="1" x14ac:dyDescent="0.2"/>
    <row r="314" s="320" customFormat="1" x14ac:dyDescent="0.2"/>
    <row r="315" s="320" customFormat="1" x14ac:dyDescent="0.2"/>
    <row r="316" s="320" customFormat="1" x14ac:dyDescent="0.2"/>
    <row r="317" s="320" customFormat="1" x14ac:dyDescent="0.2"/>
    <row r="318" s="320" customFormat="1" x14ac:dyDescent="0.2"/>
    <row r="319" s="320" customFormat="1" x14ac:dyDescent="0.2"/>
    <row r="320" s="320" customFormat="1" x14ac:dyDescent="0.2"/>
    <row r="321" s="320" customFormat="1" x14ac:dyDescent="0.2"/>
    <row r="322" s="320" customFormat="1" x14ac:dyDescent="0.2"/>
    <row r="323" s="320" customFormat="1" x14ac:dyDescent="0.2"/>
    <row r="324" s="320" customFormat="1" x14ac:dyDescent="0.2"/>
    <row r="325" s="320" customFormat="1" x14ac:dyDescent="0.2"/>
    <row r="326" s="320" customFormat="1" x14ac:dyDescent="0.2"/>
    <row r="327" s="320" customFormat="1" x14ac:dyDescent="0.2"/>
    <row r="328" s="320" customFormat="1" x14ac:dyDescent="0.2"/>
    <row r="329" s="320" customFormat="1" x14ac:dyDescent="0.2"/>
    <row r="330" s="320" customFormat="1" x14ac:dyDescent="0.2"/>
    <row r="331" s="320" customFormat="1" x14ac:dyDescent="0.2"/>
    <row r="332" s="320" customFormat="1" x14ac:dyDescent="0.2"/>
    <row r="333" s="320" customFormat="1" x14ac:dyDescent="0.2"/>
    <row r="334" s="320" customFormat="1" x14ac:dyDescent="0.2"/>
    <row r="335" s="320" customFormat="1" x14ac:dyDescent="0.2"/>
    <row r="336" s="320" customFormat="1" x14ac:dyDescent="0.2"/>
    <row r="337" s="320" customFormat="1" x14ac:dyDescent="0.2"/>
    <row r="338" s="320" customFormat="1" x14ac:dyDescent="0.2"/>
    <row r="339" s="320" customFormat="1" x14ac:dyDescent="0.2"/>
    <row r="340" s="320" customFormat="1" x14ac:dyDescent="0.2"/>
    <row r="341" s="320" customFormat="1" x14ac:dyDescent="0.2"/>
    <row r="342" s="320" customFormat="1" x14ac:dyDescent="0.2"/>
    <row r="343" s="320" customFormat="1" x14ac:dyDescent="0.2"/>
    <row r="344" s="320" customFormat="1" x14ac:dyDescent="0.2"/>
    <row r="345" s="320" customFormat="1" x14ac:dyDescent="0.2"/>
    <row r="346" s="320" customFormat="1" x14ac:dyDescent="0.2"/>
    <row r="347" s="320" customFormat="1" x14ac:dyDescent="0.2"/>
    <row r="348" s="320" customFormat="1" x14ac:dyDescent="0.2"/>
    <row r="349" s="320" customFormat="1" x14ac:dyDescent="0.2"/>
    <row r="350" s="320" customFormat="1" x14ac:dyDescent="0.2"/>
    <row r="351" s="320" customFormat="1" x14ac:dyDescent="0.2"/>
    <row r="352" s="320" customFormat="1" x14ac:dyDescent="0.2"/>
    <row r="353" s="320" customFormat="1" x14ac:dyDescent="0.2"/>
    <row r="354" s="320" customFormat="1" x14ac:dyDescent="0.2"/>
    <row r="355" s="320" customFormat="1" x14ac:dyDescent="0.2"/>
    <row r="356" s="320" customFormat="1" x14ac:dyDescent="0.2"/>
    <row r="357" s="320" customFormat="1" x14ac:dyDescent="0.2"/>
    <row r="358" s="320" customFormat="1" x14ac:dyDescent="0.2"/>
    <row r="359" s="320" customFormat="1" x14ac:dyDescent="0.2"/>
    <row r="360" s="320" customFormat="1" x14ac:dyDescent="0.2"/>
    <row r="361" s="320" customFormat="1" x14ac:dyDescent="0.2"/>
    <row r="362" s="320" customFormat="1" x14ac:dyDescent="0.2"/>
    <row r="363" s="320" customFormat="1" x14ac:dyDescent="0.2"/>
    <row r="364" s="320" customFormat="1" x14ac:dyDescent="0.2"/>
    <row r="365" s="320" customFormat="1" x14ac:dyDescent="0.2"/>
    <row r="366" s="320" customFormat="1" x14ac:dyDescent="0.2"/>
    <row r="367" s="320" customFormat="1" x14ac:dyDescent="0.2"/>
    <row r="368" s="320" customFormat="1" x14ac:dyDescent="0.2"/>
    <row r="369" s="320" customFormat="1" x14ac:dyDescent="0.2"/>
    <row r="370" s="320" customFormat="1" x14ac:dyDescent="0.2"/>
    <row r="371" s="320" customFormat="1" x14ac:dyDescent="0.2"/>
    <row r="372" s="320" customFormat="1" x14ac:dyDescent="0.2"/>
    <row r="373" s="320" customFormat="1" x14ac:dyDescent="0.2"/>
    <row r="374" s="320" customFormat="1" x14ac:dyDescent="0.2"/>
    <row r="375" s="320" customFormat="1" x14ac:dyDescent="0.2"/>
    <row r="376" s="320" customFormat="1" x14ac:dyDescent="0.2"/>
    <row r="377" s="320" customFormat="1" x14ac:dyDescent="0.2"/>
    <row r="378" s="320" customFormat="1" x14ac:dyDescent="0.2"/>
    <row r="379" s="320" customFormat="1" x14ac:dyDescent="0.2"/>
    <row r="380" s="320" customFormat="1" x14ac:dyDescent="0.2"/>
    <row r="381" s="320" customFormat="1" x14ac:dyDescent="0.2"/>
    <row r="382" s="320" customFormat="1" x14ac:dyDescent="0.2"/>
    <row r="383" s="320" customFormat="1" x14ac:dyDescent="0.2"/>
    <row r="384" s="320" customFormat="1" x14ac:dyDescent="0.2"/>
    <row r="385" s="320" customFormat="1" x14ac:dyDescent="0.2"/>
    <row r="386" s="320" customFormat="1" x14ac:dyDescent="0.2"/>
    <row r="387" s="320" customFormat="1" x14ac:dyDescent="0.2"/>
    <row r="388" s="320" customFormat="1" x14ac:dyDescent="0.2"/>
    <row r="389" s="320" customFormat="1" x14ac:dyDescent="0.2"/>
    <row r="390" s="320" customFormat="1" x14ac:dyDescent="0.2"/>
    <row r="391" s="320" customFormat="1" x14ac:dyDescent="0.2"/>
    <row r="392" s="320" customFormat="1" x14ac:dyDescent="0.2"/>
    <row r="393" s="320" customFormat="1" x14ac:dyDescent="0.2"/>
    <row r="394" s="320" customFormat="1" x14ac:dyDescent="0.2"/>
    <row r="395" s="320" customFormat="1" x14ac:dyDescent="0.2"/>
    <row r="396" s="320" customFormat="1" x14ac:dyDescent="0.2"/>
    <row r="397" s="320" customFormat="1" x14ac:dyDescent="0.2"/>
    <row r="398" s="320" customFormat="1" x14ac:dyDescent="0.2"/>
    <row r="399" s="320" customFormat="1" x14ac:dyDescent="0.2"/>
    <row r="400" s="320" customFormat="1" x14ac:dyDescent="0.2"/>
    <row r="401" s="320" customFormat="1" x14ac:dyDescent="0.2"/>
    <row r="402" s="320" customFormat="1" x14ac:dyDescent="0.2"/>
    <row r="403" s="320" customFormat="1" x14ac:dyDescent="0.2"/>
    <row r="404" s="320" customFormat="1" x14ac:dyDescent="0.2"/>
    <row r="405" s="320" customFormat="1" x14ac:dyDescent="0.2"/>
    <row r="406" s="320" customFormat="1" x14ac:dyDescent="0.2"/>
  </sheetData>
  <sheetProtection algorithmName="SHA-512" hashValue="L9XNrLctCVRtDF+o0UCd/X0jYKk1UL691NCRF6wKTZ8SEPxQEXk0688WJJvkf5hLMaIpseAfNc3WfHwXniZ+0Q==" saltValue="ZVXno3MkG7sMxNRbPRu9g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F11:G11">
    <cfRule type="containsText" dxfId="114" priority="6" stopIfTrue="1" operator="containsText" text="PĀRSNIEGTAS IZMAKSAS">
      <formula>NOT(ISERROR(SEARCH("PĀRSNIEGTAS IZMAKSAS",F11)))</formula>
    </cfRule>
  </conditionalFormatting>
  <conditionalFormatting sqref="F16:G16">
    <cfRule type="containsText" dxfId="113" priority="5" stopIfTrue="1" operator="containsText" text="PĀRSNIEGTAS IZMAKSAS">
      <formula>NOT(ISERROR(SEARCH("PĀRSNIEGTAS IZMAKSAS",F16)))</formula>
    </cfRule>
  </conditionalFormatting>
  <conditionalFormatting sqref="D38">
    <cfRule type="containsText" dxfId="112" priority="4" stopIfTrue="1" operator="containsText" text="PĀRSNIEGTAS IZMAKSAS">
      <formula>NOT(ISERROR(SEARCH("PĀRSNIEGTAS IZMAKSAS",D38)))</formula>
    </cfRule>
  </conditionalFormatting>
  <conditionalFormatting sqref="F8:G8 D7:D36">
    <cfRule type="containsText" dxfId="111" priority="8" stopIfTrue="1" operator="containsText" text="PĀRSNIEGTAS IZMAKSAS">
      <formula>NOT(ISERROR(SEARCH("PĀRSNIEGTAS IZMAKSAS",D7)))</formula>
    </cfRule>
  </conditionalFormatting>
  <conditionalFormatting sqref="J5:Y5">
    <cfRule type="cellIs" dxfId="110" priority="7" operator="equal">
      <formula>"x"</formula>
    </cfRule>
  </conditionalFormatting>
  <conditionalFormatting sqref="D37">
    <cfRule type="containsText" dxfId="109" priority="3" stopIfTrue="1" operator="containsText" text="PĀRSNIEGTAS IZMAKSAS">
      <formula>NOT(ISERROR(SEARCH("PĀRSNIEGTAS IZMAKSAS",D37)))</formula>
    </cfRule>
  </conditionalFormatting>
  <conditionalFormatting sqref="D39">
    <cfRule type="containsText" dxfId="108" priority="2" stopIfTrue="1" operator="containsText" text="PĀRSNIEGTAS IZMAKSAS">
      <formula>NOT(ISERROR(SEARCH("PĀRSNIEGTAS IZMAKSAS",D39)))</formula>
    </cfRule>
  </conditionalFormatting>
  <conditionalFormatting sqref="D40">
    <cfRule type="containsText" dxfId="107" priority="1" stopIfTrue="1" operator="containsText" text="PĀRSNIEGTAS IZMAKSAS">
      <formula>NOT(ISERROR(SEARCH("PĀRSNIEGTAS IZMAKSAS",D40)))</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 C9:C10 C12:C15 C17:C20 C22:C36</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406"/>
  <sheetViews>
    <sheetView zoomScale="90" zoomScaleNormal="90" workbookViewId="0">
      <pane xSplit="7" ySplit="6" topLeftCell="T7" activePane="bottomRight" state="frozen"/>
      <selection activeCell="J25" sqref="J25"/>
      <selection pane="topRight" activeCell="J25" sqref="J25"/>
      <selection pane="bottomLeft" activeCell="J25" sqref="J25"/>
      <selection pane="bottomRight" activeCell="W44" sqref="W44"/>
    </sheetView>
  </sheetViews>
  <sheetFormatPr defaultColWidth="9.140625" defaultRowHeight="12.75" x14ac:dyDescent="0.2"/>
  <cols>
    <col min="1" max="1" width="5.42578125" style="401" customWidth="1"/>
    <col min="2" max="2" width="64.140625" style="401" customWidth="1"/>
    <col min="3" max="3" width="14.5703125" style="401" customWidth="1"/>
    <col min="4" max="4" width="14.28515625" style="401" customWidth="1"/>
    <col min="5" max="5" width="9.42578125" style="401" customWidth="1"/>
    <col min="6" max="13" width="13.85546875" style="401" customWidth="1"/>
    <col min="14" max="14" width="11.28515625" style="401" customWidth="1"/>
    <col min="15" max="19" width="14" style="401" customWidth="1"/>
    <col min="20" max="20" width="11.28515625" style="401" customWidth="1"/>
    <col min="21" max="25" width="14" style="401" customWidth="1"/>
    <col min="26" max="26" width="11.28515625" style="401" customWidth="1"/>
    <col min="27" max="69" width="9.140625" style="320"/>
    <col min="70" max="16384" width="9.140625" style="401"/>
  </cols>
  <sheetData>
    <row r="1" spans="1:69" s="251" customFormat="1" ht="27" customHeight="1" x14ac:dyDescent="0.25">
      <c r="A1" s="614" t="s">
        <v>151</v>
      </c>
      <c r="B1" s="614"/>
      <c r="C1" s="600"/>
      <c r="D1" s="621" t="s">
        <v>148</v>
      </c>
      <c r="E1" s="621"/>
      <c r="F1" s="621"/>
      <c r="G1" s="621"/>
      <c r="H1" s="621"/>
      <c r="I1" s="621"/>
      <c r="J1" s="621"/>
      <c r="K1" s="621"/>
      <c r="L1" s="621"/>
      <c r="M1" s="621"/>
      <c r="N1" s="621"/>
      <c r="O1" s="621"/>
      <c r="P1" s="621"/>
      <c r="Q1" s="621"/>
      <c r="R1" s="621"/>
      <c r="S1" s="621"/>
      <c r="T1" s="621"/>
      <c r="U1" s="621"/>
      <c r="V1" s="621"/>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row>
    <row r="2" spans="1:69" s="320" customFormat="1" x14ac:dyDescent="0.2">
      <c r="A2" s="581"/>
    </row>
    <row r="3" spans="1:69" s="320" customFormat="1" ht="31.5" customHeight="1" x14ac:dyDescent="0.3">
      <c r="A3" s="581"/>
      <c r="B3" s="602" t="s">
        <v>154</v>
      </c>
      <c r="C3" s="102"/>
      <c r="D3" s="103"/>
      <c r="E3" s="103"/>
      <c r="F3" s="103"/>
      <c r="G3" s="604"/>
      <c r="H3" s="246"/>
      <c r="I3" s="103"/>
      <c r="J3" s="103"/>
      <c r="K3" s="602" t="s">
        <v>327</v>
      </c>
      <c r="L3" s="602"/>
      <c r="M3" s="602"/>
      <c r="N3" s="602"/>
      <c r="O3" s="122"/>
      <c r="P3" s="603" t="s">
        <v>377</v>
      </c>
      <c r="T3" s="622" t="s">
        <v>492</v>
      </c>
      <c r="U3" s="622"/>
      <c r="V3" s="622"/>
      <c r="W3" s="622"/>
      <c r="X3" s="247"/>
      <c r="AA3" s="320">
        <f>IF(X3="",0,IF(X3="Jā",2,1))</f>
        <v>0</v>
      </c>
    </row>
    <row r="4" spans="1:69" ht="24.95" customHeight="1" x14ac:dyDescent="0.35">
      <c r="A4" s="616" t="s">
        <v>52</v>
      </c>
      <c r="B4" s="616"/>
      <c r="C4" s="616"/>
      <c r="D4" s="320"/>
      <c r="E4" s="320"/>
      <c r="F4" s="320"/>
      <c r="G4" s="320"/>
      <c r="H4" s="320"/>
      <c r="I4" s="320"/>
      <c r="J4" s="320"/>
      <c r="K4" s="320"/>
      <c r="L4" s="320"/>
      <c r="M4" s="320"/>
      <c r="N4" s="320"/>
      <c r="O4" s="320"/>
      <c r="P4" s="320"/>
      <c r="Q4" s="320"/>
      <c r="R4" s="320"/>
      <c r="S4" s="320"/>
      <c r="T4" s="320"/>
      <c r="U4" s="320"/>
      <c r="V4" s="320"/>
      <c r="W4" s="320"/>
      <c r="X4" s="320"/>
      <c r="Y4" s="320"/>
      <c r="Z4" s="320"/>
      <c r="BQ4" s="401"/>
    </row>
    <row r="5" spans="1:69" x14ac:dyDescent="0.2">
      <c r="A5" s="617" t="s">
        <v>53</v>
      </c>
      <c r="B5" s="618" t="s">
        <v>54</v>
      </c>
      <c r="C5" s="619" t="s">
        <v>333</v>
      </c>
      <c r="D5" s="613" t="s">
        <v>55</v>
      </c>
      <c r="E5" s="613"/>
      <c r="F5" s="613" t="s">
        <v>56</v>
      </c>
      <c r="G5" s="613"/>
      <c r="H5" s="613">
        <f>'Dati par projektu'!E13</f>
        <v>2022</v>
      </c>
      <c r="I5" s="613"/>
      <c r="J5" s="613">
        <f>IF(OR(H5&gt;='Dati par projektu'!$C$17,H5="X"),"X",H5+1)</f>
        <v>2023</v>
      </c>
      <c r="K5" s="613"/>
      <c r="L5" s="613" t="str">
        <f>IF(OR(J5&gt;='Dati par projektu'!$C$17,J5="X"),"X",J5+1)</f>
        <v>X</v>
      </c>
      <c r="M5" s="613"/>
      <c r="N5" s="613" t="str">
        <f>IF(OR(L5&gt;='Dati par projektu'!$C$17,L5="X"),"X",L5+1)</f>
        <v>X</v>
      </c>
      <c r="O5" s="613"/>
      <c r="P5" s="613" t="str">
        <f>IF(OR(N5&gt;='Dati par projektu'!$C$17,N5="X"),"X",N5+1)</f>
        <v>X</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Z5" s="320"/>
      <c r="AE5" s="384"/>
      <c r="AF5" s="384"/>
      <c r="AG5" s="384"/>
      <c r="AH5" s="384"/>
      <c r="AI5" s="384"/>
      <c r="AJ5" s="384"/>
      <c r="AK5" s="384"/>
      <c r="AL5" s="384"/>
      <c r="AM5" s="384"/>
      <c r="AN5" s="384"/>
      <c r="AO5" s="384"/>
      <c r="AP5" s="384"/>
      <c r="AQ5" s="384"/>
      <c r="AR5" s="384"/>
      <c r="AS5" s="384"/>
      <c r="AT5" s="384"/>
      <c r="AV5" s="582">
        <v>0.55000000000000004</v>
      </c>
      <c r="BQ5" s="401"/>
    </row>
    <row r="6" spans="1:69" ht="27" customHeight="1" x14ac:dyDescent="0.2">
      <c r="A6" s="617"/>
      <c r="B6" s="618" t="s">
        <v>57</v>
      </c>
      <c r="C6" s="620"/>
      <c r="D6" s="583" t="s">
        <v>58</v>
      </c>
      <c r="E6" s="583" t="s">
        <v>59</v>
      </c>
      <c r="F6" s="583" t="s">
        <v>60</v>
      </c>
      <c r="G6" s="583" t="s">
        <v>61</v>
      </c>
      <c r="H6" s="584" t="s">
        <v>62</v>
      </c>
      <c r="I6" s="584" t="s">
        <v>63</v>
      </c>
      <c r="J6" s="584" t="s">
        <v>62</v>
      </c>
      <c r="K6" s="584" t="s">
        <v>63</v>
      </c>
      <c r="L6" s="584" t="s">
        <v>62</v>
      </c>
      <c r="M6" s="584" t="s">
        <v>63</v>
      </c>
      <c r="N6" s="584" t="s">
        <v>62</v>
      </c>
      <c r="O6" s="584" t="s">
        <v>63</v>
      </c>
      <c r="P6" s="584" t="s">
        <v>62</v>
      </c>
      <c r="Q6" s="584" t="s">
        <v>63</v>
      </c>
      <c r="R6" s="584" t="s">
        <v>62</v>
      </c>
      <c r="S6" s="584" t="s">
        <v>63</v>
      </c>
      <c r="T6" s="584" t="s">
        <v>62</v>
      </c>
      <c r="U6" s="584" t="s">
        <v>63</v>
      </c>
      <c r="V6" s="584" t="s">
        <v>62</v>
      </c>
      <c r="W6" s="584" t="s">
        <v>63</v>
      </c>
      <c r="X6" s="584" t="s">
        <v>62</v>
      </c>
      <c r="Y6" s="584" t="s">
        <v>63</v>
      </c>
      <c r="Z6" s="320"/>
      <c r="AE6" s="384"/>
      <c r="AF6" s="384"/>
      <c r="AG6" s="384"/>
      <c r="AH6" s="384"/>
      <c r="AI6" s="384"/>
      <c r="AJ6" s="384"/>
      <c r="AK6" s="384"/>
      <c r="AL6" s="384"/>
      <c r="AM6" s="384"/>
      <c r="AN6" s="384"/>
      <c r="AO6" s="384"/>
      <c r="AP6" s="384"/>
      <c r="AQ6" s="384"/>
      <c r="AR6" s="384"/>
      <c r="AS6" s="384"/>
      <c r="AT6" s="384"/>
      <c r="AV6" s="582">
        <v>0.45</v>
      </c>
      <c r="BQ6" s="401"/>
    </row>
    <row r="7" spans="1:69" x14ac:dyDescent="0.2">
      <c r="A7" s="556">
        <v>1</v>
      </c>
      <c r="B7" s="557" t="s">
        <v>89</v>
      </c>
      <c r="C7" s="241">
        <v>0.85</v>
      </c>
      <c r="D7" s="585">
        <f>F7+G7</f>
        <v>0</v>
      </c>
      <c r="E7" s="586" t="e">
        <f t="shared" ref="E7:E35" si="0">D7/$D$36</f>
        <v>#DIV/0!</v>
      </c>
      <c r="F7" s="587">
        <f t="shared" ref="F7:G11" si="1">ROUND(H7+J7+L7+N7+P7+R7+T7+V7+X7,2)</f>
        <v>0</v>
      </c>
      <c r="G7" s="587">
        <f t="shared" si="1"/>
        <v>0</v>
      </c>
      <c r="H7" s="19"/>
      <c r="I7" s="20"/>
      <c r="J7" s="19"/>
      <c r="K7" s="20"/>
      <c r="L7" s="19"/>
      <c r="M7" s="20"/>
      <c r="N7" s="19"/>
      <c r="O7" s="20"/>
      <c r="P7" s="19"/>
      <c r="Q7" s="20"/>
      <c r="R7" s="19"/>
      <c r="S7" s="20"/>
      <c r="T7" s="19"/>
      <c r="U7" s="20"/>
      <c r="V7" s="19"/>
      <c r="W7" s="20"/>
      <c r="X7" s="19"/>
      <c r="Y7" s="20"/>
      <c r="Z7" s="320"/>
      <c r="AE7" s="384"/>
      <c r="AF7" s="384"/>
      <c r="AG7" s="384"/>
      <c r="AH7" s="384"/>
      <c r="AI7" s="384"/>
      <c r="AJ7" s="384"/>
      <c r="AK7" s="384"/>
      <c r="AL7" s="384"/>
      <c r="AM7" s="384"/>
      <c r="AN7" s="384"/>
      <c r="AO7" s="384"/>
      <c r="AP7" s="384"/>
      <c r="AQ7" s="384"/>
      <c r="AR7" s="384"/>
      <c r="AS7" s="384"/>
      <c r="AT7" s="384"/>
      <c r="AV7" s="582">
        <v>0.35</v>
      </c>
      <c r="BQ7" s="401"/>
    </row>
    <row r="8" spans="1:69" x14ac:dyDescent="0.2">
      <c r="A8" s="556">
        <v>2</v>
      </c>
      <c r="B8" s="557" t="s">
        <v>64</v>
      </c>
      <c r="C8" s="320"/>
      <c r="D8" s="585">
        <f t="shared" ref="D8:D35" si="2">F8+G8</f>
        <v>0</v>
      </c>
      <c r="E8" s="586" t="e">
        <f t="shared" si="0"/>
        <v>#DIV/0!</v>
      </c>
      <c r="F8" s="588">
        <f>ROUND(H8+J8+L8+N8+P8+R8+T8+V8+X8,2)</f>
        <v>0</v>
      </c>
      <c r="G8" s="588">
        <f>ROUND(I8+K8+M8+O8+Q8+S8+U8+W8+Y8,2)</f>
        <v>0</v>
      </c>
      <c r="H8" s="589">
        <f>SUM(H9:H10)</f>
        <v>0</v>
      </c>
      <c r="I8" s="589">
        <f t="shared" ref="I8:Y8" si="3">SUM(I9:I10)</f>
        <v>0</v>
      </c>
      <c r="J8" s="589">
        <f t="shared" si="3"/>
        <v>0</v>
      </c>
      <c r="K8" s="589">
        <f t="shared" si="3"/>
        <v>0</v>
      </c>
      <c r="L8" s="589">
        <f t="shared" si="3"/>
        <v>0</v>
      </c>
      <c r="M8" s="589">
        <f t="shared" si="3"/>
        <v>0</v>
      </c>
      <c r="N8" s="589">
        <f t="shared" si="3"/>
        <v>0</v>
      </c>
      <c r="O8" s="589">
        <f t="shared" si="3"/>
        <v>0</v>
      </c>
      <c r="P8" s="589">
        <f t="shared" si="3"/>
        <v>0</v>
      </c>
      <c r="Q8" s="589">
        <f t="shared" si="3"/>
        <v>0</v>
      </c>
      <c r="R8" s="589">
        <f t="shared" si="3"/>
        <v>0</v>
      </c>
      <c r="S8" s="589">
        <f t="shared" si="3"/>
        <v>0</v>
      </c>
      <c r="T8" s="589">
        <f t="shared" si="3"/>
        <v>0</v>
      </c>
      <c r="U8" s="589">
        <f t="shared" si="3"/>
        <v>0</v>
      </c>
      <c r="V8" s="589">
        <f t="shared" si="3"/>
        <v>0</v>
      </c>
      <c r="W8" s="589">
        <f t="shared" si="3"/>
        <v>0</v>
      </c>
      <c r="X8" s="589">
        <f t="shared" si="3"/>
        <v>0</v>
      </c>
      <c r="Y8" s="589">
        <f t="shared" si="3"/>
        <v>0</v>
      </c>
      <c r="Z8" s="320"/>
      <c r="AE8" s="384"/>
      <c r="AF8" s="384"/>
      <c r="AG8" s="384"/>
      <c r="AH8" s="384"/>
      <c r="AI8" s="384"/>
      <c r="AJ8" s="384"/>
      <c r="AK8" s="384"/>
      <c r="AL8" s="384"/>
      <c r="AM8" s="384"/>
      <c r="AN8" s="384"/>
      <c r="AO8" s="384"/>
      <c r="AP8" s="384"/>
      <c r="AQ8" s="384"/>
      <c r="AR8" s="384"/>
      <c r="AS8" s="384"/>
      <c r="AT8" s="384"/>
      <c r="AV8" s="590"/>
      <c r="BQ8" s="401"/>
    </row>
    <row r="9" spans="1:69" x14ac:dyDescent="0.2">
      <c r="A9" s="561" t="s">
        <v>65</v>
      </c>
      <c r="B9" s="562" t="s">
        <v>66</v>
      </c>
      <c r="C9" s="241">
        <v>0.85</v>
      </c>
      <c r="D9" s="585">
        <f t="shared" si="2"/>
        <v>0</v>
      </c>
      <c r="E9" s="586" t="e">
        <f t="shared" si="0"/>
        <v>#DIV/0!</v>
      </c>
      <c r="F9" s="591">
        <f t="shared" si="1"/>
        <v>0</v>
      </c>
      <c r="G9" s="591">
        <f t="shared" si="1"/>
        <v>0</v>
      </c>
      <c r="H9" s="20"/>
      <c r="I9" s="20"/>
      <c r="J9" s="20"/>
      <c r="K9" s="20"/>
      <c r="L9" s="20"/>
      <c r="M9" s="20"/>
      <c r="N9" s="20"/>
      <c r="O9" s="20"/>
      <c r="P9" s="20"/>
      <c r="Q9" s="20"/>
      <c r="R9" s="20"/>
      <c r="S9" s="20"/>
      <c r="T9" s="20"/>
      <c r="U9" s="20"/>
      <c r="V9" s="20"/>
      <c r="W9" s="20"/>
      <c r="X9" s="20"/>
      <c r="Y9" s="20"/>
      <c r="Z9" s="320"/>
      <c r="AE9" s="384"/>
      <c r="AF9" s="384"/>
      <c r="AG9" s="384"/>
      <c r="AH9" s="384"/>
      <c r="AI9" s="384"/>
      <c r="AJ9" s="384"/>
      <c r="AK9" s="384"/>
      <c r="AL9" s="384"/>
      <c r="AM9" s="384"/>
      <c r="AN9" s="384"/>
      <c r="AO9" s="384"/>
      <c r="AP9" s="384"/>
      <c r="AQ9" s="384"/>
      <c r="AR9" s="384"/>
      <c r="AS9" s="384"/>
      <c r="AT9" s="384"/>
      <c r="AV9" s="590"/>
      <c r="BQ9" s="401"/>
    </row>
    <row r="10" spans="1:69" x14ac:dyDescent="0.2">
      <c r="A10" s="561" t="s">
        <v>67</v>
      </c>
      <c r="B10" s="562" t="s">
        <v>90</v>
      </c>
      <c r="C10" s="241">
        <v>0.85</v>
      </c>
      <c r="D10" s="585">
        <f t="shared" si="2"/>
        <v>0</v>
      </c>
      <c r="E10" s="586" t="e">
        <f t="shared" si="0"/>
        <v>#DIV/0!</v>
      </c>
      <c r="F10" s="591">
        <f t="shared" si="1"/>
        <v>0</v>
      </c>
      <c r="G10" s="591">
        <f t="shared" si="1"/>
        <v>0</v>
      </c>
      <c r="H10" s="20"/>
      <c r="I10" s="20"/>
      <c r="J10" s="20"/>
      <c r="K10" s="20"/>
      <c r="L10" s="20"/>
      <c r="M10" s="20"/>
      <c r="N10" s="20"/>
      <c r="O10" s="20"/>
      <c r="P10" s="20"/>
      <c r="Q10" s="20"/>
      <c r="R10" s="20"/>
      <c r="S10" s="20"/>
      <c r="T10" s="20"/>
      <c r="U10" s="20"/>
      <c r="V10" s="20"/>
      <c r="W10" s="20"/>
      <c r="X10" s="20"/>
      <c r="Y10" s="20"/>
      <c r="Z10" s="320"/>
      <c r="AE10" s="384"/>
      <c r="AF10" s="384"/>
      <c r="AG10" s="384"/>
      <c r="AH10" s="384"/>
      <c r="AI10" s="384"/>
      <c r="AJ10" s="384"/>
      <c r="AK10" s="384"/>
      <c r="AL10" s="384"/>
      <c r="AM10" s="384"/>
      <c r="AN10" s="384"/>
      <c r="AO10" s="384"/>
      <c r="AP10" s="384"/>
      <c r="AQ10" s="384"/>
      <c r="AR10" s="384"/>
      <c r="AS10" s="384"/>
      <c r="AT10" s="384"/>
      <c r="AV10" s="590"/>
      <c r="BQ10" s="401"/>
    </row>
    <row r="11" spans="1:69" hidden="1" x14ac:dyDescent="0.2">
      <c r="A11" s="556">
        <v>3</v>
      </c>
      <c r="B11" s="557" t="s">
        <v>93</v>
      </c>
      <c r="C11" s="320"/>
      <c r="D11" s="585">
        <f t="shared" si="2"/>
        <v>0</v>
      </c>
      <c r="E11" s="586" t="e">
        <f t="shared" si="0"/>
        <v>#DIV/0!</v>
      </c>
      <c r="F11" s="588">
        <f t="shared" si="1"/>
        <v>0</v>
      </c>
      <c r="G11" s="588">
        <f t="shared" si="1"/>
        <v>0</v>
      </c>
      <c r="H11" s="589">
        <f>SUM(H12:H13)</f>
        <v>0</v>
      </c>
      <c r="I11" s="589">
        <f t="shared" ref="I11:Y11" si="4">SUM(I12:I13)</f>
        <v>0</v>
      </c>
      <c r="J11" s="589">
        <f t="shared" si="4"/>
        <v>0</v>
      </c>
      <c r="K11" s="589">
        <f t="shared" si="4"/>
        <v>0</v>
      </c>
      <c r="L11" s="589">
        <f t="shared" si="4"/>
        <v>0</v>
      </c>
      <c r="M11" s="589">
        <f t="shared" si="4"/>
        <v>0</v>
      </c>
      <c r="N11" s="589">
        <f t="shared" si="4"/>
        <v>0</v>
      </c>
      <c r="O11" s="589">
        <f t="shared" si="4"/>
        <v>0</v>
      </c>
      <c r="P11" s="589">
        <f t="shared" si="4"/>
        <v>0</v>
      </c>
      <c r="Q11" s="589">
        <f t="shared" si="4"/>
        <v>0</v>
      </c>
      <c r="R11" s="589">
        <f t="shared" si="4"/>
        <v>0</v>
      </c>
      <c r="S11" s="589">
        <f t="shared" si="4"/>
        <v>0</v>
      </c>
      <c r="T11" s="589">
        <f t="shared" si="4"/>
        <v>0</v>
      </c>
      <c r="U11" s="589">
        <f t="shared" si="4"/>
        <v>0</v>
      </c>
      <c r="V11" s="589">
        <f t="shared" si="4"/>
        <v>0</v>
      </c>
      <c r="W11" s="589">
        <f t="shared" si="4"/>
        <v>0</v>
      </c>
      <c r="X11" s="589">
        <f t="shared" si="4"/>
        <v>0</v>
      </c>
      <c r="Y11" s="589">
        <f t="shared" si="4"/>
        <v>0</v>
      </c>
      <c r="Z11" s="320"/>
      <c r="AE11" s="384"/>
      <c r="AF11" s="384"/>
      <c r="AG11" s="384"/>
      <c r="AH11" s="384"/>
      <c r="AI11" s="384"/>
      <c r="AJ11" s="384"/>
      <c r="AK11" s="384"/>
      <c r="AL11" s="384"/>
      <c r="AM11" s="384"/>
      <c r="AN11" s="384"/>
      <c r="AO11" s="384"/>
      <c r="AP11" s="384"/>
      <c r="AQ11" s="384"/>
      <c r="AR11" s="384"/>
      <c r="AS11" s="384"/>
      <c r="AT11" s="384"/>
      <c r="AV11" s="590"/>
      <c r="BQ11" s="401"/>
    </row>
    <row r="12" spans="1:69" hidden="1" x14ac:dyDescent="0.2">
      <c r="A12" s="561" t="s">
        <v>91</v>
      </c>
      <c r="B12" s="562" t="s">
        <v>94</v>
      </c>
      <c r="C12" s="241">
        <v>0.85</v>
      </c>
      <c r="D12" s="585">
        <f t="shared" si="2"/>
        <v>0</v>
      </c>
      <c r="E12" s="586" t="e">
        <f t="shared" si="0"/>
        <v>#DIV/0!</v>
      </c>
      <c r="F12" s="591">
        <f>ROUND(H12+J12+L12+N12+P12+R12+T12+V12+X12,2)</f>
        <v>0</v>
      </c>
      <c r="G12" s="591">
        <f>ROUND(I12+K12+M12+O12+Q12+S12+U12+W12+Y12,2)</f>
        <v>0</v>
      </c>
      <c r="H12" s="20"/>
      <c r="I12" s="20"/>
      <c r="J12" s="20"/>
      <c r="K12" s="20"/>
      <c r="L12" s="20"/>
      <c r="M12" s="20"/>
      <c r="N12" s="20"/>
      <c r="O12" s="20"/>
      <c r="P12" s="20"/>
      <c r="Q12" s="20"/>
      <c r="R12" s="20"/>
      <c r="S12" s="20"/>
      <c r="T12" s="20"/>
      <c r="U12" s="20"/>
      <c r="V12" s="20"/>
      <c r="W12" s="20"/>
      <c r="X12" s="20"/>
      <c r="Y12" s="20"/>
      <c r="Z12" s="320"/>
      <c r="AE12" s="384"/>
      <c r="AF12" s="384"/>
      <c r="AG12" s="384"/>
      <c r="AH12" s="384"/>
      <c r="AI12" s="384"/>
      <c r="AJ12" s="384"/>
      <c r="AK12" s="384"/>
      <c r="AL12" s="384"/>
      <c r="AM12" s="384"/>
      <c r="AN12" s="384"/>
      <c r="AO12" s="384"/>
      <c r="AP12" s="384"/>
      <c r="AQ12" s="384"/>
      <c r="AR12" s="384"/>
      <c r="AS12" s="384"/>
      <c r="AT12" s="384"/>
      <c r="AV12" s="590"/>
      <c r="BQ12" s="401"/>
    </row>
    <row r="13" spans="1:69" hidden="1" x14ac:dyDescent="0.2">
      <c r="A13" s="561" t="s">
        <v>92</v>
      </c>
      <c r="B13" s="562" t="s">
        <v>95</v>
      </c>
      <c r="C13" s="241">
        <v>0.85</v>
      </c>
      <c r="D13" s="585">
        <f t="shared" si="2"/>
        <v>0</v>
      </c>
      <c r="E13" s="586" t="e">
        <f t="shared" si="0"/>
        <v>#DIV/0!</v>
      </c>
      <c r="F13" s="591">
        <f t="shared" ref="F13:G16" si="5">ROUND(H13+J13+L13+N13+P13+R13+T13+V13+X13,2)</f>
        <v>0</v>
      </c>
      <c r="G13" s="591">
        <f t="shared" si="5"/>
        <v>0</v>
      </c>
      <c r="H13" s="20"/>
      <c r="I13" s="20"/>
      <c r="J13" s="20"/>
      <c r="K13" s="20"/>
      <c r="L13" s="20"/>
      <c r="M13" s="20"/>
      <c r="N13" s="20"/>
      <c r="O13" s="20"/>
      <c r="P13" s="20"/>
      <c r="Q13" s="20"/>
      <c r="R13" s="20"/>
      <c r="S13" s="20"/>
      <c r="T13" s="20"/>
      <c r="U13" s="20"/>
      <c r="V13" s="20"/>
      <c r="W13" s="20"/>
      <c r="X13" s="20"/>
      <c r="Y13" s="20"/>
      <c r="Z13" s="320"/>
      <c r="AE13" s="384"/>
      <c r="AF13" s="384"/>
      <c r="AG13" s="384"/>
      <c r="AH13" s="384"/>
      <c r="AI13" s="384"/>
      <c r="AJ13" s="384"/>
      <c r="AK13" s="384"/>
      <c r="AL13" s="384"/>
      <c r="AM13" s="384"/>
      <c r="AN13" s="384"/>
      <c r="AO13" s="384"/>
      <c r="AP13" s="384"/>
      <c r="AQ13" s="384"/>
      <c r="AR13" s="384"/>
      <c r="AS13" s="384"/>
      <c r="AT13" s="384"/>
      <c r="AV13" s="590"/>
      <c r="BQ13" s="401"/>
    </row>
    <row r="14" spans="1:69" hidden="1" x14ac:dyDescent="0.2">
      <c r="A14" s="556">
        <v>4</v>
      </c>
      <c r="B14" s="557" t="s">
        <v>68</v>
      </c>
      <c r="C14" s="241">
        <v>0.85</v>
      </c>
      <c r="D14" s="585">
        <f t="shared" si="2"/>
        <v>0</v>
      </c>
      <c r="E14" s="586" t="e">
        <f t="shared" si="0"/>
        <v>#DIV/0!</v>
      </c>
      <c r="F14" s="591">
        <f t="shared" si="5"/>
        <v>0</v>
      </c>
      <c r="G14" s="591">
        <f t="shared" si="5"/>
        <v>0</v>
      </c>
      <c r="H14" s="19"/>
      <c r="I14" s="19"/>
      <c r="J14" s="19"/>
      <c r="K14" s="19"/>
      <c r="L14" s="19"/>
      <c r="M14" s="19"/>
      <c r="N14" s="19"/>
      <c r="O14" s="19"/>
      <c r="P14" s="19"/>
      <c r="Q14" s="19"/>
      <c r="R14" s="19"/>
      <c r="S14" s="19"/>
      <c r="T14" s="19"/>
      <c r="U14" s="19"/>
      <c r="V14" s="19"/>
      <c r="W14" s="19"/>
      <c r="X14" s="19"/>
      <c r="Y14" s="19"/>
      <c r="Z14" s="320"/>
      <c r="AE14" s="384"/>
      <c r="AF14" s="384"/>
      <c r="AG14" s="384"/>
      <c r="AH14" s="384"/>
      <c r="AI14" s="384"/>
      <c r="AJ14" s="384"/>
      <c r="AK14" s="384"/>
      <c r="AL14" s="384"/>
      <c r="AM14" s="384"/>
      <c r="AN14" s="384"/>
      <c r="AO14" s="384"/>
      <c r="AP14" s="384"/>
      <c r="AQ14" s="384"/>
      <c r="AR14" s="384"/>
      <c r="AS14" s="384"/>
      <c r="AT14" s="384"/>
      <c r="BQ14" s="401"/>
    </row>
    <row r="15" spans="1:69" hidden="1" x14ac:dyDescent="0.2">
      <c r="A15" s="556">
        <v>5</v>
      </c>
      <c r="B15" s="557" t="s">
        <v>96</v>
      </c>
      <c r="C15" s="241">
        <v>0.85</v>
      </c>
      <c r="D15" s="585">
        <f t="shared" si="2"/>
        <v>0</v>
      </c>
      <c r="E15" s="586" t="e">
        <f t="shared" si="0"/>
        <v>#DIV/0!</v>
      </c>
      <c r="F15" s="591">
        <f t="shared" si="5"/>
        <v>0</v>
      </c>
      <c r="G15" s="591">
        <f t="shared" si="5"/>
        <v>0</v>
      </c>
      <c r="H15" s="19"/>
      <c r="I15" s="19"/>
      <c r="J15" s="19"/>
      <c r="K15" s="19"/>
      <c r="L15" s="19"/>
      <c r="M15" s="19"/>
      <c r="N15" s="19"/>
      <c r="O15" s="19"/>
      <c r="P15" s="19"/>
      <c r="Q15" s="19"/>
      <c r="R15" s="19"/>
      <c r="S15" s="19"/>
      <c r="T15" s="19"/>
      <c r="U15" s="19"/>
      <c r="V15" s="19"/>
      <c r="W15" s="19"/>
      <c r="X15" s="19"/>
      <c r="Y15" s="19"/>
      <c r="Z15" s="320"/>
      <c r="AE15" s="384"/>
      <c r="AF15" s="384"/>
      <c r="AG15" s="384"/>
      <c r="AH15" s="384"/>
      <c r="AI15" s="384"/>
      <c r="AJ15" s="384"/>
      <c r="AK15" s="384"/>
      <c r="AL15" s="384"/>
      <c r="AM15" s="384"/>
      <c r="AN15" s="384"/>
      <c r="AO15" s="384"/>
      <c r="AP15" s="384"/>
      <c r="AQ15" s="384"/>
      <c r="AR15" s="384"/>
      <c r="AS15" s="384"/>
      <c r="AT15" s="384"/>
      <c r="BQ15" s="401"/>
    </row>
    <row r="16" spans="1:69" hidden="1" x14ac:dyDescent="0.2">
      <c r="A16" s="556">
        <v>6</v>
      </c>
      <c r="B16" s="557" t="s">
        <v>97</v>
      </c>
      <c r="C16" s="320"/>
      <c r="D16" s="585">
        <f t="shared" si="2"/>
        <v>0</v>
      </c>
      <c r="E16" s="586" t="e">
        <f t="shared" si="0"/>
        <v>#DIV/0!</v>
      </c>
      <c r="F16" s="588">
        <f t="shared" si="5"/>
        <v>0</v>
      </c>
      <c r="G16" s="588">
        <f>ROUND(I16+K16+M16+O16+Q16+S16+U16+W16+Y16,2)</f>
        <v>0</v>
      </c>
      <c r="H16" s="589">
        <f>SUM(H17:H20)</f>
        <v>0</v>
      </c>
      <c r="I16" s="589">
        <f t="shared" ref="I16:Y16" si="6">SUM(I17:I20)</f>
        <v>0</v>
      </c>
      <c r="J16" s="589">
        <f t="shared" si="6"/>
        <v>0</v>
      </c>
      <c r="K16" s="589">
        <f t="shared" si="6"/>
        <v>0</v>
      </c>
      <c r="L16" s="589">
        <f t="shared" si="6"/>
        <v>0</v>
      </c>
      <c r="M16" s="589">
        <f t="shared" si="6"/>
        <v>0</v>
      </c>
      <c r="N16" s="589">
        <f t="shared" si="6"/>
        <v>0</v>
      </c>
      <c r="O16" s="589">
        <f t="shared" si="6"/>
        <v>0</v>
      </c>
      <c r="P16" s="589">
        <f t="shared" si="6"/>
        <v>0</v>
      </c>
      <c r="Q16" s="589">
        <f t="shared" si="6"/>
        <v>0</v>
      </c>
      <c r="R16" s="589">
        <f t="shared" si="6"/>
        <v>0</v>
      </c>
      <c r="S16" s="589">
        <f t="shared" si="6"/>
        <v>0</v>
      </c>
      <c r="T16" s="589">
        <f t="shared" si="6"/>
        <v>0</v>
      </c>
      <c r="U16" s="589">
        <f t="shared" si="6"/>
        <v>0</v>
      </c>
      <c r="V16" s="589">
        <f t="shared" si="6"/>
        <v>0</v>
      </c>
      <c r="W16" s="589">
        <f t="shared" si="6"/>
        <v>0</v>
      </c>
      <c r="X16" s="589">
        <f t="shared" si="6"/>
        <v>0</v>
      </c>
      <c r="Y16" s="589">
        <f t="shared" si="6"/>
        <v>0</v>
      </c>
      <c r="Z16" s="320"/>
      <c r="AE16" s="384"/>
      <c r="AF16" s="384"/>
      <c r="AG16" s="384"/>
      <c r="AH16" s="384"/>
      <c r="AI16" s="384"/>
      <c r="AJ16" s="384"/>
      <c r="AK16" s="384"/>
      <c r="AL16" s="384"/>
      <c r="AM16" s="384"/>
      <c r="AN16" s="384"/>
      <c r="AO16" s="384"/>
      <c r="AP16" s="384"/>
      <c r="AQ16" s="384"/>
      <c r="AR16" s="384"/>
      <c r="AS16" s="384"/>
      <c r="AT16" s="384"/>
      <c r="AV16" s="590"/>
      <c r="BQ16" s="401"/>
    </row>
    <row r="17" spans="1:69" hidden="1" x14ac:dyDescent="0.2">
      <c r="A17" s="561" t="s">
        <v>100</v>
      </c>
      <c r="B17" s="562" t="s">
        <v>98</v>
      </c>
      <c r="C17" s="241">
        <v>0.85</v>
      </c>
      <c r="D17" s="585">
        <f t="shared" si="2"/>
        <v>0</v>
      </c>
      <c r="E17" s="586" t="e">
        <f t="shared" si="0"/>
        <v>#DIV/0!</v>
      </c>
      <c r="F17" s="591">
        <f>ROUND(H17+J17+L17+N17+P17+R17+T17+V17+X17,2)</f>
        <v>0</v>
      </c>
      <c r="G17" s="591">
        <f>ROUND(I17+K17+M17+O17+Q17+S17+U17+W17+Y17,2)</f>
        <v>0</v>
      </c>
      <c r="H17" s="20"/>
      <c r="I17" s="20"/>
      <c r="J17" s="20"/>
      <c r="K17" s="20"/>
      <c r="L17" s="20"/>
      <c r="M17" s="20"/>
      <c r="N17" s="20"/>
      <c r="O17" s="20"/>
      <c r="P17" s="20"/>
      <c r="Q17" s="20"/>
      <c r="R17" s="20"/>
      <c r="S17" s="20"/>
      <c r="T17" s="20"/>
      <c r="U17" s="20"/>
      <c r="V17" s="20"/>
      <c r="W17" s="20"/>
      <c r="X17" s="20"/>
      <c r="Y17" s="20"/>
      <c r="Z17" s="320"/>
      <c r="AE17" s="384"/>
      <c r="AF17" s="384"/>
      <c r="AG17" s="384"/>
      <c r="AH17" s="384"/>
      <c r="AI17" s="384"/>
      <c r="AJ17" s="384"/>
      <c r="AK17" s="384"/>
      <c r="AL17" s="384"/>
      <c r="AM17" s="384"/>
      <c r="AN17" s="384"/>
      <c r="AO17" s="384"/>
      <c r="AP17" s="384"/>
      <c r="AQ17" s="384"/>
      <c r="AR17" s="384"/>
      <c r="AS17" s="384"/>
      <c r="AT17" s="384"/>
      <c r="AV17" s="590"/>
      <c r="BQ17" s="401"/>
    </row>
    <row r="18" spans="1:69" hidden="1" x14ac:dyDescent="0.2">
      <c r="A18" s="561" t="s">
        <v>101</v>
      </c>
      <c r="B18" s="562" t="s">
        <v>95</v>
      </c>
      <c r="C18" s="241">
        <v>0.85</v>
      </c>
      <c r="D18" s="585">
        <f t="shared" si="2"/>
        <v>0</v>
      </c>
      <c r="E18" s="586" t="e">
        <f t="shared" si="0"/>
        <v>#DIV/0!</v>
      </c>
      <c r="F18" s="591">
        <f t="shared" ref="F18:G20" si="7">ROUND(H18+J18+L18+N18+P18+R18+T18+V18+X18,2)</f>
        <v>0</v>
      </c>
      <c r="G18" s="591">
        <f t="shared" si="7"/>
        <v>0</v>
      </c>
      <c r="H18" s="20"/>
      <c r="I18" s="20"/>
      <c r="J18" s="20"/>
      <c r="K18" s="20"/>
      <c r="L18" s="20"/>
      <c r="M18" s="20"/>
      <c r="N18" s="20"/>
      <c r="O18" s="20"/>
      <c r="P18" s="20"/>
      <c r="Q18" s="20"/>
      <c r="R18" s="20"/>
      <c r="S18" s="20"/>
      <c r="T18" s="20"/>
      <c r="U18" s="20"/>
      <c r="V18" s="20"/>
      <c r="W18" s="20"/>
      <c r="X18" s="20"/>
      <c r="Y18" s="20"/>
      <c r="Z18" s="320"/>
      <c r="AE18" s="384"/>
      <c r="AF18" s="384"/>
      <c r="AG18" s="384"/>
      <c r="AH18" s="384"/>
      <c r="AI18" s="384"/>
      <c r="AJ18" s="384"/>
      <c r="AK18" s="384"/>
      <c r="AL18" s="384"/>
      <c r="AM18" s="384"/>
      <c r="AN18" s="384"/>
      <c r="AO18" s="384"/>
      <c r="AP18" s="384"/>
      <c r="AQ18" s="384"/>
      <c r="AR18" s="384"/>
      <c r="AS18" s="384"/>
      <c r="AT18" s="384"/>
      <c r="AV18" s="590"/>
      <c r="BQ18" s="401"/>
    </row>
    <row r="19" spans="1:69" s="320" customFormat="1" hidden="1" x14ac:dyDescent="0.2">
      <c r="A19" s="561" t="s">
        <v>102</v>
      </c>
      <c r="B19" s="562" t="s">
        <v>99</v>
      </c>
      <c r="C19" s="241">
        <v>0.85</v>
      </c>
      <c r="D19" s="585">
        <f t="shared" si="2"/>
        <v>0</v>
      </c>
      <c r="E19" s="586" t="e">
        <f t="shared" si="0"/>
        <v>#DIV/0!</v>
      </c>
      <c r="F19" s="591">
        <f t="shared" si="7"/>
        <v>0</v>
      </c>
      <c r="G19" s="591">
        <f t="shared" si="7"/>
        <v>0</v>
      </c>
      <c r="H19" s="20"/>
      <c r="I19" s="20"/>
      <c r="J19" s="20"/>
      <c r="K19" s="20"/>
      <c r="L19" s="20"/>
      <c r="M19" s="20"/>
      <c r="N19" s="20"/>
      <c r="O19" s="20"/>
      <c r="P19" s="20"/>
      <c r="Q19" s="20"/>
      <c r="R19" s="20"/>
      <c r="S19" s="20"/>
      <c r="T19" s="20"/>
      <c r="U19" s="20"/>
      <c r="V19" s="20"/>
      <c r="W19" s="20"/>
      <c r="X19" s="20"/>
      <c r="Y19" s="20"/>
      <c r="AE19" s="384"/>
      <c r="AF19" s="384"/>
      <c r="AG19" s="384"/>
      <c r="AH19" s="384"/>
      <c r="AI19" s="384"/>
      <c r="AJ19" s="384"/>
      <c r="AK19" s="384"/>
      <c r="AL19" s="384"/>
      <c r="AM19" s="384"/>
      <c r="AN19" s="384"/>
      <c r="AO19" s="384"/>
      <c r="AP19" s="384"/>
      <c r="AQ19" s="384"/>
      <c r="AR19" s="384"/>
      <c r="AS19" s="384"/>
      <c r="AT19" s="384"/>
      <c r="AV19" s="590"/>
    </row>
    <row r="20" spans="1:69" s="320" customFormat="1" hidden="1" x14ac:dyDescent="0.2">
      <c r="A20" s="561" t="s">
        <v>103</v>
      </c>
      <c r="B20" s="562" t="s">
        <v>80</v>
      </c>
      <c r="C20" s="241">
        <v>0.85</v>
      </c>
      <c r="D20" s="585">
        <f t="shared" si="2"/>
        <v>0</v>
      </c>
      <c r="E20" s="586" t="e">
        <f t="shared" si="0"/>
        <v>#DIV/0!</v>
      </c>
      <c r="F20" s="591">
        <f t="shared" si="7"/>
        <v>0</v>
      </c>
      <c r="G20" s="591">
        <f t="shared" si="7"/>
        <v>0</v>
      </c>
      <c r="H20" s="20"/>
      <c r="I20" s="20"/>
      <c r="J20" s="20"/>
      <c r="K20" s="20"/>
      <c r="L20" s="20"/>
      <c r="M20" s="20"/>
      <c r="N20" s="20"/>
      <c r="O20" s="20"/>
      <c r="P20" s="20"/>
      <c r="Q20" s="20"/>
      <c r="R20" s="20"/>
      <c r="S20" s="20"/>
      <c r="T20" s="20"/>
      <c r="U20" s="20"/>
      <c r="V20" s="20"/>
      <c r="W20" s="20"/>
      <c r="X20" s="20"/>
      <c r="Y20" s="20"/>
      <c r="AE20" s="384"/>
      <c r="AF20" s="384"/>
      <c r="AG20" s="384"/>
      <c r="AH20" s="384"/>
      <c r="AI20" s="384"/>
      <c r="AJ20" s="384"/>
      <c r="AK20" s="384"/>
      <c r="AL20" s="384"/>
      <c r="AM20" s="384"/>
      <c r="AN20" s="384"/>
      <c r="AO20" s="384"/>
      <c r="AP20" s="384"/>
      <c r="AQ20" s="384"/>
      <c r="AR20" s="384"/>
      <c r="AS20" s="384"/>
      <c r="AT20" s="384"/>
      <c r="AV20" s="590"/>
    </row>
    <row r="21" spans="1:69" s="320" customFormat="1" x14ac:dyDescent="0.2">
      <c r="A21" s="556">
        <v>7</v>
      </c>
      <c r="B21" s="557" t="s">
        <v>69</v>
      </c>
      <c r="D21" s="585">
        <f t="shared" si="2"/>
        <v>0</v>
      </c>
      <c r="E21" s="586" t="e">
        <f t="shared" si="0"/>
        <v>#DIV/0!</v>
      </c>
      <c r="F21" s="587">
        <f>ROUND(H21+J21+L21+N21+P21+R21+T21+V21+X21,2)</f>
        <v>0</v>
      </c>
      <c r="G21" s="587">
        <f>ROUND(I21+K21+M21+O21+Q21+S21+U21+W21+Y21,2)</f>
        <v>0</v>
      </c>
      <c r="H21" s="592">
        <f>SUM(H22:H27)</f>
        <v>0</v>
      </c>
      <c r="I21" s="592">
        <f t="shared" ref="I21:Y21" si="8">SUM(I22:I27)</f>
        <v>0</v>
      </c>
      <c r="J21" s="592">
        <f t="shared" si="8"/>
        <v>0</v>
      </c>
      <c r="K21" s="592">
        <f t="shared" si="8"/>
        <v>0</v>
      </c>
      <c r="L21" s="592">
        <f t="shared" si="8"/>
        <v>0</v>
      </c>
      <c r="M21" s="592">
        <f t="shared" si="8"/>
        <v>0</v>
      </c>
      <c r="N21" s="592">
        <f t="shared" si="8"/>
        <v>0</v>
      </c>
      <c r="O21" s="592">
        <f t="shared" si="8"/>
        <v>0</v>
      </c>
      <c r="P21" s="592">
        <f t="shared" si="8"/>
        <v>0</v>
      </c>
      <c r="Q21" s="592">
        <f t="shared" si="8"/>
        <v>0</v>
      </c>
      <c r="R21" s="592">
        <f t="shared" si="8"/>
        <v>0</v>
      </c>
      <c r="S21" s="592">
        <f t="shared" si="8"/>
        <v>0</v>
      </c>
      <c r="T21" s="592">
        <f t="shared" si="8"/>
        <v>0</v>
      </c>
      <c r="U21" s="592">
        <f t="shared" si="8"/>
        <v>0</v>
      </c>
      <c r="V21" s="592">
        <f t="shared" si="8"/>
        <v>0</v>
      </c>
      <c r="W21" s="592">
        <f t="shared" si="8"/>
        <v>0</v>
      </c>
      <c r="X21" s="592">
        <f t="shared" si="8"/>
        <v>0</v>
      </c>
      <c r="Y21" s="592">
        <f t="shared" si="8"/>
        <v>0</v>
      </c>
      <c r="AE21" s="384"/>
      <c r="AF21" s="384"/>
      <c r="AG21" s="384"/>
      <c r="AH21" s="384"/>
      <c r="AI21" s="384"/>
      <c r="AJ21" s="384"/>
      <c r="AK21" s="384"/>
      <c r="AL21" s="384"/>
      <c r="AM21" s="384"/>
      <c r="AN21" s="384"/>
      <c r="AO21" s="384"/>
      <c r="AP21" s="384"/>
      <c r="AQ21" s="384"/>
      <c r="AR21" s="384"/>
      <c r="AS21" s="384"/>
      <c r="AT21" s="384"/>
    </row>
    <row r="22" spans="1:69" s="320" customFormat="1" x14ac:dyDescent="0.2">
      <c r="A22" s="561" t="s">
        <v>70</v>
      </c>
      <c r="B22" s="562" t="s">
        <v>71</v>
      </c>
      <c r="C22" s="241">
        <v>0.85</v>
      </c>
      <c r="D22" s="585">
        <f t="shared" si="2"/>
        <v>0</v>
      </c>
      <c r="E22" s="586" t="e">
        <f t="shared" si="0"/>
        <v>#DIV/0!</v>
      </c>
      <c r="F22" s="591">
        <f>ROUND(H22+J22+L22+N22+P22+R22+T22+V22+X22,2)</f>
        <v>0</v>
      </c>
      <c r="G22" s="591">
        <f>ROUND(I22+K22+M22+O22+Q22+S22+U22+W22+Y22,2)</f>
        <v>0</v>
      </c>
      <c r="H22" s="20"/>
      <c r="I22" s="20"/>
      <c r="J22" s="20"/>
      <c r="K22" s="20"/>
      <c r="L22" s="20"/>
      <c r="M22" s="20"/>
      <c r="N22" s="20"/>
      <c r="O22" s="20"/>
      <c r="P22" s="20"/>
      <c r="Q22" s="20"/>
      <c r="R22" s="20"/>
      <c r="S22" s="20"/>
      <c r="T22" s="20"/>
      <c r="U22" s="20"/>
      <c r="V22" s="20"/>
      <c r="W22" s="20"/>
      <c r="X22" s="20"/>
      <c r="Y22" s="20"/>
      <c r="AE22" s="384"/>
      <c r="AF22" s="384"/>
      <c r="AG22" s="384"/>
      <c r="AH22" s="384"/>
      <c r="AI22" s="384"/>
      <c r="AJ22" s="384"/>
      <c r="AK22" s="384"/>
      <c r="AL22" s="384"/>
      <c r="AM22" s="384"/>
      <c r="AN22" s="384"/>
      <c r="AO22" s="384"/>
      <c r="AP22" s="384"/>
      <c r="AQ22" s="384"/>
      <c r="AR22" s="384"/>
      <c r="AS22" s="384"/>
      <c r="AT22" s="384"/>
    </row>
    <row r="23" spans="1:69" s="320" customFormat="1" x14ac:dyDescent="0.2">
      <c r="A23" s="561" t="s">
        <v>72</v>
      </c>
      <c r="B23" s="562" t="s">
        <v>73</v>
      </c>
      <c r="C23" s="241">
        <v>0.85</v>
      </c>
      <c r="D23" s="585">
        <f t="shared" si="2"/>
        <v>0</v>
      </c>
      <c r="E23" s="586" t="e">
        <f t="shared" si="0"/>
        <v>#DIV/0!</v>
      </c>
      <c r="F23" s="591">
        <f t="shared" ref="F23:G35" si="9">ROUND(H23+J23+L23+N23+P23+R23+T23+V23+X23,2)</f>
        <v>0</v>
      </c>
      <c r="G23" s="591">
        <f t="shared" si="9"/>
        <v>0</v>
      </c>
      <c r="H23" s="20"/>
      <c r="I23" s="20"/>
      <c r="J23" s="20"/>
      <c r="K23" s="20"/>
      <c r="L23" s="20"/>
      <c r="M23" s="20"/>
      <c r="N23" s="20"/>
      <c r="O23" s="20"/>
      <c r="P23" s="20"/>
      <c r="Q23" s="20"/>
      <c r="R23" s="20"/>
      <c r="S23" s="20"/>
      <c r="T23" s="20"/>
      <c r="U23" s="20"/>
      <c r="V23" s="20"/>
      <c r="W23" s="20"/>
      <c r="X23" s="20"/>
      <c r="Y23" s="20"/>
      <c r="AE23" s="384"/>
      <c r="AF23" s="384"/>
      <c r="AG23" s="384"/>
      <c r="AH23" s="384"/>
      <c r="AI23" s="384"/>
      <c r="AJ23" s="384"/>
      <c r="AK23" s="384"/>
      <c r="AL23" s="384"/>
      <c r="AM23" s="384"/>
      <c r="AN23" s="384"/>
      <c r="AO23" s="384"/>
      <c r="AP23" s="384"/>
      <c r="AQ23" s="384"/>
      <c r="AR23" s="384"/>
      <c r="AS23" s="384"/>
      <c r="AT23" s="384"/>
    </row>
    <row r="24" spans="1:69" s="320" customFormat="1" x14ac:dyDescent="0.2">
      <c r="A24" s="561" t="s">
        <v>74</v>
      </c>
      <c r="B24" s="562" t="s">
        <v>88</v>
      </c>
      <c r="C24" s="241">
        <v>0.85</v>
      </c>
      <c r="D24" s="585">
        <f t="shared" si="2"/>
        <v>0</v>
      </c>
      <c r="E24" s="586" t="e">
        <f t="shared" si="0"/>
        <v>#DIV/0!</v>
      </c>
      <c r="F24" s="591">
        <f t="shared" si="9"/>
        <v>0</v>
      </c>
      <c r="G24" s="591">
        <f t="shared" si="9"/>
        <v>0</v>
      </c>
      <c r="H24" s="20"/>
      <c r="I24" s="20"/>
      <c r="J24" s="20"/>
      <c r="K24" s="20"/>
      <c r="L24" s="20"/>
      <c r="M24" s="20"/>
      <c r="N24" s="20"/>
      <c r="O24" s="20"/>
      <c r="P24" s="20"/>
      <c r="Q24" s="20"/>
      <c r="R24" s="20"/>
      <c r="S24" s="20"/>
      <c r="T24" s="20"/>
      <c r="U24" s="20"/>
      <c r="V24" s="20"/>
      <c r="W24" s="20"/>
      <c r="X24" s="20"/>
      <c r="Y24" s="20"/>
      <c r="AE24" s="384"/>
      <c r="AF24" s="384"/>
      <c r="AG24" s="384"/>
      <c r="AH24" s="384"/>
      <c r="AI24" s="384"/>
      <c r="AJ24" s="384"/>
      <c r="AK24" s="384"/>
      <c r="AL24" s="384"/>
      <c r="AM24" s="384"/>
      <c r="AN24" s="384"/>
      <c r="AO24" s="384"/>
      <c r="AP24" s="384"/>
      <c r="AQ24" s="384"/>
      <c r="AR24" s="384"/>
      <c r="AS24" s="384"/>
      <c r="AT24" s="384"/>
    </row>
    <row r="25" spans="1:69" s="320" customFormat="1" ht="15" customHeight="1" x14ac:dyDescent="0.2">
      <c r="A25" s="561" t="s">
        <v>75</v>
      </c>
      <c r="B25" s="562" t="s">
        <v>76</v>
      </c>
      <c r="C25" s="241">
        <v>0.85</v>
      </c>
      <c r="D25" s="585">
        <f t="shared" si="2"/>
        <v>0</v>
      </c>
      <c r="E25" s="586" t="e">
        <f t="shared" si="0"/>
        <v>#DIV/0!</v>
      </c>
      <c r="F25" s="591">
        <f t="shared" si="9"/>
        <v>0</v>
      </c>
      <c r="G25" s="591">
        <f t="shared" si="9"/>
        <v>0</v>
      </c>
      <c r="H25" s="174"/>
      <c r="I25" s="174"/>
      <c r="J25" s="174"/>
      <c r="K25" s="174"/>
      <c r="L25" s="20"/>
      <c r="M25" s="20"/>
      <c r="N25" s="20"/>
      <c r="O25" s="20"/>
      <c r="P25" s="20"/>
      <c r="Q25" s="20"/>
      <c r="R25" s="20"/>
      <c r="S25" s="20"/>
      <c r="T25" s="20"/>
      <c r="U25" s="20"/>
      <c r="V25" s="20"/>
      <c r="W25" s="20"/>
      <c r="X25" s="20"/>
      <c r="Y25" s="20"/>
      <c r="AE25" s="384"/>
      <c r="AF25" s="384"/>
      <c r="AG25" s="384"/>
      <c r="AH25" s="384"/>
      <c r="AI25" s="384"/>
      <c r="AJ25" s="384"/>
      <c r="AK25" s="384"/>
      <c r="AL25" s="384"/>
      <c r="AM25" s="384"/>
      <c r="AN25" s="384"/>
      <c r="AO25" s="384"/>
      <c r="AP25" s="384"/>
      <c r="AQ25" s="384"/>
      <c r="AR25" s="384"/>
      <c r="AS25" s="384"/>
      <c r="AT25" s="384"/>
    </row>
    <row r="26" spans="1:69" s="320" customFormat="1" x14ac:dyDescent="0.2">
      <c r="A26" s="561" t="s">
        <v>77</v>
      </c>
      <c r="B26" s="562" t="s">
        <v>78</v>
      </c>
      <c r="C26" s="241">
        <v>0.85</v>
      </c>
      <c r="D26" s="585">
        <f t="shared" si="2"/>
        <v>0</v>
      </c>
      <c r="E26" s="586" t="e">
        <f t="shared" si="0"/>
        <v>#DIV/0!</v>
      </c>
      <c r="F26" s="591">
        <f t="shared" si="9"/>
        <v>0</v>
      </c>
      <c r="G26" s="591">
        <f t="shared" si="9"/>
        <v>0</v>
      </c>
      <c r="H26" s="20"/>
      <c r="I26" s="20"/>
      <c r="J26" s="20"/>
      <c r="K26" s="20"/>
      <c r="L26" s="20"/>
      <c r="M26" s="20"/>
      <c r="N26" s="20"/>
      <c r="O26" s="20"/>
      <c r="P26" s="20"/>
      <c r="Q26" s="20"/>
      <c r="R26" s="20"/>
      <c r="S26" s="20"/>
      <c r="T26" s="20"/>
      <c r="U26" s="20"/>
      <c r="V26" s="20"/>
      <c r="W26" s="20"/>
      <c r="X26" s="20"/>
      <c r="Y26" s="20"/>
      <c r="AE26" s="384"/>
      <c r="AF26" s="384"/>
      <c r="AG26" s="384"/>
      <c r="AH26" s="384"/>
      <c r="AI26" s="384"/>
      <c r="AJ26" s="384"/>
      <c r="AK26" s="384"/>
      <c r="AL26" s="384"/>
      <c r="AM26" s="384"/>
      <c r="AN26" s="384"/>
      <c r="AO26" s="384"/>
      <c r="AP26" s="384"/>
      <c r="AQ26" s="384"/>
      <c r="AR26" s="384"/>
      <c r="AS26" s="384"/>
      <c r="AT26" s="384"/>
    </row>
    <row r="27" spans="1:69" s="320" customFormat="1" x14ac:dyDescent="0.2">
      <c r="A27" s="561" t="s">
        <v>79</v>
      </c>
      <c r="B27" s="562" t="s">
        <v>80</v>
      </c>
      <c r="C27" s="241">
        <v>0.85</v>
      </c>
      <c r="D27" s="585">
        <f t="shared" si="2"/>
        <v>0</v>
      </c>
      <c r="E27" s="586" t="e">
        <f t="shared" si="0"/>
        <v>#DIV/0!</v>
      </c>
      <c r="F27" s="591">
        <f t="shared" si="9"/>
        <v>0</v>
      </c>
      <c r="G27" s="591">
        <f t="shared" si="9"/>
        <v>0</v>
      </c>
      <c r="H27" s="20"/>
      <c r="I27" s="20"/>
      <c r="J27" s="20"/>
      <c r="K27" s="20"/>
      <c r="L27" s="20"/>
      <c r="M27" s="20"/>
      <c r="N27" s="20"/>
      <c r="O27" s="20"/>
      <c r="P27" s="20"/>
      <c r="Q27" s="20"/>
      <c r="R27" s="20"/>
      <c r="S27" s="20"/>
      <c r="T27" s="20"/>
      <c r="U27" s="20"/>
      <c r="V27" s="20"/>
      <c r="W27" s="20"/>
      <c r="X27" s="20"/>
      <c r="Y27" s="20"/>
      <c r="AE27" s="384"/>
      <c r="AF27" s="384"/>
      <c r="AG27" s="384"/>
      <c r="AH27" s="384"/>
      <c r="AI27" s="384"/>
      <c r="AJ27" s="384"/>
      <c r="AK27" s="384"/>
      <c r="AL27" s="384"/>
      <c r="AM27" s="384"/>
      <c r="AN27" s="384"/>
      <c r="AO27" s="384"/>
      <c r="AP27" s="384"/>
      <c r="AQ27" s="384"/>
      <c r="AR27" s="384"/>
      <c r="AS27" s="384"/>
      <c r="AT27" s="384"/>
    </row>
    <row r="28" spans="1:69" s="320" customFormat="1" hidden="1" x14ac:dyDescent="0.2">
      <c r="A28" s="556">
        <v>8</v>
      </c>
      <c r="B28" s="557" t="s">
        <v>104</v>
      </c>
      <c r="C28" s="241">
        <v>0.85</v>
      </c>
      <c r="D28" s="585">
        <f t="shared" si="2"/>
        <v>0</v>
      </c>
      <c r="E28" s="586" t="e">
        <f t="shared" si="0"/>
        <v>#DIV/0!</v>
      </c>
      <c r="F28" s="591">
        <f t="shared" si="9"/>
        <v>0</v>
      </c>
      <c r="G28" s="591">
        <f t="shared" si="9"/>
        <v>0</v>
      </c>
      <c r="H28" s="20"/>
      <c r="I28" s="20"/>
      <c r="J28" s="20"/>
      <c r="K28" s="20"/>
      <c r="L28" s="20"/>
      <c r="M28" s="20"/>
      <c r="N28" s="19"/>
      <c r="O28" s="19"/>
      <c r="P28" s="19"/>
      <c r="Q28" s="19"/>
      <c r="R28" s="19"/>
      <c r="S28" s="19"/>
      <c r="T28" s="19"/>
      <c r="U28" s="19"/>
      <c r="V28" s="19"/>
      <c r="W28" s="19"/>
      <c r="X28" s="19"/>
      <c r="Y28" s="19"/>
      <c r="AE28" s="384"/>
      <c r="AF28" s="384"/>
      <c r="AG28" s="384"/>
      <c r="AH28" s="384"/>
      <c r="AI28" s="384"/>
      <c r="AJ28" s="384"/>
      <c r="AK28" s="384"/>
      <c r="AL28" s="384"/>
      <c r="AM28" s="384"/>
      <c r="AN28" s="384"/>
      <c r="AO28" s="384"/>
      <c r="AP28" s="384"/>
      <c r="AQ28" s="384"/>
      <c r="AR28" s="384"/>
      <c r="AS28" s="384"/>
      <c r="AT28" s="384"/>
    </row>
    <row r="29" spans="1:69" s="320" customFormat="1" x14ac:dyDescent="0.2">
      <c r="A29" s="556">
        <v>9</v>
      </c>
      <c r="B29" s="557" t="s">
        <v>81</v>
      </c>
      <c r="C29" s="241">
        <v>0.85</v>
      </c>
      <c r="D29" s="585">
        <f t="shared" si="2"/>
        <v>0</v>
      </c>
      <c r="E29" s="586" t="e">
        <f t="shared" si="0"/>
        <v>#DIV/0!</v>
      </c>
      <c r="F29" s="591">
        <f t="shared" si="9"/>
        <v>0</v>
      </c>
      <c r="G29" s="591">
        <f t="shared" si="9"/>
        <v>0</v>
      </c>
      <c r="H29" s="20"/>
      <c r="I29" s="20"/>
      <c r="J29" s="20"/>
      <c r="K29" s="20"/>
      <c r="L29" s="20"/>
      <c r="M29" s="20"/>
      <c r="N29" s="20"/>
      <c r="O29" s="20"/>
      <c r="P29" s="20"/>
      <c r="Q29" s="20"/>
      <c r="R29" s="20"/>
      <c r="S29" s="20"/>
      <c r="T29" s="20"/>
      <c r="U29" s="20"/>
      <c r="V29" s="20"/>
      <c r="W29" s="20"/>
      <c r="X29" s="20"/>
      <c r="Y29" s="20"/>
      <c r="AE29" s="384"/>
      <c r="AF29" s="384"/>
      <c r="AG29" s="384"/>
      <c r="AH29" s="384"/>
      <c r="AI29" s="384"/>
      <c r="AJ29" s="384"/>
      <c r="AK29" s="384"/>
      <c r="AL29" s="384"/>
      <c r="AM29" s="384"/>
      <c r="AN29" s="384"/>
      <c r="AO29" s="384"/>
      <c r="AP29" s="384"/>
      <c r="AQ29" s="384"/>
      <c r="AR29" s="384"/>
      <c r="AS29" s="384"/>
      <c r="AT29" s="384"/>
    </row>
    <row r="30" spans="1:69" s="320" customFormat="1" x14ac:dyDescent="0.2">
      <c r="A30" s="556">
        <v>10</v>
      </c>
      <c r="B30" s="557" t="s">
        <v>82</v>
      </c>
      <c r="C30" s="241">
        <v>0.85</v>
      </c>
      <c r="D30" s="585">
        <f t="shared" si="2"/>
        <v>0</v>
      </c>
      <c r="E30" s="586" t="e">
        <f t="shared" si="0"/>
        <v>#DIV/0!</v>
      </c>
      <c r="F30" s="591">
        <f t="shared" si="9"/>
        <v>0</v>
      </c>
      <c r="G30" s="591">
        <f t="shared" si="9"/>
        <v>0</v>
      </c>
      <c r="H30" s="20"/>
      <c r="I30" s="20"/>
      <c r="J30" s="20"/>
      <c r="K30" s="20"/>
      <c r="L30" s="20"/>
      <c r="M30" s="20"/>
      <c r="N30" s="20"/>
      <c r="O30" s="20"/>
      <c r="P30" s="20"/>
      <c r="Q30" s="20"/>
      <c r="R30" s="20"/>
      <c r="S30" s="20"/>
      <c r="T30" s="20"/>
      <c r="U30" s="20"/>
      <c r="V30" s="20"/>
      <c r="W30" s="20"/>
      <c r="X30" s="20"/>
      <c r="Y30" s="20"/>
      <c r="AE30" s="384"/>
      <c r="AF30" s="384"/>
      <c r="AG30" s="384"/>
      <c r="AH30" s="384"/>
      <c r="AI30" s="384"/>
      <c r="AJ30" s="384"/>
      <c r="AK30" s="384"/>
      <c r="AL30" s="384"/>
      <c r="AM30" s="384"/>
      <c r="AN30" s="384"/>
      <c r="AO30" s="384"/>
      <c r="AP30" s="384"/>
      <c r="AQ30" s="384"/>
      <c r="AR30" s="384"/>
      <c r="AS30" s="384"/>
      <c r="AT30" s="384"/>
    </row>
    <row r="31" spans="1:69" s="320" customFormat="1" ht="25.5" x14ac:dyDescent="0.2">
      <c r="A31" s="556">
        <v>11</v>
      </c>
      <c r="B31" s="557" t="s">
        <v>83</v>
      </c>
      <c r="C31" s="241">
        <v>0.85</v>
      </c>
      <c r="D31" s="585">
        <f t="shared" si="2"/>
        <v>0</v>
      </c>
      <c r="E31" s="586" t="e">
        <f t="shared" si="0"/>
        <v>#DIV/0!</v>
      </c>
      <c r="F31" s="591">
        <f t="shared" si="9"/>
        <v>0</v>
      </c>
      <c r="G31" s="591">
        <f t="shared" si="9"/>
        <v>0</v>
      </c>
      <c r="H31" s="20"/>
      <c r="I31" s="20"/>
      <c r="J31" s="20"/>
      <c r="K31" s="20"/>
      <c r="L31" s="20"/>
      <c r="M31" s="20"/>
      <c r="N31" s="19"/>
      <c r="O31" s="19"/>
      <c r="P31" s="19"/>
      <c r="Q31" s="19"/>
      <c r="R31" s="19"/>
      <c r="S31" s="19"/>
      <c r="T31" s="19"/>
      <c r="U31" s="19"/>
      <c r="V31" s="19"/>
      <c r="W31" s="19"/>
      <c r="X31" s="19"/>
      <c r="Y31" s="19"/>
      <c r="AE31" s="384"/>
      <c r="AF31" s="384"/>
      <c r="AG31" s="384"/>
      <c r="AH31" s="384"/>
      <c r="AI31" s="384"/>
      <c r="AJ31" s="384"/>
      <c r="AK31" s="384"/>
      <c r="AL31" s="384"/>
      <c r="AM31" s="384"/>
      <c r="AN31" s="384"/>
      <c r="AO31" s="384"/>
      <c r="AP31" s="384"/>
      <c r="AQ31" s="384"/>
      <c r="AR31" s="384"/>
      <c r="AS31" s="384"/>
      <c r="AT31" s="384"/>
    </row>
    <row r="32" spans="1:69" s="320" customFormat="1" hidden="1" x14ac:dyDescent="0.2">
      <c r="A32" s="556">
        <v>12</v>
      </c>
      <c r="B32" s="557" t="s">
        <v>105</v>
      </c>
      <c r="C32" s="241">
        <v>0.85</v>
      </c>
      <c r="D32" s="585">
        <f t="shared" si="2"/>
        <v>0</v>
      </c>
      <c r="E32" s="586" t="e">
        <f t="shared" si="0"/>
        <v>#DIV/0!</v>
      </c>
      <c r="F32" s="591">
        <f t="shared" si="9"/>
        <v>0</v>
      </c>
      <c r="G32" s="591">
        <f t="shared" si="9"/>
        <v>0</v>
      </c>
      <c r="H32" s="20"/>
      <c r="I32" s="20"/>
      <c r="J32" s="20"/>
      <c r="K32" s="20"/>
      <c r="L32" s="20"/>
      <c r="M32" s="20"/>
      <c r="N32" s="19"/>
      <c r="O32" s="19"/>
      <c r="P32" s="19"/>
      <c r="Q32" s="19"/>
      <c r="R32" s="19"/>
      <c r="S32" s="19"/>
      <c r="T32" s="19"/>
      <c r="U32" s="19"/>
      <c r="V32" s="19"/>
      <c r="W32" s="19"/>
      <c r="X32" s="19"/>
      <c r="Y32" s="19"/>
      <c r="AE32" s="384"/>
      <c r="AF32" s="384"/>
      <c r="AG32" s="384"/>
      <c r="AH32" s="384"/>
      <c r="AI32" s="384"/>
      <c r="AJ32" s="384"/>
      <c r="AK32" s="384"/>
      <c r="AL32" s="384"/>
      <c r="AM32" s="384"/>
      <c r="AN32" s="384"/>
      <c r="AO32" s="384"/>
      <c r="AP32" s="384"/>
      <c r="AQ32" s="384"/>
      <c r="AR32" s="384"/>
      <c r="AS32" s="384"/>
      <c r="AT32" s="384"/>
    </row>
    <row r="33" spans="1:46" s="320" customFormat="1" hidden="1" x14ac:dyDescent="0.2">
      <c r="A33" s="556">
        <v>13</v>
      </c>
      <c r="B33" s="557" t="s">
        <v>106</v>
      </c>
      <c r="C33" s="241">
        <v>0.85</v>
      </c>
      <c r="D33" s="585">
        <f t="shared" si="2"/>
        <v>0</v>
      </c>
      <c r="E33" s="586" t="e">
        <f t="shared" si="0"/>
        <v>#DIV/0!</v>
      </c>
      <c r="F33" s="591">
        <f t="shared" si="9"/>
        <v>0</v>
      </c>
      <c r="G33" s="591">
        <f t="shared" si="9"/>
        <v>0</v>
      </c>
      <c r="H33" s="20"/>
      <c r="I33" s="20"/>
      <c r="J33" s="20"/>
      <c r="K33" s="20"/>
      <c r="L33" s="20"/>
      <c r="M33" s="20"/>
      <c r="N33" s="19"/>
      <c r="O33" s="19"/>
      <c r="P33" s="19"/>
      <c r="Q33" s="19"/>
      <c r="R33" s="19"/>
      <c r="S33" s="19"/>
      <c r="T33" s="19"/>
      <c r="U33" s="19"/>
      <c r="V33" s="19"/>
      <c r="W33" s="19"/>
      <c r="X33" s="19"/>
      <c r="Y33" s="19"/>
      <c r="AE33" s="384"/>
      <c r="AF33" s="384"/>
      <c r="AG33" s="384"/>
      <c r="AH33" s="384"/>
      <c r="AI33" s="384"/>
      <c r="AJ33" s="384"/>
      <c r="AK33" s="384"/>
      <c r="AL33" s="384"/>
      <c r="AM33" s="384"/>
      <c r="AN33" s="384"/>
      <c r="AO33" s="384"/>
      <c r="AP33" s="384"/>
      <c r="AQ33" s="384"/>
      <c r="AR33" s="384"/>
      <c r="AS33" s="384"/>
      <c r="AT33" s="384"/>
    </row>
    <row r="34" spans="1:46" s="320" customFormat="1" hidden="1" x14ac:dyDescent="0.2">
      <c r="A34" s="556">
        <v>14</v>
      </c>
      <c r="B34" s="557" t="s">
        <v>107</v>
      </c>
      <c r="C34" s="241">
        <v>0.85</v>
      </c>
      <c r="D34" s="585">
        <f t="shared" si="2"/>
        <v>0</v>
      </c>
      <c r="E34" s="586" t="e">
        <f>D34/$D$36</f>
        <v>#DIV/0!</v>
      </c>
      <c r="F34" s="591">
        <f t="shared" si="9"/>
        <v>0</v>
      </c>
      <c r="G34" s="591">
        <f t="shared" si="9"/>
        <v>0</v>
      </c>
      <c r="H34" s="20"/>
      <c r="I34" s="20"/>
      <c r="J34" s="20"/>
      <c r="K34" s="20"/>
      <c r="L34" s="20"/>
      <c r="M34" s="20"/>
      <c r="N34" s="19"/>
      <c r="O34" s="19"/>
      <c r="P34" s="19"/>
      <c r="Q34" s="19"/>
      <c r="R34" s="19"/>
      <c r="S34" s="19"/>
      <c r="T34" s="19"/>
      <c r="U34" s="19"/>
      <c r="V34" s="19"/>
      <c r="W34" s="19"/>
      <c r="X34" s="19"/>
      <c r="Y34" s="19"/>
      <c r="AE34" s="384"/>
      <c r="AF34" s="384"/>
      <c r="AG34" s="384"/>
      <c r="AH34" s="384"/>
      <c r="AI34" s="384"/>
      <c r="AJ34" s="384"/>
      <c r="AK34" s="384"/>
      <c r="AL34" s="384"/>
      <c r="AM34" s="384"/>
      <c r="AN34" s="384"/>
      <c r="AO34" s="384"/>
      <c r="AP34" s="384"/>
      <c r="AQ34" s="384"/>
      <c r="AR34" s="384"/>
      <c r="AS34" s="384"/>
      <c r="AT34" s="384"/>
    </row>
    <row r="35" spans="1:46" s="320" customFormat="1" x14ac:dyDescent="0.2">
      <c r="A35" s="556">
        <v>15</v>
      </c>
      <c r="B35" s="557" t="s">
        <v>108</v>
      </c>
      <c r="C35" s="241">
        <v>0.85</v>
      </c>
      <c r="D35" s="585">
        <f t="shared" si="2"/>
        <v>0</v>
      </c>
      <c r="E35" s="586" t="e">
        <f t="shared" si="0"/>
        <v>#DIV/0!</v>
      </c>
      <c r="F35" s="591">
        <f t="shared" si="9"/>
        <v>0</v>
      </c>
      <c r="G35" s="591">
        <f t="shared" si="9"/>
        <v>0</v>
      </c>
      <c r="H35" s="20"/>
      <c r="I35" s="20"/>
      <c r="J35" s="20"/>
      <c r="K35" s="20"/>
      <c r="L35" s="20"/>
      <c r="M35" s="20"/>
      <c r="N35" s="19"/>
      <c r="O35" s="19"/>
      <c r="P35" s="19"/>
      <c r="Q35" s="19"/>
      <c r="R35" s="19"/>
      <c r="S35" s="19"/>
      <c r="T35" s="19"/>
      <c r="U35" s="19"/>
      <c r="V35" s="19"/>
      <c r="W35" s="19"/>
      <c r="X35" s="19"/>
      <c r="Y35" s="19"/>
      <c r="AE35" s="384"/>
      <c r="AF35" s="384"/>
      <c r="AG35" s="384"/>
      <c r="AH35" s="384"/>
      <c r="AI35" s="384"/>
      <c r="AJ35" s="384"/>
      <c r="AK35" s="384"/>
      <c r="AL35" s="384"/>
      <c r="AM35" s="384"/>
      <c r="AN35" s="384"/>
      <c r="AO35" s="384"/>
      <c r="AP35" s="384"/>
      <c r="AQ35" s="384"/>
      <c r="AR35" s="384"/>
      <c r="AS35" s="384"/>
      <c r="AT35" s="384"/>
    </row>
    <row r="36" spans="1:46" s="320" customFormat="1" x14ac:dyDescent="0.2">
      <c r="A36" s="593"/>
      <c r="B36" s="557" t="s">
        <v>84</v>
      </c>
      <c r="C36" s="242">
        <v>0.85</v>
      </c>
      <c r="D36" s="585">
        <f>F36+G36</f>
        <v>0</v>
      </c>
      <c r="E36" s="594" t="e">
        <f>D36/$D$36</f>
        <v>#DIV/0!</v>
      </c>
      <c r="F36" s="587">
        <f t="shared" ref="F36:G36" si="10">F7+F8+F11+F14+F15+F16+F21+F28+F29+F30+F31+F32+F33+F34+F35</f>
        <v>0</v>
      </c>
      <c r="G36" s="587">
        <f t="shared" si="10"/>
        <v>0</v>
      </c>
      <c r="H36" s="587">
        <f>H7+H8+H11+H14+H15+H16+H21+H28+H29+H30+H31+H32+H33+H34+H35</f>
        <v>0</v>
      </c>
      <c r="I36" s="587">
        <f t="shared" ref="I36:Y36" si="11">I7+I8+I11+I14+I15+I16+I21+I28+I29+I30+I31+I32+I33+I34+I35</f>
        <v>0</v>
      </c>
      <c r="J36" s="587">
        <f t="shared" si="11"/>
        <v>0</v>
      </c>
      <c r="K36" s="587">
        <f t="shared" si="11"/>
        <v>0</v>
      </c>
      <c r="L36" s="587">
        <f t="shared" si="11"/>
        <v>0</v>
      </c>
      <c r="M36" s="587">
        <f t="shared" si="11"/>
        <v>0</v>
      </c>
      <c r="N36" s="587">
        <f t="shared" si="11"/>
        <v>0</v>
      </c>
      <c r="O36" s="587">
        <f t="shared" si="11"/>
        <v>0</v>
      </c>
      <c r="P36" s="587">
        <f t="shared" si="11"/>
        <v>0</v>
      </c>
      <c r="Q36" s="587">
        <f t="shared" si="11"/>
        <v>0</v>
      </c>
      <c r="R36" s="587">
        <f t="shared" si="11"/>
        <v>0</v>
      </c>
      <c r="S36" s="587">
        <f t="shared" si="11"/>
        <v>0</v>
      </c>
      <c r="T36" s="587">
        <f t="shared" si="11"/>
        <v>0</v>
      </c>
      <c r="U36" s="587">
        <f t="shared" si="11"/>
        <v>0</v>
      </c>
      <c r="V36" s="587">
        <f t="shared" si="11"/>
        <v>0</v>
      </c>
      <c r="W36" s="587">
        <f t="shared" si="11"/>
        <v>0</v>
      </c>
      <c r="X36" s="587">
        <f t="shared" si="11"/>
        <v>0</v>
      </c>
      <c r="Y36" s="587">
        <f t="shared" si="11"/>
        <v>0</v>
      </c>
      <c r="AE36" s="384"/>
      <c r="AF36" s="384"/>
      <c r="AG36" s="384"/>
      <c r="AH36" s="384"/>
      <c r="AI36" s="384"/>
      <c r="AJ36" s="384"/>
      <c r="AK36" s="384"/>
      <c r="AL36" s="384"/>
      <c r="AM36" s="384"/>
      <c r="AN36" s="384"/>
      <c r="AO36" s="384"/>
      <c r="AP36" s="384"/>
      <c r="AQ36" s="384"/>
      <c r="AR36" s="384"/>
      <c r="AS36" s="384"/>
      <c r="AT36" s="384"/>
    </row>
    <row r="37" spans="1:46" s="320" customFormat="1" x14ac:dyDescent="0.2">
      <c r="A37" s="593"/>
      <c r="B37" s="557" t="s">
        <v>187</v>
      </c>
      <c r="C37" s="595"/>
      <c r="D37" s="596"/>
      <c r="E37" s="594"/>
      <c r="F37" s="597"/>
      <c r="G37" s="597"/>
      <c r="H37" s="587"/>
      <c r="I37" s="19"/>
      <c r="J37" s="587"/>
      <c r="K37" s="19"/>
      <c r="L37" s="587"/>
      <c r="M37" s="19"/>
      <c r="N37" s="587"/>
      <c r="O37" s="19"/>
      <c r="P37" s="587"/>
      <c r="Q37" s="19"/>
      <c r="R37" s="587"/>
      <c r="S37" s="19"/>
      <c r="T37" s="587"/>
      <c r="U37" s="19"/>
      <c r="V37" s="587"/>
      <c r="W37" s="19"/>
      <c r="X37" s="587"/>
      <c r="Y37" s="19"/>
      <c r="AE37" s="384"/>
      <c r="AF37" s="384"/>
      <c r="AG37" s="384"/>
      <c r="AH37" s="384"/>
      <c r="AI37" s="384"/>
      <c r="AJ37" s="384"/>
      <c r="AK37" s="384"/>
      <c r="AL37" s="384"/>
      <c r="AM37" s="384"/>
      <c r="AN37" s="384"/>
      <c r="AO37" s="384"/>
      <c r="AP37" s="384"/>
      <c r="AQ37" s="384"/>
      <c r="AR37" s="384"/>
      <c r="AS37" s="384"/>
      <c r="AT37" s="384"/>
    </row>
    <row r="38" spans="1:46" s="320" customFormat="1" x14ac:dyDescent="0.2">
      <c r="A38" s="593"/>
      <c r="B38" s="557" t="s">
        <v>350</v>
      </c>
      <c r="C38" s="595"/>
      <c r="D38" s="596"/>
      <c r="E38" s="594"/>
      <c r="F38" s="597"/>
      <c r="G38" s="597"/>
      <c r="H38" s="587">
        <f>H36-H35</f>
        <v>0</v>
      </c>
      <c r="I38" s="587">
        <f>I36-I35-I37</f>
        <v>0</v>
      </c>
      <c r="J38" s="587">
        <f t="shared" ref="J38:Y38" si="12">J36-J35</f>
        <v>0</v>
      </c>
      <c r="K38" s="587">
        <f>K36-K35-K37</f>
        <v>0</v>
      </c>
      <c r="L38" s="587">
        <f t="shared" si="12"/>
        <v>0</v>
      </c>
      <c r="M38" s="587">
        <f>M36-M35-M37</f>
        <v>0</v>
      </c>
      <c r="N38" s="587">
        <f t="shared" si="12"/>
        <v>0</v>
      </c>
      <c r="O38" s="587">
        <f t="shared" si="12"/>
        <v>0</v>
      </c>
      <c r="P38" s="587">
        <f t="shared" si="12"/>
        <v>0</v>
      </c>
      <c r="Q38" s="587">
        <f t="shared" si="12"/>
        <v>0</v>
      </c>
      <c r="R38" s="587">
        <f t="shared" si="12"/>
        <v>0</v>
      </c>
      <c r="S38" s="587">
        <f t="shared" si="12"/>
        <v>0</v>
      </c>
      <c r="T38" s="587">
        <f t="shared" si="12"/>
        <v>0</v>
      </c>
      <c r="U38" s="587">
        <f t="shared" si="12"/>
        <v>0</v>
      </c>
      <c r="V38" s="587">
        <f t="shared" si="12"/>
        <v>0</v>
      </c>
      <c r="W38" s="587">
        <f t="shared" si="12"/>
        <v>0</v>
      </c>
      <c r="X38" s="587">
        <f t="shared" si="12"/>
        <v>0</v>
      </c>
      <c r="Y38" s="587">
        <f t="shared" si="12"/>
        <v>0</v>
      </c>
      <c r="AE38" s="384"/>
      <c r="AF38" s="384"/>
      <c r="AG38" s="384"/>
      <c r="AH38" s="384"/>
      <c r="AI38" s="384"/>
      <c r="AJ38" s="384"/>
      <c r="AK38" s="384"/>
      <c r="AL38" s="384"/>
      <c r="AM38" s="384"/>
      <c r="AN38" s="384"/>
      <c r="AO38" s="384"/>
      <c r="AP38" s="384"/>
      <c r="AQ38" s="384"/>
      <c r="AR38" s="384"/>
      <c r="AS38" s="384"/>
      <c r="AT38" s="384"/>
    </row>
    <row r="39" spans="1:46" s="320" customFormat="1" x14ac:dyDescent="0.2">
      <c r="A39" s="581"/>
    </row>
    <row r="40" spans="1:46" s="320" customFormat="1" x14ac:dyDescent="0.2">
      <c r="A40" s="581"/>
      <c r="B40" s="320" t="s">
        <v>436</v>
      </c>
    </row>
    <row r="41" spans="1:46" s="320" customFormat="1" x14ac:dyDescent="0.2">
      <c r="A41" s="581"/>
      <c r="B41" s="320" t="s">
        <v>437</v>
      </c>
    </row>
    <row r="42" spans="1:46" s="320" customFormat="1" x14ac:dyDescent="0.2">
      <c r="A42" s="581"/>
      <c r="B42" s="320" t="s">
        <v>438</v>
      </c>
    </row>
    <row r="43" spans="1:46" s="320" customFormat="1" x14ac:dyDescent="0.2">
      <c r="A43" s="581"/>
      <c r="B43" s="320" t="s">
        <v>506</v>
      </c>
    </row>
    <row r="44" spans="1:46" s="320" customFormat="1" x14ac:dyDescent="0.2">
      <c r="A44" s="581"/>
    </row>
    <row r="45" spans="1:46" s="320" customFormat="1" x14ac:dyDescent="0.2">
      <c r="A45" s="581"/>
    </row>
    <row r="46" spans="1:46" s="320" customFormat="1" x14ac:dyDescent="0.2">
      <c r="A46" s="581"/>
    </row>
    <row r="47" spans="1:46" s="320" customFormat="1" x14ac:dyDescent="0.2">
      <c r="A47" s="581"/>
    </row>
    <row r="48" spans="1:46" s="320" customFormat="1" x14ac:dyDescent="0.2">
      <c r="A48" s="581"/>
    </row>
    <row r="49" spans="1:1" s="320" customFormat="1" x14ac:dyDescent="0.2">
      <c r="A49" s="581"/>
    </row>
    <row r="50" spans="1:1" s="320" customFormat="1" x14ac:dyDescent="0.2">
      <c r="A50" s="581"/>
    </row>
    <row r="51" spans="1:1" s="320" customFormat="1" x14ac:dyDescent="0.2">
      <c r="A51" s="581"/>
    </row>
    <row r="52" spans="1:1" s="320" customFormat="1" x14ac:dyDescent="0.2">
      <c r="A52" s="581"/>
    </row>
    <row r="53" spans="1:1" s="320" customFormat="1" x14ac:dyDescent="0.2">
      <c r="A53" s="581"/>
    </row>
    <row r="54" spans="1:1" s="320" customFormat="1" x14ac:dyDescent="0.2">
      <c r="A54" s="581"/>
    </row>
    <row r="55" spans="1:1" s="320" customFormat="1" x14ac:dyDescent="0.2">
      <c r="A55" s="581"/>
    </row>
    <row r="56" spans="1:1" s="320" customFormat="1" x14ac:dyDescent="0.2">
      <c r="A56" s="581"/>
    </row>
    <row r="57" spans="1:1" s="320" customFormat="1" x14ac:dyDescent="0.2">
      <c r="A57" s="581"/>
    </row>
    <row r="58" spans="1:1" s="320" customFormat="1" x14ac:dyDescent="0.2">
      <c r="A58" s="581"/>
    </row>
    <row r="59" spans="1:1" s="320" customFormat="1" x14ac:dyDescent="0.2">
      <c r="A59" s="581"/>
    </row>
    <row r="60" spans="1:1" s="320" customFormat="1" x14ac:dyDescent="0.2">
      <c r="A60" s="581"/>
    </row>
    <row r="61" spans="1:1" s="320" customFormat="1" x14ac:dyDescent="0.2">
      <c r="A61" s="581"/>
    </row>
    <row r="62" spans="1:1" s="320" customFormat="1" x14ac:dyDescent="0.2">
      <c r="A62" s="581"/>
    </row>
    <row r="63" spans="1:1" s="320" customFormat="1" x14ac:dyDescent="0.2"/>
    <row r="64" spans="1:1" s="320" customFormat="1" x14ac:dyDescent="0.2"/>
    <row r="65" s="320" customFormat="1" x14ac:dyDescent="0.2"/>
    <row r="66" s="320" customFormat="1" x14ac:dyDescent="0.2"/>
    <row r="67" s="320" customFormat="1" x14ac:dyDescent="0.2"/>
    <row r="68" s="320" customFormat="1" x14ac:dyDescent="0.2"/>
    <row r="69" s="320" customFormat="1" x14ac:dyDescent="0.2"/>
    <row r="70" s="320" customFormat="1" x14ac:dyDescent="0.2"/>
    <row r="71" s="320" customFormat="1" x14ac:dyDescent="0.2"/>
    <row r="72" s="320" customFormat="1" x14ac:dyDescent="0.2"/>
    <row r="73" s="320" customFormat="1" x14ac:dyDescent="0.2"/>
    <row r="74" s="320" customFormat="1" x14ac:dyDescent="0.2"/>
    <row r="75" s="320" customFormat="1" x14ac:dyDescent="0.2"/>
    <row r="76" s="320" customFormat="1" x14ac:dyDescent="0.2"/>
    <row r="77" s="320" customFormat="1" x14ac:dyDescent="0.2"/>
    <row r="78" s="320" customFormat="1" x14ac:dyDescent="0.2"/>
    <row r="79" s="320" customFormat="1" x14ac:dyDescent="0.2"/>
    <row r="80" s="320" customFormat="1" x14ac:dyDescent="0.2"/>
    <row r="81" s="320" customFormat="1" x14ac:dyDescent="0.2"/>
    <row r="82" s="320" customFormat="1" x14ac:dyDescent="0.2"/>
    <row r="83" s="320" customFormat="1" x14ac:dyDescent="0.2"/>
    <row r="84" s="320" customFormat="1" x14ac:dyDescent="0.2"/>
    <row r="85" s="320" customFormat="1" x14ac:dyDescent="0.2"/>
    <row r="86" s="320" customFormat="1" x14ac:dyDescent="0.2"/>
    <row r="87" s="320" customFormat="1" x14ac:dyDescent="0.2"/>
    <row r="88" s="320" customFormat="1" x14ac:dyDescent="0.2"/>
    <row r="89" s="320" customFormat="1" x14ac:dyDescent="0.2"/>
    <row r="90" s="320" customFormat="1" x14ac:dyDescent="0.2"/>
    <row r="91" s="320" customFormat="1" x14ac:dyDescent="0.2"/>
    <row r="92" s="320" customFormat="1" x14ac:dyDescent="0.2"/>
    <row r="93" s="320" customFormat="1" x14ac:dyDescent="0.2"/>
    <row r="94" s="320" customFormat="1" x14ac:dyDescent="0.2"/>
    <row r="95" s="320" customFormat="1" x14ac:dyDescent="0.2"/>
    <row r="96" s="320" customFormat="1" x14ac:dyDescent="0.2"/>
    <row r="97" s="320" customFormat="1" x14ac:dyDescent="0.2"/>
    <row r="98" s="320" customFormat="1" x14ac:dyDescent="0.2"/>
    <row r="99" s="320" customFormat="1" x14ac:dyDescent="0.2"/>
    <row r="100" s="320" customFormat="1" x14ac:dyDescent="0.2"/>
    <row r="101" s="320" customFormat="1" x14ac:dyDescent="0.2"/>
    <row r="102" s="320" customFormat="1" x14ac:dyDescent="0.2"/>
    <row r="103" s="320" customFormat="1" x14ac:dyDescent="0.2"/>
    <row r="104" s="320" customFormat="1" x14ac:dyDescent="0.2"/>
    <row r="105" s="320" customFormat="1" x14ac:dyDescent="0.2"/>
    <row r="106" s="320" customFormat="1" x14ac:dyDescent="0.2"/>
    <row r="107" s="320" customFormat="1" x14ac:dyDescent="0.2"/>
    <row r="108" s="320" customFormat="1" x14ac:dyDescent="0.2"/>
    <row r="109" s="320" customFormat="1" x14ac:dyDescent="0.2"/>
    <row r="110" s="320" customFormat="1" x14ac:dyDescent="0.2"/>
    <row r="111" s="320" customFormat="1" x14ac:dyDescent="0.2"/>
    <row r="112" s="320" customFormat="1" x14ac:dyDescent="0.2"/>
    <row r="113" s="320" customFormat="1" x14ac:dyDescent="0.2"/>
    <row r="114" s="320" customFormat="1" x14ac:dyDescent="0.2"/>
    <row r="115" s="320" customFormat="1" x14ac:dyDescent="0.2"/>
    <row r="116" s="320" customFormat="1" x14ac:dyDescent="0.2"/>
    <row r="117" s="320" customFormat="1" x14ac:dyDescent="0.2"/>
    <row r="118" s="320" customFormat="1" x14ac:dyDescent="0.2"/>
    <row r="119" s="320" customFormat="1" x14ac:dyDescent="0.2"/>
    <row r="120" s="320" customFormat="1" x14ac:dyDescent="0.2"/>
    <row r="121" s="320" customFormat="1" x14ac:dyDescent="0.2"/>
    <row r="122" s="320" customFormat="1" x14ac:dyDescent="0.2"/>
    <row r="123" s="320" customFormat="1" x14ac:dyDescent="0.2"/>
    <row r="124" s="320" customFormat="1" x14ac:dyDescent="0.2"/>
    <row r="125" s="320" customFormat="1" x14ac:dyDescent="0.2"/>
    <row r="126" s="320" customFormat="1" x14ac:dyDescent="0.2"/>
    <row r="127" s="320" customFormat="1" x14ac:dyDescent="0.2"/>
    <row r="128" s="320" customFormat="1" x14ac:dyDescent="0.2"/>
    <row r="129" s="320" customFormat="1" x14ac:dyDescent="0.2"/>
    <row r="130" s="320" customFormat="1" x14ac:dyDescent="0.2"/>
    <row r="131" s="320" customFormat="1" x14ac:dyDescent="0.2"/>
    <row r="132" s="320" customFormat="1" x14ac:dyDescent="0.2"/>
    <row r="133" s="320" customFormat="1" x14ac:dyDescent="0.2"/>
    <row r="134" s="320" customFormat="1" x14ac:dyDescent="0.2"/>
    <row r="135" s="320" customFormat="1" x14ac:dyDescent="0.2"/>
    <row r="136" s="320" customFormat="1" x14ac:dyDescent="0.2"/>
    <row r="137" s="320" customFormat="1" x14ac:dyDescent="0.2"/>
    <row r="138" s="320" customFormat="1" x14ac:dyDescent="0.2"/>
    <row r="139" s="320" customFormat="1" x14ac:dyDescent="0.2"/>
    <row r="140" s="320" customFormat="1" x14ac:dyDescent="0.2"/>
    <row r="141" s="320" customFormat="1" x14ac:dyDescent="0.2"/>
    <row r="142" s="320" customFormat="1" x14ac:dyDescent="0.2"/>
    <row r="143" s="320" customFormat="1" x14ac:dyDescent="0.2"/>
    <row r="144" s="320" customFormat="1" x14ac:dyDescent="0.2"/>
    <row r="145" s="320" customFormat="1" x14ac:dyDescent="0.2"/>
    <row r="146" s="320" customFormat="1" x14ac:dyDescent="0.2"/>
    <row r="147" s="320" customFormat="1" x14ac:dyDescent="0.2"/>
    <row r="148" s="320" customFormat="1" x14ac:dyDescent="0.2"/>
    <row r="149" s="320" customFormat="1" x14ac:dyDescent="0.2"/>
    <row r="150" s="320" customFormat="1" x14ac:dyDescent="0.2"/>
    <row r="151" s="320" customFormat="1" x14ac:dyDescent="0.2"/>
    <row r="152" s="320" customFormat="1" x14ac:dyDescent="0.2"/>
    <row r="153" s="320" customFormat="1" x14ac:dyDescent="0.2"/>
    <row r="154" s="320" customFormat="1" x14ac:dyDescent="0.2"/>
    <row r="155" s="320" customFormat="1" x14ac:dyDescent="0.2"/>
    <row r="156" s="320" customFormat="1" x14ac:dyDescent="0.2"/>
    <row r="157" s="320" customFormat="1" x14ac:dyDescent="0.2"/>
    <row r="158" s="320" customFormat="1" x14ac:dyDescent="0.2"/>
    <row r="159" s="320" customFormat="1" x14ac:dyDescent="0.2"/>
    <row r="160" s="320" customFormat="1" x14ac:dyDescent="0.2"/>
    <row r="161" s="320" customFormat="1" x14ac:dyDescent="0.2"/>
    <row r="162" s="320" customFormat="1" x14ac:dyDescent="0.2"/>
    <row r="163" s="320" customFormat="1" x14ac:dyDescent="0.2"/>
    <row r="164" s="320" customFormat="1" x14ac:dyDescent="0.2"/>
    <row r="165" s="320" customFormat="1" x14ac:dyDescent="0.2"/>
    <row r="166" s="320" customFormat="1" x14ac:dyDescent="0.2"/>
    <row r="167" s="320" customFormat="1" x14ac:dyDescent="0.2"/>
    <row r="168" s="320" customFormat="1" x14ac:dyDescent="0.2"/>
    <row r="169" s="320" customFormat="1" x14ac:dyDescent="0.2"/>
    <row r="170" s="320" customFormat="1" x14ac:dyDescent="0.2"/>
    <row r="171" s="320" customFormat="1" x14ac:dyDescent="0.2"/>
    <row r="172" s="320" customFormat="1" x14ac:dyDescent="0.2"/>
    <row r="173" s="320" customFormat="1" x14ac:dyDescent="0.2"/>
    <row r="174" s="320" customFormat="1" x14ac:dyDescent="0.2"/>
    <row r="175" s="320" customFormat="1" x14ac:dyDescent="0.2"/>
    <row r="176" s="320" customFormat="1" x14ac:dyDescent="0.2"/>
    <row r="177" s="320" customFormat="1" x14ac:dyDescent="0.2"/>
    <row r="178" s="320" customFormat="1" x14ac:dyDescent="0.2"/>
    <row r="179" s="320" customFormat="1" x14ac:dyDescent="0.2"/>
    <row r="180" s="320" customFormat="1" x14ac:dyDescent="0.2"/>
    <row r="181" s="320" customFormat="1" x14ac:dyDescent="0.2"/>
    <row r="182" s="320" customFormat="1" x14ac:dyDescent="0.2"/>
    <row r="183" s="320" customFormat="1" x14ac:dyDescent="0.2"/>
    <row r="184" s="320" customFormat="1" x14ac:dyDescent="0.2"/>
    <row r="185" s="320" customFormat="1" x14ac:dyDescent="0.2"/>
    <row r="186" s="320" customFormat="1" x14ac:dyDescent="0.2"/>
    <row r="187" s="320" customFormat="1" x14ac:dyDescent="0.2"/>
    <row r="188" s="320" customFormat="1" x14ac:dyDescent="0.2"/>
    <row r="189" s="320" customFormat="1" x14ac:dyDescent="0.2"/>
    <row r="190" s="320" customFormat="1" x14ac:dyDescent="0.2"/>
    <row r="191" s="320" customFormat="1" x14ac:dyDescent="0.2"/>
    <row r="192" s="320" customFormat="1" x14ac:dyDescent="0.2"/>
    <row r="193" s="320" customFormat="1" x14ac:dyDescent="0.2"/>
    <row r="194" s="320" customFormat="1" x14ac:dyDescent="0.2"/>
    <row r="195" s="320" customFormat="1" x14ac:dyDescent="0.2"/>
    <row r="196" s="320" customFormat="1" x14ac:dyDescent="0.2"/>
    <row r="197" s="320" customFormat="1" x14ac:dyDescent="0.2"/>
    <row r="198" s="320" customFormat="1" x14ac:dyDescent="0.2"/>
    <row r="199" s="320" customFormat="1" x14ac:dyDescent="0.2"/>
    <row r="200" s="320" customFormat="1" x14ac:dyDescent="0.2"/>
    <row r="201" s="320" customFormat="1" x14ac:dyDescent="0.2"/>
    <row r="202" s="320" customFormat="1" x14ac:dyDescent="0.2"/>
    <row r="203" s="320" customFormat="1" x14ac:dyDescent="0.2"/>
    <row r="204" s="320" customFormat="1" x14ac:dyDescent="0.2"/>
    <row r="205" s="320" customFormat="1" x14ac:dyDescent="0.2"/>
    <row r="206" s="320" customFormat="1" x14ac:dyDescent="0.2"/>
    <row r="207" s="320" customFormat="1" x14ac:dyDescent="0.2"/>
    <row r="208" s="320" customFormat="1" x14ac:dyDescent="0.2"/>
    <row r="209" s="320" customFormat="1" x14ac:dyDescent="0.2"/>
    <row r="210" s="320" customFormat="1" x14ac:dyDescent="0.2"/>
    <row r="211" s="320" customFormat="1" x14ac:dyDescent="0.2"/>
    <row r="212" s="320" customFormat="1" x14ac:dyDescent="0.2"/>
    <row r="213" s="320" customFormat="1" x14ac:dyDescent="0.2"/>
    <row r="214" s="320" customFormat="1" x14ac:dyDescent="0.2"/>
    <row r="215" s="320" customFormat="1" x14ac:dyDescent="0.2"/>
    <row r="216" s="320" customFormat="1" x14ac:dyDescent="0.2"/>
    <row r="217" s="320" customFormat="1" x14ac:dyDescent="0.2"/>
    <row r="218" s="320" customFormat="1" x14ac:dyDescent="0.2"/>
    <row r="219" s="320" customFormat="1" x14ac:dyDescent="0.2"/>
    <row r="220" s="320" customFormat="1" x14ac:dyDescent="0.2"/>
    <row r="221" s="320" customFormat="1" x14ac:dyDescent="0.2"/>
    <row r="222" s="320" customFormat="1" x14ac:dyDescent="0.2"/>
    <row r="223" s="320" customFormat="1" x14ac:dyDescent="0.2"/>
    <row r="224" s="320" customFormat="1" x14ac:dyDescent="0.2"/>
    <row r="225" s="320" customFormat="1" x14ac:dyDescent="0.2"/>
    <row r="226" s="320" customFormat="1" x14ac:dyDescent="0.2"/>
    <row r="227" s="320" customFormat="1" x14ac:dyDescent="0.2"/>
    <row r="228" s="320" customFormat="1" x14ac:dyDescent="0.2"/>
    <row r="229" s="320" customFormat="1" x14ac:dyDescent="0.2"/>
    <row r="230" s="320" customFormat="1" x14ac:dyDescent="0.2"/>
    <row r="231" s="320" customFormat="1" x14ac:dyDescent="0.2"/>
    <row r="232" s="320" customFormat="1" x14ac:dyDescent="0.2"/>
    <row r="233" s="320" customFormat="1" x14ac:dyDescent="0.2"/>
    <row r="234" s="320" customFormat="1" x14ac:dyDescent="0.2"/>
    <row r="235" s="320" customFormat="1" x14ac:dyDescent="0.2"/>
    <row r="236" s="320" customFormat="1" x14ac:dyDescent="0.2"/>
    <row r="237" s="320" customFormat="1" x14ac:dyDescent="0.2"/>
    <row r="238" s="320" customFormat="1" x14ac:dyDescent="0.2"/>
    <row r="239" s="320" customFormat="1" x14ac:dyDescent="0.2"/>
    <row r="240" s="320" customFormat="1" x14ac:dyDescent="0.2"/>
    <row r="241" s="320" customFormat="1" x14ac:dyDescent="0.2"/>
    <row r="242" s="320" customFormat="1" x14ac:dyDescent="0.2"/>
    <row r="243" s="320" customFormat="1" x14ac:dyDescent="0.2"/>
    <row r="244" s="320" customFormat="1" x14ac:dyDescent="0.2"/>
    <row r="245" s="320" customFormat="1" x14ac:dyDescent="0.2"/>
    <row r="246" s="320" customFormat="1" x14ac:dyDescent="0.2"/>
    <row r="247" s="320" customFormat="1" x14ac:dyDescent="0.2"/>
    <row r="248" s="320" customFormat="1" x14ac:dyDescent="0.2"/>
    <row r="249" s="320" customFormat="1" x14ac:dyDescent="0.2"/>
    <row r="250" s="320" customFormat="1" x14ac:dyDescent="0.2"/>
    <row r="251" s="320" customFormat="1" x14ac:dyDescent="0.2"/>
    <row r="252" s="320" customFormat="1" x14ac:dyDescent="0.2"/>
    <row r="253" s="320" customFormat="1" x14ac:dyDescent="0.2"/>
    <row r="254" s="320" customFormat="1" x14ac:dyDescent="0.2"/>
    <row r="255" s="320" customFormat="1" x14ac:dyDescent="0.2"/>
    <row r="256" s="320" customFormat="1" x14ac:dyDescent="0.2"/>
    <row r="257" s="320" customFormat="1" x14ac:dyDescent="0.2"/>
    <row r="258" s="320" customFormat="1" x14ac:dyDescent="0.2"/>
    <row r="259" s="320" customFormat="1" x14ac:dyDescent="0.2"/>
    <row r="260" s="320" customFormat="1" x14ac:dyDescent="0.2"/>
    <row r="261" s="320" customFormat="1" x14ac:dyDescent="0.2"/>
    <row r="262" s="320" customFormat="1" x14ac:dyDescent="0.2"/>
    <row r="263" s="320" customFormat="1" x14ac:dyDescent="0.2"/>
    <row r="264" s="320" customFormat="1" x14ac:dyDescent="0.2"/>
    <row r="265" s="320" customFormat="1" x14ac:dyDescent="0.2"/>
    <row r="266" s="320" customFormat="1" x14ac:dyDescent="0.2"/>
    <row r="267" s="320" customFormat="1" x14ac:dyDescent="0.2"/>
    <row r="268" s="320" customFormat="1" x14ac:dyDescent="0.2"/>
    <row r="269" s="320" customFormat="1" x14ac:dyDescent="0.2"/>
    <row r="270" s="320" customFormat="1" x14ac:dyDescent="0.2"/>
    <row r="271" s="320" customFormat="1" x14ac:dyDescent="0.2"/>
    <row r="272" s="320" customFormat="1" x14ac:dyDescent="0.2"/>
    <row r="273" s="320" customFormat="1" x14ac:dyDescent="0.2"/>
    <row r="274" s="320" customFormat="1" x14ac:dyDescent="0.2"/>
    <row r="275" s="320" customFormat="1" x14ac:dyDescent="0.2"/>
    <row r="276" s="320" customFormat="1" x14ac:dyDescent="0.2"/>
    <row r="277" s="320" customFormat="1" x14ac:dyDescent="0.2"/>
    <row r="278" s="320" customFormat="1" x14ac:dyDescent="0.2"/>
    <row r="279" s="320" customFormat="1" x14ac:dyDescent="0.2"/>
    <row r="280" s="320" customFormat="1" x14ac:dyDescent="0.2"/>
    <row r="281" s="320" customFormat="1" x14ac:dyDescent="0.2"/>
    <row r="282" s="320" customFormat="1" x14ac:dyDescent="0.2"/>
    <row r="283" s="320" customFormat="1" x14ac:dyDescent="0.2"/>
    <row r="284" s="320" customFormat="1" x14ac:dyDescent="0.2"/>
    <row r="285" s="320" customFormat="1" x14ac:dyDescent="0.2"/>
    <row r="286" s="320" customFormat="1" x14ac:dyDescent="0.2"/>
    <row r="287" s="320" customFormat="1" x14ac:dyDescent="0.2"/>
    <row r="288" s="320" customFormat="1" x14ac:dyDescent="0.2"/>
    <row r="289" s="320" customFormat="1" x14ac:dyDescent="0.2"/>
    <row r="290" s="320" customFormat="1" x14ac:dyDescent="0.2"/>
    <row r="291" s="320" customFormat="1" x14ac:dyDescent="0.2"/>
    <row r="292" s="320" customFormat="1" x14ac:dyDescent="0.2"/>
    <row r="293" s="320" customFormat="1" x14ac:dyDescent="0.2"/>
    <row r="294" s="320" customFormat="1" x14ac:dyDescent="0.2"/>
    <row r="295" s="320" customFormat="1" x14ac:dyDescent="0.2"/>
    <row r="296" s="320" customFormat="1" x14ac:dyDescent="0.2"/>
    <row r="297" s="320" customFormat="1" x14ac:dyDescent="0.2"/>
    <row r="298" s="320" customFormat="1" x14ac:dyDescent="0.2"/>
    <row r="299" s="320" customFormat="1" x14ac:dyDescent="0.2"/>
    <row r="300" s="320" customFormat="1" x14ac:dyDescent="0.2"/>
    <row r="301" s="320" customFormat="1" x14ac:dyDescent="0.2"/>
    <row r="302" s="320" customFormat="1" x14ac:dyDescent="0.2"/>
    <row r="303" s="320" customFormat="1" x14ac:dyDescent="0.2"/>
    <row r="304" s="320" customFormat="1" x14ac:dyDescent="0.2"/>
    <row r="305" s="320" customFormat="1" x14ac:dyDescent="0.2"/>
    <row r="306" s="320" customFormat="1" x14ac:dyDescent="0.2"/>
    <row r="307" s="320" customFormat="1" x14ac:dyDescent="0.2"/>
    <row r="308" s="320" customFormat="1" x14ac:dyDescent="0.2"/>
    <row r="309" s="320" customFormat="1" x14ac:dyDescent="0.2"/>
    <row r="310" s="320" customFormat="1" x14ac:dyDescent="0.2"/>
    <row r="311" s="320" customFormat="1" x14ac:dyDescent="0.2"/>
    <row r="312" s="320" customFormat="1" x14ac:dyDescent="0.2"/>
    <row r="313" s="320" customFormat="1" x14ac:dyDescent="0.2"/>
    <row r="314" s="320" customFormat="1" x14ac:dyDescent="0.2"/>
    <row r="315" s="320" customFormat="1" x14ac:dyDescent="0.2"/>
    <row r="316" s="320" customFormat="1" x14ac:dyDescent="0.2"/>
    <row r="317" s="320" customFormat="1" x14ac:dyDescent="0.2"/>
    <row r="318" s="320" customFormat="1" x14ac:dyDescent="0.2"/>
    <row r="319" s="320" customFormat="1" x14ac:dyDescent="0.2"/>
    <row r="320" s="320" customFormat="1" x14ac:dyDescent="0.2"/>
    <row r="321" s="320" customFormat="1" x14ac:dyDescent="0.2"/>
    <row r="322" s="320" customFormat="1" x14ac:dyDescent="0.2"/>
    <row r="323" s="320" customFormat="1" x14ac:dyDescent="0.2"/>
    <row r="324" s="320" customFormat="1" x14ac:dyDescent="0.2"/>
    <row r="325" s="320" customFormat="1" x14ac:dyDescent="0.2"/>
    <row r="326" s="320" customFormat="1" x14ac:dyDescent="0.2"/>
    <row r="327" s="320" customFormat="1" x14ac:dyDescent="0.2"/>
    <row r="328" s="320" customFormat="1" x14ac:dyDescent="0.2"/>
    <row r="329" s="320" customFormat="1" x14ac:dyDescent="0.2"/>
    <row r="330" s="320" customFormat="1" x14ac:dyDescent="0.2"/>
    <row r="331" s="320" customFormat="1" x14ac:dyDescent="0.2"/>
    <row r="332" s="320" customFormat="1" x14ac:dyDescent="0.2"/>
    <row r="333" s="320" customFormat="1" x14ac:dyDescent="0.2"/>
    <row r="334" s="320" customFormat="1" x14ac:dyDescent="0.2"/>
    <row r="335" s="320" customFormat="1" x14ac:dyDescent="0.2"/>
    <row r="336" s="320" customFormat="1" x14ac:dyDescent="0.2"/>
    <row r="337" s="320" customFormat="1" x14ac:dyDescent="0.2"/>
    <row r="338" s="320" customFormat="1" x14ac:dyDescent="0.2"/>
    <row r="339" s="320" customFormat="1" x14ac:dyDescent="0.2"/>
    <row r="340" s="320" customFormat="1" x14ac:dyDescent="0.2"/>
    <row r="341" s="320" customFormat="1" x14ac:dyDescent="0.2"/>
    <row r="342" s="320" customFormat="1" x14ac:dyDescent="0.2"/>
    <row r="343" s="320" customFormat="1" x14ac:dyDescent="0.2"/>
    <row r="344" s="320" customFormat="1" x14ac:dyDescent="0.2"/>
    <row r="345" s="320" customFormat="1" x14ac:dyDescent="0.2"/>
    <row r="346" s="320" customFormat="1" x14ac:dyDescent="0.2"/>
    <row r="347" s="320" customFormat="1" x14ac:dyDescent="0.2"/>
    <row r="348" s="320" customFormat="1" x14ac:dyDescent="0.2"/>
    <row r="349" s="320" customFormat="1" x14ac:dyDescent="0.2"/>
    <row r="350" s="320" customFormat="1" x14ac:dyDescent="0.2"/>
    <row r="351" s="320" customFormat="1" x14ac:dyDescent="0.2"/>
    <row r="352" s="320" customFormat="1" x14ac:dyDescent="0.2"/>
    <row r="353" s="320" customFormat="1" x14ac:dyDescent="0.2"/>
    <row r="354" s="320" customFormat="1" x14ac:dyDescent="0.2"/>
    <row r="355" s="320" customFormat="1" x14ac:dyDescent="0.2"/>
    <row r="356" s="320" customFormat="1" x14ac:dyDescent="0.2"/>
    <row r="357" s="320" customFormat="1" x14ac:dyDescent="0.2"/>
    <row r="358" s="320" customFormat="1" x14ac:dyDescent="0.2"/>
    <row r="359" s="320" customFormat="1" x14ac:dyDescent="0.2"/>
    <row r="360" s="320" customFormat="1" x14ac:dyDescent="0.2"/>
    <row r="361" s="320" customFormat="1" x14ac:dyDescent="0.2"/>
    <row r="362" s="320" customFormat="1" x14ac:dyDescent="0.2"/>
    <row r="363" s="320" customFormat="1" x14ac:dyDescent="0.2"/>
    <row r="364" s="320" customFormat="1" x14ac:dyDescent="0.2"/>
    <row r="365" s="320" customFormat="1" x14ac:dyDescent="0.2"/>
    <row r="366" s="320" customFormat="1" x14ac:dyDescent="0.2"/>
    <row r="367" s="320" customFormat="1" x14ac:dyDescent="0.2"/>
    <row r="368" s="320" customFormat="1" x14ac:dyDescent="0.2"/>
    <row r="369" s="320" customFormat="1" x14ac:dyDescent="0.2"/>
    <row r="370" s="320" customFormat="1" x14ac:dyDescent="0.2"/>
    <row r="371" s="320" customFormat="1" x14ac:dyDescent="0.2"/>
    <row r="372" s="320" customFormat="1" x14ac:dyDescent="0.2"/>
    <row r="373" s="320" customFormat="1" x14ac:dyDescent="0.2"/>
    <row r="374" s="320" customFormat="1" x14ac:dyDescent="0.2"/>
    <row r="375" s="320" customFormat="1" x14ac:dyDescent="0.2"/>
    <row r="376" s="320" customFormat="1" x14ac:dyDescent="0.2"/>
    <row r="377" s="320" customFormat="1" x14ac:dyDescent="0.2"/>
    <row r="378" s="320" customFormat="1" x14ac:dyDescent="0.2"/>
    <row r="379" s="320" customFormat="1" x14ac:dyDescent="0.2"/>
    <row r="380" s="320" customFormat="1" x14ac:dyDescent="0.2"/>
    <row r="381" s="320" customFormat="1" x14ac:dyDescent="0.2"/>
    <row r="382" s="320" customFormat="1" x14ac:dyDescent="0.2"/>
    <row r="383" s="320" customFormat="1" x14ac:dyDescent="0.2"/>
    <row r="384" s="320" customFormat="1" x14ac:dyDescent="0.2"/>
    <row r="385" s="320" customFormat="1" x14ac:dyDescent="0.2"/>
    <row r="386" s="320" customFormat="1" x14ac:dyDescent="0.2"/>
    <row r="387" s="320" customFormat="1" x14ac:dyDescent="0.2"/>
    <row r="388" s="320" customFormat="1" x14ac:dyDescent="0.2"/>
    <row r="389" s="320" customFormat="1" x14ac:dyDescent="0.2"/>
    <row r="390" s="320" customFormat="1" x14ac:dyDescent="0.2"/>
    <row r="391" s="320" customFormat="1" x14ac:dyDescent="0.2"/>
    <row r="392" s="320" customFormat="1" x14ac:dyDescent="0.2"/>
    <row r="393" s="320" customFormat="1" x14ac:dyDescent="0.2"/>
    <row r="394" s="320" customFormat="1" x14ac:dyDescent="0.2"/>
    <row r="395" s="320" customFormat="1" x14ac:dyDescent="0.2"/>
    <row r="396" s="320" customFormat="1" x14ac:dyDescent="0.2"/>
    <row r="397" s="320" customFormat="1" x14ac:dyDescent="0.2"/>
    <row r="398" s="320" customFormat="1" x14ac:dyDescent="0.2"/>
    <row r="399" s="320" customFormat="1" x14ac:dyDescent="0.2"/>
    <row r="400" s="320" customFormat="1" x14ac:dyDescent="0.2"/>
    <row r="401" s="320" customFormat="1" x14ac:dyDescent="0.2"/>
    <row r="402" s="320" customFormat="1" x14ac:dyDescent="0.2"/>
    <row r="403" s="320" customFormat="1" x14ac:dyDescent="0.2"/>
    <row r="404" s="320" customFormat="1" x14ac:dyDescent="0.2"/>
    <row r="405" s="320" customFormat="1" x14ac:dyDescent="0.2"/>
    <row r="406" s="320" customFormat="1" x14ac:dyDescent="0.2"/>
  </sheetData>
  <sheetProtection algorithmName="SHA-512" hashValue="z9mwbuPU2BJrYf4vt2Ld14WN4k/aAgBE0tz0pSCFxYdAWnniK57DWKSK2K5h8llj4A6O2wIlFx+BazYreovjWA==" saltValue="pv/vZ+YK0DudtAvvGwHWh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F11:G11">
    <cfRule type="containsText" dxfId="106" priority="4" stopIfTrue="1" operator="containsText" text="PĀRSNIEGTAS IZMAKSAS">
      <formula>NOT(ISERROR(SEARCH("PĀRSNIEGTAS IZMAKSAS",F11)))</formula>
    </cfRule>
  </conditionalFormatting>
  <conditionalFormatting sqref="F16:G16">
    <cfRule type="containsText" dxfId="105" priority="3" stopIfTrue="1" operator="containsText" text="PĀRSNIEGTAS IZMAKSAS">
      <formula>NOT(ISERROR(SEARCH("PĀRSNIEGTAS IZMAKSAS",F16)))</formula>
    </cfRule>
  </conditionalFormatting>
  <conditionalFormatting sqref="D38">
    <cfRule type="containsText" dxfId="104" priority="2" stopIfTrue="1" operator="containsText" text="PĀRSNIEGTAS IZMAKSAS">
      <formula>NOT(ISERROR(SEARCH("PĀRSNIEGTAS IZMAKSAS",D38)))</formula>
    </cfRule>
  </conditionalFormatting>
  <conditionalFormatting sqref="F8:G8 D7:D36">
    <cfRule type="containsText" dxfId="103" priority="6" stopIfTrue="1" operator="containsText" text="PĀRSNIEGTAS IZMAKSAS">
      <formula>NOT(ISERROR(SEARCH("PĀRSNIEGTAS IZMAKSAS",D7)))</formula>
    </cfRule>
  </conditionalFormatting>
  <conditionalFormatting sqref="J5:Y5">
    <cfRule type="cellIs" dxfId="102" priority="5" operator="equal">
      <formula>"x"</formula>
    </cfRule>
  </conditionalFormatting>
  <conditionalFormatting sqref="D37">
    <cfRule type="containsText" dxfId="101" priority="1" stopIfTrue="1" operator="containsText" text="PĀRSNIEGTAS IZMAKSAS">
      <formula>NOT(ISERROR(SEARCH("PĀRSNIEGTAS IZMAKSAS",D37)))</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 C9:C10 C12:C15 C17:C20 C22:C36</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J52" sqref="J52"/>
    </sheetView>
  </sheetViews>
  <sheetFormatPr defaultColWidth="9.140625" defaultRowHeight="12.75" x14ac:dyDescent="0.2"/>
  <cols>
    <col min="1" max="1" width="5.42578125" style="401" customWidth="1"/>
    <col min="2" max="2" width="64.140625" style="401" customWidth="1"/>
    <col min="3" max="3" width="14.5703125" style="401" customWidth="1"/>
    <col min="4" max="4" width="14.28515625" style="401" customWidth="1"/>
    <col min="5" max="5" width="9.42578125" style="401" customWidth="1"/>
    <col min="6" max="13" width="13.85546875" style="401" customWidth="1"/>
    <col min="14" max="14" width="11.28515625" style="401" customWidth="1"/>
    <col min="15" max="19" width="14" style="401" customWidth="1"/>
    <col min="20" max="20" width="11.28515625" style="401" customWidth="1"/>
    <col min="21" max="25" width="14" style="401" customWidth="1"/>
    <col min="26" max="26" width="11.28515625" style="401" customWidth="1"/>
    <col min="27" max="69" width="9.140625" style="320"/>
    <col min="70" max="16384" width="9.140625" style="401"/>
  </cols>
  <sheetData>
    <row r="1" spans="1:69" s="251" customFormat="1" ht="27" customHeight="1" x14ac:dyDescent="0.25">
      <c r="A1" s="614" t="s">
        <v>152</v>
      </c>
      <c r="B1" s="614"/>
      <c r="C1" s="600"/>
      <c r="D1" s="621" t="s">
        <v>339</v>
      </c>
      <c r="E1" s="621"/>
      <c r="F1" s="621"/>
      <c r="G1" s="621"/>
      <c r="H1" s="621"/>
      <c r="I1" s="621"/>
      <c r="J1" s="621"/>
      <c r="K1" s="621"/>
      <c r="L1" s="621"/>
      <c r="M1" s="621"/>
      <c r="N1" s="621"/>
      <c r="O1" s="621"/>
      <c r="P1" s="621"/>
      <c r="Q1" s="621"/>
      <c r="R1" s="621"/>
      <c r="S1" s="621"/>
      <c r="T1" s="621"/>
      <c r="U1" s="621"/>
      <c r="V1" s="621"/>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row>
    <row r="2" spans="1:69" s="320" customFormat="1" x14ac:dyDescent="0.2">
      <c r="A2" s="581"/>
    </row>
    <row r="3" spans="1:69" s="320" customFormat="1" ht="18.75" x14ac:dyDescent="0.3">
      <c r="A3" s="581"/>
      <c r="B3" s="602" t="s">
        <v>154</v>
      </c>
      <c r="C3" s="102"/>
      <c r="D3" s="103"/>
      <c r="E3" s="103"/>
      <c r="F3" s="103"/>
      <c r="G3" s="104"/>
      <c r="H3" s="246"/>
      <c r="I3" s="103"/>
      <c r="J3" s="103"/>
    </row>
    <row r="4" spans="1:69" ht="24.95" customHeight="1" x14ac:dyDescent="0.35">
      <c r="A4" s="616" t="s">
        <v>52</v>
      </c>
      <c r="B4" s="616"/>
      <c r="C4" s="616"/>
      <c r="D4" s="320"/>
      <c r="E4" s="320"/>
      <c r="F4" s="320"/>
      <c r="G4" s="320"/>
      <c r="H4" s="320"/>
      <c r="I4" s="320"/>
      <c r="J4" s="320"/>
      <c r="K4" s="320"/>
      <c r="L4" s="320"/>
      <c r="M4" s="320"/>
      <c r="N4" s="320"/>
      <c r="O4" s="320"/>
      <c r="P4" s="320"/>
      <c r="Q4" s="320"/>
      <c r="R4" s="320"/>
      <c r="S4" s="320"/>
      <c r="T4" s="320"/>
      <c r="U4" s="320"/>
      <c r="V4" s="320"/>
      <c r="W4" s="320"/>
      <c r="X4" s="320"/>
      <c r="Y4" s="320"/>
      <c r="Z4" s="320"/>
      <c r="BQ4" s="401"/>
    </row>
    <row r="5" spans="1:69" x14ac:dyDescent="0.2">
      <c r="A5" s="617" t="s">
        <v>53</v>
      </c>
      <c r="B5" s="618" t="s">
        <v>54</v>
      </c>
      <c r="C5" s="619" t="s">
        <v>333</v>
      </c>
      <c r="D5" s="613" t="s">
        <v>55</v>
      </c>
      <c r="E5" s="613"/>
      <c r="F5" s="613" t="s">
        <v>56</v>
      </c>
      <c r="G5" s="613"/>
      <c r="H5" s="613">
        <f>'Dati par projektu'!E13</f>
        <v>2022</v>
      </c>
      <c r="I5" s="613"/>
      <c r="J5" s="613">
        <f>IF(OR(H5&gt;='Dati par projektu'!$C$17,H5="X"),"X",H5+1)</f>
        <v>2023</v>
      </c>
      <c r="K5" s="613"/>
      <c r="L5" s="613" t="str">
        <f>IF(OR(J5&gt;='Dati par projektu'!$C$17,J5="X"),"X",J5+1)</f>
        <v>X</v>
      </c>
      <c r="M5" s="613"/>
      <c r="N5" s="613" t="str">
        <f>IF(OR(L5&gt;='Dati par projektu'!$C$17,L5="X"),"X",L5+1)</f>
        <v>X</v>
      </c>
      <c r="O5" s="613"/>
      <c r="P5" s="613" t="str">
        <f>IF(OR(N5&gt;='Dati par projektu'!$C$17,N5="X"),"X",N5+1)</f>
        <v>X</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Z5" s="320"/>
      <c r="AE5" s="384"/>
      <c r="AF5" s="384"/>
      <c r="AG5" s="384"/>
      <c r="AH5" s="384"/>
      <c r="AI5" s="384"/>
      <c r="AJ5" s="384"/>
      <c r="AK5" s="384"/>
      <c r="AL5" s="384"/>
      <c r="AM5" s="384"/>
      <c r="AN5" s="384"/>
      <c r="AO5" s="384"/>
      <c r="AP5" s="384"/>
      <c r="AQ5" s="384"/>
      <c r="AR5" s="384"/>
      <c r="AS5" s="384"/>
      <c r="AT5" s="384"/>
      <c r="AV5" s="582">
        <v>0.55000000000000004</v>
      </c>
      <c r="BQ5" s="401"/>
    </row>
    <row r="6" spans="1:69" ht="27" customHeight="1" x14ac:dyDescent="0.2">
      <c r="A6" s="617"/>
      <c r="B6" s="618" t="s">
        <v>57</v>
      </c>
      <c r="C6" s="620"/>
      <c r="D6" s="583" t="s">
        <v>58</v>
      </c>
      <c r="E6" s="583" t="s">
        <v>59</v>
      </c>
      <c r="F6" s="583" t="s">
        <v>60</v>
      </c>
      <c r="G6" s="583" t="s">
        <v>61</v>
      </c>
      <c r="H6" s="584" t="s">
        <v>62</v>
      </c>
      <c r="I6" s="584" t="s">
        <v>63</v>
      </c>
      <c r="J6" s="584" t="s">
        <v>62</v>
      </c>
      <c r="K6" s="584" t="s">
        <v>63</v>
      </c>
      <c r="L6" s="584" t="s">
        <v>62</v>
      </c>
      <c r="M6" s="584" t="s">
        <v>63</v>
      </c>
      <c r="N6" s="584" t="s">
        <v>62</v>
      </c>
      <c r="O6" s="584" t="s">
        <v>63</v>
      </c>
      <c r="P6" s="584" t="s">
        <v>62</v>
      </c>
      <c r="Q6" s="584" t="s">
        <v>63</v>
      </c>
      <c r="R6" s="584" t="s">
        <v>62</v>
      </c>
      <c r="S6" s="584" t="s">
        <v>63</v>
      </c>
      <c r="T6" s="584" t="s">
        <v>62</v>
      </c>
      <c r="U6" s="584" t="s">
        <v>63</v>
      </c>
      <c r="V6" s="584" t="s">
        <v>62</v>
      </c>
      <c r="W6" s="584" t="s">
        <v>63</v>
      </c>
      <c r="X6" s="584" t="s">
        <v>62</v>
      </c>
      <c r="Y6" s="584" t="s">
        <v>63</v>
      </c>
      <c r="Z6" s="320"/>
      <c r="AE6" s="384"/>
      <c r="AF6" s="384"/>
      <c r="AG6" s="384"/>
      <c r="AH6" s="384"/>
      <c r="AI6" s="384"/>
      <c r="AJ6" s="384"/>
      <c r="AK6" s="384"/>
      <c r="AL6" s="384"/>
      <c r="AM6" s="384"/>
      <c r="AN6" s="384"/>
      <c r="AO6" s="384"/>
      <c r="AP6" s="384"/>
      <c r="AQ6" s="384"/>
      <c r="AR6" s="384"/>
      <c r="AS6" s="384"/>
      <c r="AT6" s="384"/>
      <c r="AV6" s="582">
        <v>0.45</v>
      </c>
      <c r="BQ6" s="401"/>
    </row>
    <row r="7" spans="1:69" x14ac:dyDescent="0.2">
      <c r="A7" s="556">
        <v>1</v>
      </c>
      <c r="B7" s="557" t="s">
        <v>89</v>
      </c>
      <c r="C7" s="241">
        <v>0.45</v>
      </c>
      <c r="D7" s="585">
        <f>F7+G7</f>
        <v>0</v>
      </c>
      <c r="E7" s="586" t="e">
        <f t="shared" ref="E7:E35" si="0">D7/$D$36</f>
        <v>#DIV/0!</v>
      </c>
      <c r="F7" s="587">
        <f t="shared" ref="F7:G11" si="1">ROUND(H7+J7+L7+N7+P7+R7+T7+V7+X7,2)</f>
        <v>0</v>
      </c>
      <c r="G7" s="587">
        <f t="shared" si="1"/>
        <v>0</v>
      </c>
      <c r="H7" s="19"/>
      <c r="I7" s="20"/>
      <c r="J7" s="19"/>
      <c r="K7" s="20"/>
      <c r="L7" s="19"/>
      <c r="M7" s="20"/>
      <c r="N7" s="19"/>
      <c r="O7" s="20"/>
      <c r="P7" s="19"/>
      <c r="Q7" s="20"/>
      <c r="R7" s="19"/>
      <c r="S7" s="20"/>
      <c r="T7" s="19"/>
      <c r="U7" s="20"/>
      <c r="V7" s="19"/>
      <c r="W7" s="20"/>
      <c r="X7" s="19"/>
      <c r="Y7" s="20"/>
      <c r="Z7" s="320"/>
      <c r="AE7" s="384"/>
      <c r="AF7" s="384"/>
      <c r="AG7" s="384"/>
      <c r="AH7" s="384"/>
      <c r="AI7" s="384"/>
      <c r="AJ7" s="384"/>
      <c r="AK7" s="384"/>
      <c r="AL7" s="384"/>
      <c r="AM7" s="384"/>
      <c r="AN7" s="384"/>
      <c r="AO7" s="384"/>
      <c r="AP7" s="384"/>
      <c r="AQ7" s="384"/>
      <c r="AR7" s="384"/>
      <c r="AS7" s="384"/>
      <c r="AT7" s="384"/>
      <c r="AV7" s="582">
        <v>0.35</v>
      </c>
      <c r="BQ7" s="401"/>
    </row>
    <row r="8" spans="1:69" x14ac:dyDescent="0.2">
      <c r="A8" s="556">
        <v>2</v>
      </c>
      <c r="B8" s="557" t="s">
        <v>64</v>
      </c>
      <c r="C8" s="320"/>
      <c r="D8" s="585">
        <f t="shared" ref="D8:D35" si="2">F8+G8</f>
        <v>0</v>
      </c>
      <c r="E8" s="586" t="e">
        <f t="shared" si="0"/>
        <v>#DIV/0!</v>
      </c>
      <c r="F8" s="588">
        <f>ROUND(H8+J8+L8+N8+P8+R8+T8+V8+X8,2)</f>
        <v>0</v>
      </c>
      <c r="G8" s="588">
        <f>ROUND(I8+K8+M8+O8+Q8+S8+U8+W8+Y8,2)</f>
        <v>0</v>
      </c>
      <c r="H8" s="589">
        <f>SUM(H9:H10)</f>
        <v>0</v>
      </c>
      <c r="I8" s="589">
        <f t="shared" ref="I8:Y8" si="3">SUM(I9:I10)</f>
        <v>0</v>
      </c>
      <c r="J8" s="589">
        <f t="shared" si="3"/>
        <v>0</v>
      </c>
      <c r="K8" s="589">
        <f t="shared" si="3"/>
        <v>0</v>
      </c>
      <c r="L8" s="589">
        <f t="shared" si="3"/>
        <v>0</v>
      </c>
      <c r="M8" s="589">
        <f t="shared" si="3"/>
        <v>0</v>
      </c>
      <c r="N8" s="589">
        <f t="shared" si="3"/>
        <v>0</v>
      </c>
      <c r="O8" s="589">
        <f t="shared" si="3"/>
        <v>0</v>
      </c>
      <c r="P8" s="589">
        <f t="shared" si="3"/>
        <v>0</v>
      </c>
      <c r="Q8" s="589">
        <f t="shared" si="3"/>
        <v>0</v>
      </c>
      <c r="R8" s="589">
        <f t="shared" si="3"/>
        <v>0</v>
      </c>
      <c r="S8" s="589">
        <f t="shared" si="3"/>
        <v>0</v>
      </c>
      <c r="T8" s="589">
        <f t="shared" si="3"/>
        <v>0</v>
      </c>
      <c r="U8" s="589">
        <f t="shared" si="3"/>
        <v>0</v>
      </c>
      <c r="V8" s="589">
        <f t="shared" si="3"/>
        <v>0</v>
      </c>
      <c r="W8" s="589">
        <f t="shared" si="3"/>
        <v>0</v>
      </c>
      <c r="X8" s="589">
        <f t="shared" si="3"/>
        <v>0</v>
      </c>
      <c r="Y8" s="589">
        <f t="shared" si="3"/>
        <v>0</v>
      </c>
      <c r="Z8" s="320"/>
      <c r="AE8" s="384"/>
      <c r="AF8" s="384"/>
      <c r="AG8" s="384"/>
      <c r="AH8" s="384"/>
      <c r="AI8" s="384"/>
      <c r="AJ8" s="384"/>
      <c r="AK8" s="384"/>
      <c r="AL8" s="384"/>
      <c r="AM8" s="384"/>
      <c r="AN8" s="384"/>
      <c r="AO8" s="384"/>
      <c r="AP8" s="384"/>
      <c r="AQ8" s="384"/>
      <c r="AR8" s="384"/>
      <c r="AS8" s="384"/>
      <c r="AT8" s="384"/>
      <c r="AV8" s="590"/>
      <c r="BQ8" s="401"/>
    </row>
    <row r="9" spans="1:69" x14ac:dyDescent="0.2">
      <c r="A9" s="561" t="s">
        <v>65</v>
      </c>
      <c r="B9" s="562" t="s">
        <v>66</v>
      </c>
      <c r="C9" s="241">
        <v>0.45</v>
      </c>
      <c r="D9" s="585">
        <f t="shared" si="2"/>
        <v>0</v>
      </c>
      <c r="E9" s="586" t="e">
        <f t="shared" si="0"/>
        <v>#DIV/0!</v>
      </c>
      <c r="F9" s="591">
        <f t="shared" si="1"/>
        <v>0</v>
      </c>
      <c r="G9" s="591">
        <f t="shared" si="1"/>
        <v>0</v>
      </c>
      <c r="H9" s="20"/>
      <c r="I9" s="20"/>
      <c r="J9" s="20"/>
      <c r="K9" s="20"/>
      <c r="L9" s="20"/>
      <c r="M9" s="20"/>
      <c r="N9" s="20"/>
      <c r="O9" s="20"/>
      <c r="P9" s="20"/>
      <c r="Q9" s="20"/>
      <c r="R9" s="20"/>
      <c r="S9" s="20"/>
      <c r="T9" s="20"/>
      <c r="U9" s="20"/>
      <c r="V9" s="20"/>
      <c r="W9" s="20"/>
      <c r="X9" s="20"/>
      <c r="Y9" s="20"/>
      <c r="Z9" s="320"/>
      <c r="AE9" s="384"/>
      <c r="AF9" s="384"/>
      <c r="AG9" s="384"/>
      <c r="AH9" s="384"/>
      <c r="AI9" s="384"/>
      <c r="AJ9" s="384"/>
      <c r="AK9" s="384"/>
      <c r="AL9" s="384"/>
      <c r="AM9" s="384"/>
      <c r="AN9" s="384"/>
      <c r="AO9" s="384"/>
      <c r="AP9" s="384"/>
      <c r="AQ9" s="384"/>
      <c r="AR9" s="384"/>
      <c r="AS9" s="384"/>
      <c r="AT9" s="384"/>
      <c r="AV9" s="590"/>
      <c r="BQ9" s="401"/>
    </row>
    <row r="10" spans="1:69" x14ac:dyDescent="0.2">
      <c r="A10" s="561" t="s">
        <v>67</v>
      </c>
      <c r="B10" s="562" t="s">
        <v>90</v>
      </c>
      <c r="C10" s="241">
        <v>0.45</v>
      </c>
      <c r="D10" s="585">
        <f t="shared" si="2"/>
        <v>0</v>
      </c>
      <c r="E10" s="586" t="e">
        <f t="shared" si="0"/>
        <v>#DIV/0!</v>
      </c>
      <c r="F10" s="591">
        <f t="shared" si="1"/>
        <v>0</v>
      </c>
      <c r="G10" s="591">
        <f t="shared" si="1"/>
        <v>0</v>
      </c>
      <c r="H10" s="601">
        <v>0</v>
      </c>
      <c r="I10" s="601">
        <v>0</v>
      </c>
      <c r="J10" s="601">
        <v>0</v>
      </c>
      <c r="K10" s="601">
        <v>0</v>
      </c>
      <c r="L10" s="601">
        <v>0</v>
      </c>
      <c r="M10" s="601">
        <v>0</v>
      </c>
      <c r="N10" s="601">
        <v>0</v>
      </c>
      <c r="O10" s="601">
        <v>0</v>
      </c>
      <c r="P10" s="601">
        <v>0</v>
      </c>
      <c r="Q10" s="601">
        <v>0</v>
      </c>
      <c r="R10" s="601">
        <v>0</v>
      </c>
      <c r="S10" s="601">
        <v>0</v>
      </c>
      <c r="T10" s="601">
        <v>0</v>
      </c>
      <c r="U10" s="601">
        <v>0</v>
      </c>
      <c r="V10" s="601">
        <v>0</v>
      </c>
      <c r="W10" s="601">
        <v>0</v>
      </c>
      <c r="X10" s="601">
        <v>0</v>
      </c>
      <c r="Y10" s="601">
        <v>0</v>
      </c>
      <c r="Z10" s="320"/>
      <c r="AE10" s="384"/>
      <c r="AF10" s="384"/>
      <c r="AG10" s="384"/>
      <c r="AH10" s="384"/>
      <c r="AI10" s="384"/>
      <c r="AJ10" s="384"/>
      <c r="AK10" s="384"/>
      <c r="AL10" s="384"/>
      <c r="AM10" s="384"/>
      <c r="AN10" s="384"/>
      <c r="AO10" s="384"/>
      <c r="AP10" s="384"/>
      <c r="AQ10" s="384"/>
      <c r="AR10" s="384"/>
      <c r="AS10" s="384"/>
      <c r="AT10" s="384"/>
      <c r="AV10" s="590"/>
      <c r="BQ10" s="401"/>
    </row>
    <row r="11" spans="1:69" hidden="1" x14ac:dyDescent="0.2">
      <c r="A11" s="556">
        <v>3</v>
      </c>
      <c r="B11" s="557" t="s">
        <v>93</v>
      </c>
      <c r="C11" s="320"/>
      <c r="D11" s="585">
        <f t="shared" si="2"/>
        <v>0</v>
      </c>
      <c r="E11" s="586" t="e">
        <f t="shared" si="0"/>
        <v>#DIV/0!</v>
      </c>
      <c r="F11" s="588">
        <f t="shared" si="1"/>
        <v>0</v>
      </c>
      <c r="G11" s="588">
        <f t="shared" si="1"/>
        <v>0</v>
      </c>
      <c r="H11" s="589">
        <f>SUM(H12:H13)</f>
        <v>0</v>
      </c>
      <c r="I11" s="589">
        <f t="shared" ref="I11:Y11" si="4">SUM(I12:I13)</f>
        <v>0</v>
      </c>
      <c r="J11" s="589">
        <f t="shared" si="4"/>
        <v>0</v>
      </c>
      <c r="K11" s="589">
        <f t="shared" si="4"/>
        <v>0</v>
      </c>
      <c r="L11" s="589">
        <f t="shared" si="4"/>
        <v>0</v>
      </c>
      <c r="M11" s="589">
        <f t="shared" si="4"/>
        <v>0</v>
      </c>
      <c r="N11" s="589">
        <f t="shared" si="4"/>
        <v>0</v>
      </c>
      <c r="O11" s="589">
        <f t="shared" si="4"/>
        <v>0</v>
      </c>
      <c r="P11" s="589">
        <f t="shared" si="4"/>
        <v>0</v>
      </c>
      <c r="Q11" s="589">
        <f t="shared" si="4"/>
        <v>0</v>
      </c>
      <c r="R11" s="589">
        <f t="shared" si="4"/>
        <v>0</v>
      </c>
      <c r="S11" s="589">
        <f t="shared" si="4"/>
        <v>0</v>
      </c>
      <c r="T11" s="589">
        <f t="shared" si="4"/>
        <v>0</v>
      </c>
      <c r="U11" s="589">
        <f t="shared" si="4"/>
        <v>0</v>
      </c>
      <c r="V11" s="589">
        <f t="shared" si="4"/>
        <v>0</v>
      </c>
      <c r="W11" s="589">
        <f t="shared" si="4"/>
        <v>0</v>
      </c>
      <c r="X11" s="589">
        <f t="shared" si="4"/>
        <v>0</v>
      </c>
      <c r="Y11" s="589">
        <f t="shared" si="4"/>
        <v>0</v>
      </c>
      <c r="Z11" s="320"/>
      <c r="AE11" s="384"/>
      <c r="AF11" s="384"/>
      <c r="AG11" s="384"/>
      <c r="AH11" s="384"/>
      <c r="AI11" s="384"/>
      <c r="AJ11" s="384"/>
      <c r="AK11" s="384"/>
      <c r="AL11" s="384"/>
      <c r="AM11" s="384"/>
      <c r="AN11" s="384"/>
      <c r="AO11" s="384"/>
      <c r="AP11" s="384"/>
      <c r="AQ11" s="384"/>
      <c r="AR11" s="384"/>
      <c r="AS11" s="384"/>
      <c r="AT11" s="384"/>
      <c r="AV11" s="590"/>
      <c r="BQ11" s="401"/>
    </row>
    <row r="12" spans="1:69" hidden="1" x14ac:dyDescent="0.2">
      <c r="A12" s="561" t="s">
        <v>91</v>
      </c>
      <c r="B12" s="562" t="s">
        <v>94</v>
      </c>
      <c r="C12" s="241">
        <v>0.45</v>
      </c>
      <c r="D12" s="585">
        <f t="shared" si="2"/>
        <v>0</v>
      </c>
      <c r="E12" s="586" t="e">
        <f t="shared" si="0"/>
        <v>#DIV/0!</v>
      </c>
      <c r="F12" s="591">
        <f>ROUND(H12+J12+L12+N12+P12+R12+T12+V12+X12,2)</f>
        <v>0</v>
      </c>
      <c r="G12" s="591">
        <f>ROUND(I12+K12+M12+O12+Q12+S12+U12+W12+Y12,2)</f>
        <v>0</v>
      </c>
      <c r="H12" s="20"/>
      <c r="I12" s="20"/>
      <c r="J12" s="20"/>
      <c r="K12" s="20"/>
      <c r="L12" s="20"/>
      <c r="M12" s="20"/>
      <c r="N12" s="20"/>
      <c r="O12" s="20"/>
      <c r="P12" s="20"/>
      <c r="Q12" s="20"/>
      <c r="R12" s="20"/>
      <c r="S12" s="20"/>
      <c r="T12" s="20"/>
      <c r="U12" s="20"/>
      <c r="V12" s="20"/>
      <c r="W12" s="20"/>
      <c r="X12" s="20"/>
      <c r="Y12" s="20"/>
      <c r="Z12" s="320"/>
      <c r="AE12" s="384"/>
      <c r="AF12" s="384"/>
      <c r="AG12" s="384"/>
      <c r="AH12" s="384"/>
      <c r="AI12" s="384"/>
      <c r="AJ12" s="384"/>
      <c r="AK12" s="384"/>
      <c r="AL12" s="384"/>
      <c r="AM12" s="384"/>
      <c r="AN12" s="384"/>
      <c r="AO12" s="384"/>
      <c r="AP12" s="384"/>
      <c r="AQ12" s="384"/>
      <c r="AR12" s="384"/>
      <c r="AS12" s="384"/>
      <c r="AT12" s="384"/>
      <c r="AV12" s="590"/>
      <c r="BQ12" s="401"/>
    </row>
    <row r="13" spans="1:69" hidden="1" x14ac:dyDescent="0.2">
      <c r="A13" s="561" t="s">
        <v>92</v>
      </c>
      <c r="B13" s="562" t="s">
        <v>95</v>
      </c>
      <c r="C13" s="241">
        <v>0.45</v>
      </c>
      <c r="D13" s="585">
        <f t="shared" si="2"/>
        <v>0</v>
      </c>
      <c r="E13" s="586" t="e">
        <f t="shared" si="0"/>
        <v>#DIV/0!</v>
      </c>
      <c r="F13" s="591">
        <f t="shared" ref="F13:G16" si="5">ROUND(H13+J13+L13+N13+P13+R13+T13+V13+X13,2)</f>
        <v>0</v>
      </c>
      <c r="G13" s="591">
        <f t="shared" si="5"/>
        <v>0</v>
      </c>
      <c r="H13" s="20"/>
      <c r="I13" s="20"/>
      <c r="J13" s="20"/>
      <c r="K13" s="20"/>
      <c r="L13" s="20"/>
      <c r="M13" s="20"/>
      <c r="N13" s="20"/>
      <c r="O13" s="20"/>
      <c r="P13" s="20"/>
      <c r="Q13" s="20"/>
      <c r="R13" s="20"/>
      <c r="S13" s="20"/>
      <c r="T13" s="20"/>
      <c r="U13" s="20"/>
      <c r="V13" s="20"/>
      <c r="W13" s="20"/>
      <c r="X13" s="20"/>
      <c r="Y13" s="20"/>
      <c r="Z13" s="320"/>
      <c r="AE13" s="384"/>
      <c r="AF13" s="384"/>
      <c r="AG13" s="384"/>
      <c r="AH13" s="384"/>
      <c r="AI13" s="384"/>
      <c r="AJ13" s="384"/>
      <c r="AK13" s="384"/>
      <c r="AL13" s="384"/>
      <c r="AM13" s="384"/>
      <c r="AN13" s="384"/>
      <c r="AO13" s="384"/>
      <c r="AP13" s="384"/>
      <c r="AQ13" s="384"/>
      <c r="AR13" s="384"/>
      <c r="AS13" s="384"/>
      <c r="AT13" s="384"/>
      <c r="AV13" s="590"/>
      <c r="BQ13" s="401"/>
    </row>
    <row r="14" spans="1:69" hidden="1" x14ac:dyDescent="0.2">
      <c r="A14" s="556">
        <v>4</v>
      </c>
      <c r="B14" s="557" t="s">
        <v>68</v>
      </c>
      <c r="C14" s="241">
        <v>0.45</v>
      </c>
      <c r="D14" s="585">
        <f t="shared" si="2"/>
        <v>0</v>
      </c>
      <c r="E14" s="586" t="e">
        <f t="shared" si="0"/>
        <v>#DIV/0!</v>
      </c>
      <c r="F14" s="591">
        <f t="shared" si="5"/>
        <v>0</v>
      </c>
      <c r="G14" s="591">
        <f t="shared" si="5"/>
        <v>0</v>
      </c>
      <c r="H14" s="19"/>
      <c r="I14" s="19"/>
      <c r="J14" s="19"/>
      <c r="K14" s="19"/>
      <c r="L14" s="19"/>
      <c r="M14" s="19"/>
      <c r="N14" s="19"/>
      <c r="O14" s="19"/>
      <c r="P14" s="19"/>
      <c r="Q14" s="19"/>
      <c r="R14" s="19"/>
      <c r="S14" s="19"/>
      <c r="T14" s="19"/>
      <c r="U14" s="19"/>
      <c r="V14" s="19"/>
      <c r="W14" s="19"/>
      <c r="X14" s="19"/>
      <c r="Y14" s="19"/>
      <c r="Z14" s="320"/>
      <c r="AE14" s="384"/>
      <c r="AF14" s="384"/>
      <c r="AG14" s="384"/>
      <c r="AH14" s="384"/>
      <c r="AI14" s="384"/>
      <c r="AJ14" s="384"/>
      <c r="AK14" s="384"/>
      <c r="AL14" s="384"/>
      <c r="AM14" s="384"/>
      <c r="AN14" s="384"/>
      <c r="AO14" s="384"/>
      <c r="AP14" s="384"/>
      <c r="AQ14" s="384"/>
      <c r="AR14" s="384"/>
      <c r="AS14" s="384"/>
      <c r="AT14" s="384"/>
      <c r="BQ14" s="401"/>
    </row>
    <row r="15" spans="1:69" hidden="1" x14ac:dyDescent="0.2">
      <c r="A15" s="556">
        <v>5</v>
      </c>
      <c r="B15" s="557" t="s">
        <v>96</v>
      </c>
      <c r="C15" s="241">
        <v>0.45</v>
      </c>
      <c r="D15" s="585">
        <f t="shared" si="2"/>
        <v>0</v>
      </c>
      <c r="E15" s="586" t="e">
        <f t="shared" si="0"/>
        <v>#DIV/0!</v>
      </c>
      <c r="F15" s="591">
        <f t="shared" si="5"/>
        <v>0</v>
      </c>
      <c r="G15" s="591">
        <f t="shared" si="5"/>
        <v>0</v>
      </c>
      <c r="H15" s="19"/>
      <c r="I15" s="19"/>
      <c r="J15" s="19"/>
      <c r="K15" s="19"/>
      <c r="L15" s="19"/>
      <c r="M15" s="19"/>
      <c r="N15" s="19"/>
      <c r="O15" s="19"/>
      <c r="P15" s="19"/>
      <c r="Q15" s="19"/>
      <c r="R15" s="19"/>
      <c r="S15" s="19"/>
      <c r="T15" s="19"/>
      <c r="U15" s="19"/>
      <c r="V15" s="19"/>
      <c r="W15" s="19"/>
      <c r="X15" s="19"/>
      <c r="Y15" s="19"/>
      <c r="Z15" s="320"/>
      <c r="AE15" s="384"/>
      <c r="AF15" s="384"/>
      <c r="AG15" s="384"/>
      <c r="AH15" s="384"/>
      <c r="AI15" s="384"/>
      <c r="AJ15" s="384"/>
      <c r="AK15" s="384"/>
      <c r="AL15" s="384"/>
      <c r="AM15" s="384"/>
      <c r="AN15" s="384"/>
      <c r="AO15" s="384"/>
      <c r="AP15" s="384"/>
      <c r="AQ15" s="384"/>
      <c r="AR15" s="384"/>
      <c r="AS15" s="384"/>
      <c r="AT15" s="384"/>
      <c r="BQ15" s="401"/>
    </row>
    <row r="16" spans="1:69" hidden="1" x14ac:dyDescent="0.2">
      <c r="A16" s="556">
        <v>6</v>
      </c>
      <c r="B16" s="557" t="s">
        <v>97</v>
      </c>
      <c r="C16" s="320"/>
      <c r="D16" s="585">
        <f t="shared" si="2"/>
        <v>0</v>
      </c>
      <c r="E16" s="586" t="e">
        <f t="shared" si="0"/>
        <v>#DIV/0!</v>
      </c>
      <c r="F16" s="588">
        <f t="shared" si="5"/>
        <v>0</v>
      </c>
      <c r="G16" s="588">
        <f>ROUND(I16+K16+M16+O16+Q16+S16+U16+W16+Y16,2)</f>
        <v>0</v>
      </c>
      <c r="H16" s="589">
        <f>SUM(H17:H20)</f>
        <v>0</v>
      </c>
      <c r="I16" s="589">
        <f t="shared" ref="I16:Y16" si="6">SUM(I17:I20)</f>
        <v>0</v>
      </c>
      <c r="J16" s="589">
        <f t="shared" si="6"/>
        <v>0</v>
      </c>
      <c r="K16" s="589">
        <f t="shared" si="6"/>
        <v>0</v>
      </c>
      <c r="L16" s="589">
        <f t="shared" si="6"/>
        <v>0</v>
      </c>
      <c r="M16" s="589">
        <f t="shared" si="6"/>
        <v>0</v>
      </c>
      <c r="N16" s="589">
        <f t="shared" si="6"/>
        <v>0</v>
      </c>
      <c r="O16" s="589">
        <f t="shared" si="6"/>
        <v>0</v>
      </c>
      <c r="P16" s="589">
        <f t="shared" si="6"/>
        <v>0</v>
      </c>
      <c r="Q16" s="589">
        <f t="shared" si="6"/>
        <v>0</v>
      </c>
      <c r="R16" s="589">
        <f t="shared" si="6"/>
        <v>0</v>
      </c>
      <c r="S16" s="589">
        <f t="shared" si="6"/>
        <v>0</v>
      </c>
      <c r="T16" s="589">
        <f t="shared" si="6"/>
        <v>0</v>
      </c>
      <c r="U16" s="589">
        <f t="shared" si="6"/>
        <v>0</v>
      </c>
      <c r="V16" s="589">
        <f t="shared" si="6"/>
        <v>0</v>
      </c>
      <c r="W16" s="589">
        <f t="shared" si="6"/>
        <v>0</v>
      </c>
      <c r="X16" s="589">
        <f t="shared" si="6"/>
        <v>0</v>
      </c>
      <c r="Y16" s="589">
        <f t="shared" si="6"/>
        <v>0</v>
      </c>
      <c r="Z16" s="320"/>
      <c r="AE16" s="384"/>
      <c r="AF16" s="384"/>
      <c r="AG16" s="384"/>
      <c r="AH16" s="384"/>
      <c r="AI16" s="384"/>
      <c r="AJ16" s="384"/>
      <c r="AK16" s="384"/>
      <c r="AL16" s="384"/>
      <c r="AM16" s="384"/>
      <c r="AN16" s="384"/>
      <c r="AO16" s="384"/>
      <c r="AP16" s="384"/>
      <c r="AQ16" s="384"/>
      <c r="AR16" s="384"/>
      <c r="AS16" s="384"/>
      <c r="AT16" s="384"/>
      <c r="AV16" s="590"/>
      <c r="BQ16" s="401"/>
    </row>
    <row r="17" spans="1:69" hidden="1" x14ac:dyDescent="0.2">
      <c r="A17" s="561" t="s">
        <v>100</v>
      </c>
      <c r="B17" s="562" t="s">
        <v>98</v>
      </c>
      <c r="C17" s="241">
        <v>0.45</v>
      </c>
      <c r="D17" s="585">
        <f t="shared" si="2"/>
        <v>0</v>
      </c>
      <c r="E17" s="586" t="e">
        <f t="shared" si="0"/>
        <v>#DIV/0!</v>
      </c>
      <c r="F17" s="591">
        <f>ROUND(H17+J17+L17+N17+P17+R17+T17+V17+X17,2)</f>
        <v>0</v>
      </c>
      <c r="G17" s="591">
        <f>ROUND(I17+K17+M17+O17+Q17+S17+U17+W17+Y17,2)</f>
        <v>0</v>
      </c>
      <c r="H17" s="20"/>
      <c r="I17" s="20"/>
      <c r="J17" s="20"/>
      <c r="K17" s="20"/>
      <c r="L17" s="20"/>
      <c r="M17" s="20"/>
      <c r="N17" s="20"/>
      <c r="O17" s="20"/>
      <c r="P17" s="20"/>
      <c r="Q17" s="20"/>
      <c r="R17" s="20"/>
      <c r="S17" s="20"/>
      <c r="T17" s="20"/>
      <c r="U17" s="20"/>
      <c r="V17" s="20"/>
      <c r="W17" s="20"/>
      <c r="X17" s="20"/>
      <c r="Y17" s="20"/>
      <c r="Z17" s="320"/>
      <c r="AE17" s="384"/>
      <c r="AF17" s="384"/>
      <c r="AG17" s="384"/>
      <c r="AH17" s="384"/>
      <c r="AI17" s="384"/>
      <c r="AJ17" s="384"/>
      <c r="AK17" s="384"/>
      <c r="AL17" s="384"/>
      <c r="AM17" s="384"/>
      <c r="AN17" s="384"/>
      <c r="AO17" s="384"/>
      <c r="AP17" s="384"/>
      <c r="AQ17" s="384"/>
      <c r="AR17" s="384"/>
      <c r="AS17" s="384"/>
      <c r="AT17" s="384"/>
      <c r="AV17" s="590"/>
      <c r="BQ17" s="401"/>
    </row>
    <row r="18" spans="1:69" hidden="1" x14ac:dyDescent="0.2">
      <c r="A18" s="561" t="s">
        <v>101</v>
      </c>
      <c r="B18" s="562" t="s">
        <v>95</v>
      </c>
      <c r="C18" s="241">
        <v>0.45</v>
      </c>
      <c r="D18" s="585">
        <f t="shared" si="2"/>
        <v>0</v>
      </c>
      <c r="E18" s="586" t="e">
        <f t="shared" si="0"/>
        <v>#DIV/0!</v>
      </c>
      <c r="F18" s="591">
        <f t="shared" ref="F18:G20" si="7">ROUND(H18+J18+L18+N18+P18+R18+T18+V18+X18,2)</f>
        <v>0</v>
      </c>
      <c r="G18" s="591">
        <f t="shared" si="7"/>
        <v>0</v>
      </c>
      <c r="H18" s="20"/>
      <c r="I18" s="20"/>
      <c r="J18" s="20"/>
      <c r="K18" s="20"/>
      <c r="L18" s="20"/>
      <c r="M18" s="20"/>
      <c r="N18" s="20"/>
      <c r="O18" s="20"/>
      <c r="P18" s="20"/>
      <c r="Q18" s="20"/>
      <c r="R18" s="20"/>
      <c r="S18" s="20"/>
      <c r="T18" s="20"/>
      <c r="U18" s="20"/>
      <c r="V18" s="20"/>
      <c r="W18" s="20"/>
      <c r="X18" s="20"/>
      <c r="Y18" s="20"/>
      <c r="Z18" s="320"/>
      <c r="AE18" s="384"/>
      <c r="AF18" s="384"/>
      <c r="AG18" s="384"/>
      <c r="AH18" s="384"/>
      <c r="AI18" s="384"/>
      <c r="AJ18" s="384"/>
      <c r="AK18" s="384"/>
      <c r="AL18" s="384"/>
      <c r="AM18" s="384"/>
      <c r="AN18" s="384"/>
      <c r="AO18" s="384"/>
      <c r="AP18" s="384"/>
      <c r="AQ18" s="384"/>
      <c r="AR18" s="384"/>
      <c r="AS18" s="384"/>
      <c r="AT18" s="384"/>
      <c r="AV18" s="590"/>
      <c r="BQ18" s="401"/>
    </row>
    <row r="19" spans="1:69" s="320" customFormat="1" hidden="1" x14ac:dyDescent="0.2">
      <c r="A19" s="561" t="s">
        <v>102</v>
      </c>
      <c r="B19" s="562" t="s">
        <v>99</v>
      </c>
      <c r="C19" s="241">
        <v>0.45</v>
      </c>
      <c r="D19" s="585">
        <f t="shared" si="2"/>
        <v>0</v>
      </c>
      <c r="E19" s="586" t="e">
        <f t="shared" si="0"/>
        <v>#DIV/0!</v>
      </c>
      <c r="F19" s="591">
        <f t="shared" si="7"/>
        <v>0</v>
      </c>
      <c r="G19" s="591">
        <f t="shared" si="7"/>
        <v>0</v>
      </c>
      <c r="H19" s="20"/>
      <c r="I19" s="20"/>
      <c r="J19" s="20"/>
      <c r="K19" s="20"/>
      <c r="L19" s="20"/>
      <c r="M19" s="20"/>
      <c r="N19" s="20"/>
      <c r="O19" s="20"/>
      <c r="P19" s="20"/>
      <c r="Q19" s="20"/>
      <c r="R19" s="20"/>
      <c r="S19" s="20"/>
      <c r="T19" s="20"/>
      <c r="U19" s="20"/>
      <c r="V19" s="20"/>
      <c r="W19" s="20"/>
      <c r="X19" s="20"/>
      <c r="Y19" s="20"/>
      <c r="AE19" s="384"/>
      <c r="AF19" s="384"/>
      <c r="AG19" s="384"/>
      <c r="AH19" s="384"/>
      <c r="AI19" s="384"/>
      <c r="AJ19" s="384"/>
      <c r="AK19" s="384"/>
      <c r="AL19" s="384"/>
      <c r="AM19" s="384"/>
      <c r="AN19" s="384"/>
      <c r="AO19" s="384"/>
      <c r="AP19" s="384"/>
      <c r="AQ19" s="384"/>
      <c r="AR19" s="384"/>
      <c r="AS19" s="384"/>
      <c r="AT19" s="384"/>
      <c r="AV19" s="590"/>
    </row>
    <row r="20" spans="1:69" s="320" customFormat="1" hidden="1" x14ac:dyDescent="0.2">
      <c r="A20" s="561" t="s">
        <v>103</v>
      </c>
      <c r="B20" s="562" t="s">
        <v>80</v>
      </c>
      <c r="C20" s="241">
        <v>0.45</v>
      </c>
      <c r="D20" s="585">
        <f t="shared" si="2"/>
        <v>0</v>
      </c>
      <c r="E20" s="586" t="e">
        <f t="shared" si="0"/>
        <v>#DIV/0!</v>
      </c>
      <c r="F20" s="591">
        <f t="shared" si="7"/>
        <v>0</v>
      </c>
      <c r="G20" s="591">
        <f t="shared" si="7"/>
        <v>0</v>
      </c>
      <c r="H20" s="20"/>
      <c r="I20" s="20"/>
      <c r="J20" s="20"/>
      <c r="K20" s="20"/>
      <c r="L20" s="20"/>
      <c r="M20" s="20"/>
      <c r="N20" s="20"/>
      <c r="O20" s="20"/>
      <c r="P20" s="20"/>
      <c r="Q20" s="20"/>
      <c r="R20" s="20"/>
      <c r="S20" s="20"/>
      <c r="T20" s="20"/>
      <c r="U20" s="20"/>
      <c r="V20" s="20"/>
      <c r="W20" s="20"/>
      <c r="X20" s="20"/>
      <c r="Y20" s="20"/>
      <c r="AE20" s="384"/>
      <c r="AF20" s="384"/>
      <c r="AG20" s="384"/>
      <c r="AH20" s="384"/>
      <c r="AI20" s="384"/>
      <c r="AJ20" s="384"/>
      <c r="AK20" s="384"/>
      <c r="AL20" s="384"/>
      <c r="AM20" s="384"/>
      <c r="AN20" s="384"/>
      <c r="AO20" s="384"/>
      <c r="AP20" s="384"/>
      <c r="AQ20" s="384"/>
      <c r="AR20" s="384"/>
      <c r="AS20" s="384"/>
      <c r="AT20" s="384"/>
      <c r="AV20" s="590"/>
    </row>
    <row r="21" spans="1:69" s="320" customFormat="1" x14ac:dyDescent="0.2">
      <c r="A21" s="556">
        <v>7</v>
      </c>
      <c r="B21" s="557" t="s">
        <v>69</v>
      </c>
      <c r="D21" s="585">
        <f t="shared" si="2"/>
        <v>0</v>
      </c>
      <c r="E21" s="586" t="e">
        <f t="shared" si="0"/>
        <v>#DIV/0!</v>
      </c>
      <c r="F21" s="587">
        <f>ROUND(H21+J21+L21+N21+P21+R21+T21+V21+X21,2)</f>
        <v>0</v>
      </c>
      <c r="G21" s="587">
        <f>ROUND(I21+K21+M21+O21+Q21+S21+U21+W21+Y21,2)</f>
        <v>0</v>
      </c>
      <c r="H21" s="592">
        <f>SUM(H22:H27)</f>
        <v>0</v>
      </c>
      <c r="I21" s="592">
        <f t="shared" ref="I21:Y21" si="8">SUM(I22:I27)</f>
        <v>0</v>
      </c>
      <c r="J21" s="592">
        <f t="shared" si="8"/>
        <v>0</v>
      </c>
      <c r="K21" s="592">
        <f t="shared" si="8"/>
        <v>0</v>
      </c>
      <c r="L21" s="592">
        <f t="shared" si="8"/>
        <v>0</v>
      </c>
      <c r="M21" s="592">
        <f t="shared" si="8"/>
        <v>0</v>
      </c>
      <c r="N21" s="592">
        <f t="shared" si="8"/>
        <v>0</v>
      </c>
      <c r="O21" s="592">
        <f t="shared" si="8"/>
        <v>0</v>
      </c>
      <c r="P21" s="592">
        <f t="shared" si="8"/>
        <v>0</v>
      </c>
      <c r="Q21" s="592">
        <f t="shared" si="8"/>
        <v>0</v>
      </c>
      <c r="R21" s="592">
        <f t="shared" si="8"/>
        <v>0</v>
      </c>
      <c r="S21" s="592">
        <f t="shared" si="8"/>
        <v>0</v>
      </c>
      <c r="T21" s="592">
        <f t="shared" si="8"/>
        <v>0</v>
      </c>
      <c r="U21" s="592">
        <f t="shared" si="8"/>
        <v>0</v>
      </c>
      <c r="V21" s="592">
        <f t="shared" si="8"/>
        <v>0</v>
      </c>
      <c r="W21" s="592">
        <f t="shared" si="8"/>
        <v>0</v>
      </c>
      <c r="X21" s="592">
        <f t="shared" si="8"/>
        <v>0</v>
      </c>
      <c r="Y21" s="592">
        <f t="shared" si="8"/>
        <v>0</v>
      </c>
      <c r="AE21" s="384"/>
      <c r="AF21" s="384"/>
      <c r="AG21" s="384"/>
      <c r="AH21" s="384"/>
      <c r="AI21" s="384"/>
      <c r="AJ21" s="384"/>
      <c r="AK21" s="384"/>
      <c r="AL21" s="384"/>
      <c r="AM21" s="384"/>
      <c r="AN21" s="384"/>
      <c r="AO21" s="384"/>
      <c r="AP21" s="384"/>
      <c r="AQ21" s="384"/>
      <c r="AR21" s="384"/>
      <c r="AS21" s="384"/>
      <c r="AT21" s="384"/>
    </row>
    <row r="22" spans="1:69" s="320" customFormat="1" x14ac:dyDescent="0.2">
      <c r="A22" s="561" t="s">
        <v>70</v>
      </c>
      <c r="B22" s="562" t="s">
        <v>324</v>
      </c>
      <c r="C22" s="241">
        <v>1</v>
      </c>
      <c r="D22" s="585">
        <f t="shared" si="2"/>
        <v>0</v>
      </c>
      <c r="E22" s="586" t="e">
        <f t="shared" si="0"/>
        <v>#DIV/0!</v>
      </c>
      <c r="F22" s="591">
        <f>ROUND(H22+J22+L22+N22+P22+R22+T22+V22+X22,2)</f>
        <v>0</v>
      </c>
      <c r="G22" s="591">
        <f>ROUND(I22+K22+M22+O22+Q22+S22+U22+W22+Y22,2)</f>
        <v>0</v>
      </c>
      <c r="H22" s="20"/>
      <c r="I22" s="20"/>
      <c r="J22" s="20"/>
      <c r="K22" s="20"/>
      <c r="L22" s="20"/>
      <c r="M22" s="20"/>
      <c r="N22" s="20"/>
      <c r="O22" s="20"/>
      <c r="P22" s="20"/>
      <c r="Q22" s="20"/>
      <c r="R22" s="20"/>
      <c r="S22" s="20"/>
      <c r="T22" s="20"/>
      <c r="U22" s="20"/>
      <c r="V22" s="20"/>
      <c r="W22" s="20"/>
      <c r="X22" s="20"/>
      <c r="Y22" s="20"/>
      <c r="AE22" s="384"/>
      <c r="AF22" s="384"/>
      <c r="AG22" s="384"/>
      <c r="AH22" s="384"/>
      <c r="AI22" s="384"/>
      <c r="AJ22" s="384"/>
      <c r="AK22" s="384"/>
      <c r="AL22" s="384"/>
      <c r="AM22" s="384"/>
      <c r="AN22" s="384"/>
      <c r="AO22" s="384"/>
      <c r="AP22" s="384"/>
      <c r="AQ22" s="384"/>
      <c r="AR22" s="384"/>
      <c r="AS22" s="384"/>
      <c r="AT22" s="384"/>
    </row>
    <row r="23" spans="1:69" s="320" customFormat="1" x14ac:dyDescent="0.2">
      <c r="A23" s="561" t="s">
        <v>72</v>
      </c>
      <c r="B23" s="562" t="s">
        <v>73</v>
      </c>
      <c r="C23" s="241">
        <v>0.45</v>
      </c>
      <c r="D23" s="585">
        <f t="shared" si="2"/>
        <v>0</v>
      </c>
      <c r="E23" s="586" t="e">
        <f t="shared" si="0"/>
        <v>#DIV/0!</v>
      </c>
      <c r="F23" s="591">
        <f t="shared" ref="F23:G35" si="9">ROUND(H23+J23+L23+N23+P23+R23+T23+V23+X23,2)</f>
        <v>0</v>
      </c>
      <c r="G23" s="591">
        <f t="shared" si="9"/>
        <v>0</v>
      </c>
      <c r="H23" s="20"/>
      <c r="I23" s="20"/>
      <c r="J23" s="20"/>
      <c r="K23" s="20"/>
      <c r="L23" s="20"/>
      <c r="M23" s="20"/>
      <c r="N23" s="20"/>
      <c r="O23" s="20"/>
      <c r="P23" s="20"/>
      <c r="Q23" s="20"/>
      <c r="R23" s="20"/>
      <c r="S23" s="20"/>
      <c r="T23" s="20"/>
      <c r="U23" s="20"/>
      <c r="V23" s="20"/>
      <c r="W23" s="20"/>
      <c r="X23" s="20"/>
      <c r="Y23" s="20"/>
      <c r="AE23" s="384"/>
      <c r="AF23" s="384"/>
      <c r="AG23" s="384"/>
      <c r="AH23" s="384"/>
      <c r="AI23" s="384"/>
      <c r="AJ23" s="384"/>
      <c r="AK23" s="384"/>
      <c r="AL23" s="384"/>
      <c r="AM23" s="384"/>
      <c r="AN23" s="384"/>
      <c r="AO23" s="384"/>
      <c r="AP23" s="384"/>
      <c r="AQ23" s="384"/>
      <c r="AR23" s="384"/>
      <c r="AS23" s="384"/>
      <c r="AT23" s="384"/>
    </row>
    <row r="24" spans="1:69" s="320" customFormat="1" x14ac:dyDescent="0.2">
      <c r="A24" s="561" t="s">
        <v>74</v>
      </c>
      <c r="B24" s="562" t="s">
        <v>88</v>
      </c>
      <c r="C24" s="241">
        <v>0.45</v>
      </c>
      <c r="D24" s="585">
        <f t="shared" si="2"/>
        <v>0</v>
      </c>
      <c r="E24" s="586" t="e">
        <f t="shared" si="0"/>
        <v>#DIV/0!</v>
      </c>
      <c r="F24" s="591">
        <f t="shared" si="9"/>
        <v>0</v>
      </c>
      <c r="G24" s="591">
        <f t="shared" si="9"/>
        <v>0</v>
      </c>
      <c r="H24" s="20"/>
      <c r="I24" s="20"/>
      <c r="J24" s="20"/>
      <c r="K24" s="20"/>
      <c r="L24" s="20"/>
      <c r="M24" s="20"/>
      <c r="N24" s="20"/>
      <c r="O24" s="20"/>
      <c r="P24" s="20"/>
      <c r="Q24" s="20"/>
      <c r="R24" s="20"/>
      <c r="S24" s="20"/>
      <c r="T24" s="20"/>
      <c r="U24" s="20"/>
      <c r="V24" s="20"/>
      <c r="W24" s="20"/>
      <c r="X24" s="20"/>
      <c r="Y24" s="20"/>
      <c r="AE24" s="384"/>
      <c r="AF24" s="384"/>
      <c r="AG24" s="384"/>
      <c r="AH24" s="384"/>
      <c r="AI24" s="384"/>
      <c r="AJ24" s="384"/>
      <c r="AK24" s="384"/>
      <c r="AL24" s="384"/>
      <c r="AM24" s="384"/>
      <c r="AN24" s="384"/>
      <c r="AO24" s="384"/>
      <c r="AP24" s="384"/>
      <c r="AQ24" s="384"/>
      <c r="AR24" s="384"/>
      <c r="AS24" s="384"/>
      <c r="AT24" s="384"/>
    </row>
    <row r="25" spans="1:69" s="320" customFormat="1" ht="15" customHeight="1" x14ac:dyDescent="0.2">
      <c r="A25" s="561" t="s">
        <v>75</v>
      </c>
      <c r="B25" s="562" t="s">
        <v>76</v>
      </c>
      <c r="C25" s="241">
        <v>0.45</v>
      </c>
      <c r="D25" s="585">
        <f t="shared" si="2"/>
        <v>0</v>
      </c>
      <c r="E25" s="586" t="e">
        <f t="shared" si="0"/>
        <v>#DIV/0!</v>
      </c>
      <c r="F25" s="591">
        <f t="shared" si="9"/>
        <v>0</v>
      </c>
      <c r="G25" s="591">
        <f t="shared" si="9"/>
        <v>0</v>
      </c>
      <c r="H25" s="20"/>
      <c r="I25" s="20"/>
      <c r="J25" s="20"/>
      <c r="K25" s="20"/>
      <c r="L25" s="20"/>
      <c r="M25" s="20"/>
      <c r="N25" s="20"/>
      <c r="O25" s="20"/>
      <c r="P25" s="20"/>
      <c r="Q25" s="20"/>
      <c r="R25" s="20"/>
      <c r="S25" s="20"/>
      <c r="T25" s="20"/>
      <c r="U25" s="20"/>
      <c r="V25" s="20"/>
      <c r="W25" s="20"/>
      <c r="X25" s="20"/>
      <c r="Y25" s="20"/>
      <c r="AE25" s="384"/>
      <c r="AF25" s="384"/>
      <c r="AG25" s="384"/>
      <c r="AH25" s="384"/>
      <c r="AI25" s="384"/>
      <c r="AJ25" s="384"/>
      <c r="AK25" s="384"/>
      <c r="AL25" s="384"/>
      <c r="AM25" s="384"/>
      <c r="AN25" s="384"/>
      <c r="AO25" s="384"/>
      <c r="AP25" s="384"/>
      <c r="AQ25" s="384"/>
      <c r="AR25" s="384"/>
      <c r="AS25" s="384"/>
      <c r="AT25" s="384"/>
    </row>
    <row r="26" spans="1:69" s="320" customFormat="1" x14ac:dyDescent="0.2">
      <c r="A26" s="561" t="s">
        <v>77</v>
      </c>
      <c r="B26" s="562" t="s">
        <v>78</v>
      </c>
      <c r="C26" s="241">
        <v>0.45</v>
      </c>
      <c r="D26" s="585">
        <f t="shared" si="2"/>
        <v>0</v>
      </c>
      <c r="E26" s="586" t="e">
        <f t="shared" si="0"/>
        <v>#DIV/0!</v>
      </c>
      <c r="F26" s="591">
        <f t="shared" si="9"/>
        <v>0</v>
      </c>
      <c r="G26" s="591">
        <f t="shared" si="9"/>
        <v>0</v>
      </c>
      <c r="H26" s="20"/>
      <c r="I26" s="20"/>
      <c r="J26" s="20"/>
      <c r="K26" s="20"/>
      <c r="L26" s="20"/>
      <c r="M26" s="20"/>
      <c r="N26" s="20"/>
      <c r="O26" s="20"/>
      <c r="P26" s="20"/>
      <c r="Q26" s="20"/>
      <c r="R26" s="20"/>
      <c r="S26" s="20"/>
      <c r="T26" s="20"/>
      <c r="U26" s="20"/>
      <c r="V26" s="20"/>
      <c r="W26" s="20"/>
      <c r="X26" s="20"/>
      <c r="Y26" s="20"/>
      <c r="AE26" s="384"/>
      <c r="AF26" s="384"/>
      <c r="AG26" s="384"/>
      <c r="AH26" s="384"/>
      <c r="AI26" s="384"/>
      <c r="AJ26" s="384"/>
      <c r="AK26" s="384"/>
      <c r="AL26" s="384"/>
      <c r="AM26" s="384"/>
      <c r="AN26" s="384"/>
      <c r="AO26" s="384"/>
      <c r="AP26" s="384"/>
      <c r="AQ26" s="384"/>
      <c r="AR26" s="384"/>
      <c r="AS26" s="384"/>
      <c r="AT26" s="384"/>
    </row>
    <row r="27" spans="1:69" s="320" customFormat="1" x14ac:dyDescent="0.2">
      <c r="A27" s="561" t="s">
        <v>79</v>
      </c>
      <c r="B27" s="562" t="s">
        <v>80</v>
      </c>
      <c r="C27" s="241">
        <v>0.45</v>
      </c>
      <c r="D27" s="585">
        <f t="shared" si="2"/>
        <v>0</v>
      </c>
      <c r="E27" s="586" t="e">
        <f t="shared" si="0"/>
        <v>#DIV/0!</v>
      </c>
      <c r="F27" s="591">
        <f t="shared" si="9"/>
        <v>0</v>
      </c>
      <c r="G27" s="591">
        <f t="shared" si="9"/>
        <v>0</v>
      </c>
      <c r="H27" s="20"/>
      <c r="I27" s="20"/>
      <c r="J27" s="20"/>
      <c r="K27" s="20"/>
      <c r="L27" s="20"/>
      <c r="M27" s="20"/>
      <c r="N27" s="20"/>
      <c r="O27" s="20"/>
      <c r="P27" s="20"/>
      <c r="Q27" s="20"/>
      <c r="R27" s="20"/>
      <c r="S27" s="20"/>
      <c r="T27" s="20"/>
      <c r="U27" s="20"/>
      <c r="V27" s="20"/>
      <c r="W27" s="20"/>
      <c r="X27" s="20"/>
      <c r="Y27" s="20"/>
      <c r="AE27" s="384"/>
      <c r="AF27" s="384"/>
      <c r="AG27" s="384"/>
      <c r="AH27" s="384"/>
      <c r="AI27" s="384"/>
      <c r="AJ27" s="384"/>
      <c r="AK27" s="384"/>
      <c r="AL27" s="384"/>
      <c r="AM27" s="384"/>
      <c r="AN27" s="384"/>
      <c r="AO27" s="384"/>
      <c r="AP27" s="384"/>
      <c r="AQ27" s="384"/>
      <c r="AR27" s="384"/>
      <c r="AS27" s="384"/>
      <c r="AT27" s="384"/>
    </row>
    <row r="28" spans="1:69" s="320" customFormat="1" hidden="1" x14ac:dyDescent="0.2">
      <c r="A28" s="556">
        <v>8</v>
      </c>
      <c r="B28" s="557" t="s">
        <v>104</v>
      </c>
      <c r="C28" s="241">
        <v>0.45</v>
      </c>
      <c r="D28" s="585">
        <f t="shared" si="2"/>
        <v>0</v>
      </c>
      <c r="E28" s="586" t="e">
        <f t="shared" si="0"/>
        <v>#DIV/0!</v>
      </c>
      <c r="F28" s="591">
        <f t="shared" si="9"/>
        <v>0</v>
      </c>
      <c r="G28" s="591">
        <f t="shared" si="9"/>
        <v>0</v>
      </c>
      <c r="H28" s="20"/>
      <c r="I28" s="20"/>
      <c r="J28" s="20"/>
      <c r="K28" s="20"/>
      <c r="L28" s="20"/>
      <c r="M28" s="20"/>
      <c r="N28" s="19"/>
      <c r="O28" s="19"/>
      <c r="P28" s="19"/>
      <c r="Q28" s="19"/>
      <c r="R28" s="19"/>
      <c r="S28" s="19"/>
      <c r="T28" s="19"/>
      <c r="U28" s="19"/>
      <c r="V28" s="19"/>
      <c r="W28" s="19"/>
      <c r="X28" s="19"/>
      <c r="Y28" s="19"/>
      <c r="AE28" s="384"/>
      <c r="AF28" s="384"/>
      <c r="AG28" s="384"/>
      <c r="AH28" s="384"/>
      <c r="AI28" s="384"/>
      <c r="AJ28" s="384"/>
      <c r="AK28" s="384"/>
      <c r="AL28" s="384"/>
      <c r="AM28" s="384"/>
      <c r="AN28" s="384"/>
      <c r="AO28" s="384"/>
      <c r="AP28" s="384"/>
      <c r="AQ28" s="384"/>
      <c r="AR28" s="384"/>
      <c r="AS28" s="384"/>
      <c r="AT28" s="384"/>
    </row>
    <row r="29" spans="1:69" s="320" customFormat="1" x14ac:dyDescent="0.2">
      <c r="A29" s="556">
        <v>9</v>
      </c>
      <c r="B29" s="557" t="s">
        <v>81</v>
      </c>
      <c r="C29" s="241">
        <v>0.45</v>
      </c>
      <c r="D29" s="585">
        <f t="shared" si="2"/>
        <v>0</v>
      </c>
      <c r="E29" s="586" t="e">
        <f t="shared" si="0"/>
        <v>#DIV/0!</v>
      </c>
      <c r="F29" s="591">
        <f t="shared" si="9"/>
        <v>0</v>
      </c>
      <c r="G29" s="591">
        <f t="shared" si="9"/>
        <v>0</v>
      </c>
      <c r="H29" s="601">
        <v>0</v>
      </c>
      <c r="I29" s="20"/>
      <c r="J29" s="601">
        <v>0</v>
      </c>
      <c r="K29" s="20"/>
      <c r="L29" s="601">
        <v>0</v>
      </c>
      <c r="M29" s="20"/>
      <c r="N29" s="601">
        <v>0</v>
      </c>
      <c r="O29" s="20"/>
      <c r="P29" s="601">
        <v>0</v>
      </c>
      <c r="Q29" s="20"/>
      <c r="R29" s="601">
        <v>0</v>
      </c>
      <c r="S29" s="20"/>
      <c r="T29" s="601">
        <v>0</v>
      </c>
      <c r="U29" s="20"/>
      <c r="V29" s="601">
        <v>0</v>
      </c>
      <c r="W29" s="20"/>
      <c r="X29" s="601">
        <v>0</v>
      </c>
      <c r="Y29" s="20"/>
      <c r="AE29" s="384"/>
      <c r="AF29" s="384"/>
      <c r="AG29" s="384"/>
      <c r="AH29" s="384"/>
      <c r="AI29" s="384"/>
      <c r="AJ29" s="384"/>
      <c r="AK29" s="384"/>
      <c r="AL29" s="384"/>
      <c r="AM29" s="384"/>
      <c r="AN29" s="384"/>
      <c r="AO29" s="384"/>
      <c r="AP29" s="384"/>
      <c r="AQ29" s="384"/>
      <c r="AR29" s="384"/>
      <c r="AS29" s="384"/>
      <c r="AT29" s="384"/>
    </row>
    <row r="30" spans="1:69" s="320" customFormat="1" x14ac:dyDescent="0.2">
      <c r="A30" s="556">
        <v>10</v>
      </c>
      <c r="B30" s="557" t="s">
        <v>82</v>
      </c>
      <c r="C30" s="241">
        <v>0.45</v>
      </c>
      <c r="D30" s="585">
        <f t="shared" si="2"/>
        <v>0</v>
      </c>
      <c r="E30" s="586" t="e">
        <f t="shared" si="0"/>
        <v>#DIV/0!</v>
      </c>
      <c r="F30" s="591">
        <f t="shared" si="9"/>
        <v>0</v>
      </c>
      <c r="G30" s="591">
        <f t="shared" si="9"/>
        <v>0</v>
      </c>
      <c r="H30" s="601">
        <v>0</v>
      </c>
      <c r="I30" s="20"/>
      <c r="J30" s="601">
        <v>0</v>
      </c>
      <c r="K30" s="20"/>
      <c r="L30" s="601">
        <v>0</v>
      </c>
      <c r="M30" s="20"/>
      <c r="N30" s="601">
        <v>0</v>
      </c>
      <c r="O30" s="20"/>
      <c r="P30" s="601">
        <v>0</v>
      </c>
      <c r="Q30" s="20"/>
      <c r="R30" s="601">
        <v>0</v>
      </c>
      <c r="S30" s="20"/>
      <c r="T30" s="601">
        <v>0</v>
      </c>
      <c r="U30" s="20"/>
      <c r="V30" s="601">
        <v>0</v>
      </c>
      <c r="W30" s="20"/>
      <c r="X30" s="601">
        <v>0</v>
      </c>
      <c r="Y30" s="20"/>
      <c r="AE30" s="384"/>
      <c r="AF30" s="384"/>
      <c r="AG30" s="384"/>
      <c r="AH30" s="384"/>
      <c r="AI30" s="384"/>
      <c r="AJ30" s="384"/>
      <c r="AK30" s="384"/>
      <c r="AL30" s="384"/>
      <c r="AM30" s="384"/>
      <c r="AN30" s="384"/>
      <c r="AO30" s="384"/>
      <c r="AP30" s="384"/>
      <c r="AQ30" s="384"/>
      <c r="AR30" s="384"/>
      <c r="AS30" s="384"/>
      <c r="AT30" s="384"/>
    </row>
    <row r="31" spans="1:69" s="320" customFormat="1" ht="25.5" x14ac:dyDescent="0.2">
      <c r="A31" s="556">
        <v>11</v>
      </c>
      <c r="B31" s="557" t="s">
        <v>325</v>
      </c>
      <c r="C31" s="241">
        <v>1</v>
      </c>
      <c r="D31" s="585">
        <f t="shared" si="2"/>
        <v>0</v>
      </c>
      <c r="E31" s="586" t="e">
        <f t="shared" si="0"/>
        <v>#DIV/0!</v>
      </c>
      <c r="F31" s="591">
        <f t="shared" si="9"/>
        <v>0</v>
      </c>
      <c r="G31" s="591">
        <f t="shared" si="9"/>
        <v>0</v>
      </c>
      <c r="H31" s="20"/>
      <c r="I31" s="20"/>
      <c r="J31" s="20"/>
      <c r="K31" s="20"/>
      <c r="L31" s="20"/>
      <c r="M31" s="20"/>
      <c r="N31" s="20"/>
      <c r="O31" s="20"/>
      <c r="P31" s="20"/>
      <c r="Q31" s="20"/>
      <c r="R31" s="20"/>
      <c r="S31" s="20"/>
      <c r="T31" s="20"/>
      <c r="U31" s="20"/>
      <c r="V31" s="20"/>
      <c r="W31" s="20"/>
      <c r="X31" s="20"/>
      <c r="Y31" s="20"/>
      <c r="AE31" s="384"/>
      <c r="AF31" s="384"/>
      <c r="AG31" s="384"/>
      <c r="AH31" s="384"/>
      <c r="AI31" s="384"/>
      <c r="AJ31" s="384"/>
      <c r="AK31" s="384"/>
      <c r="AL31" s="384"/>
      <c r="AM31" s="384"/>
      <c r="AN31" s="384"/>
      <c r="AO31" s="384"/>
      <c r="AP31" s="384"/>
      <c r="AQ31" s="384"/>
      <c r="AR31" s="384"/>
      <c r="AS31" s="384"/>
      <c r="AT31" s="384"/>
    </row>
    <row r="32" spans="1:69" s="320" customFormat="1" hidden="1" x14ac:dyDescent="0.2">
      <c r="A32" s="556">
        <v>12</v>
      </c>
      <c r="B32" s="557" t="s">
        <v>105</v>
      </c>
      <c r="C32" s="241">
        <v>0.45</v>
      </c>
      <c r="D32" s="585">
        <f t="shared" si="2"/>
        <v>0</v>
      </c>
      <c r="E32" s="586" t="e">
        <f t="shared" si="0"/>
        <v>#DIV/0!</v>
      </c>
      <c r="F32" s="591">
        <f t="shared" si="9"/>
        <v>0</v>
      </c>
      <c r="G32" s="591">
        <f t="shared" si="9"/>
        <v>0</v>
      </c>
      <c r="H32" s="20"/>
      <c r="I32" s="20"/>
      <c r="J32" s="20"/>
      <c r="K32" s="20"/>
      <c r="L32" s="20"/>
      <c r="M32" s="20"/>
      <c r="N32" s="20"/>
      <c r="O32" s="20"/>
      <c r="P32" s="20"/>
      <c r="Q32" s="20"/>
      <c r="R32" s="20"/>
      <c r="S32" s="20"/>
      <c r="T32" s="20"/>
      <c r="U32" s="20"/>
      <c r="V32" s="20"/>
      <c r="W32" s="20"/>
      <c r="X32" s="20"/>
      <c r="Y32" s="20"/>
      <c r="AE32" s="384"/>
      <c r="AF32" s="384"/>
      <c r="AG32" s="384"/>
      <c r="AH32" s="384"/>
      <c r="AI32" s="384"/>
      <c r="AJ32" s="384"/>
      <c r="AK32" s="384"/>
      <c r="AL32" s="384"/>
      <c r="AM32" s="384"/>
      <c r="AN32" s="384"/>
      <c r="AO32" s="384"/>
      <c r="AP32" s="384"/>
      <c r="AQ32" s="384"/>
      <c r="AR32" s="384"/>
      <c r="AS32" s="384"/>
      <c r="AT32" s="384"/>
    </row>
    <row r="33" spans="1:69" s="320" customFormat="1" hidden="1" x14ac:dyDescent="0.2">
      <c r="A33" s="556">
        <v>13</v>
      </c>
      <c r="B33" s="557" t="s">
        <v>106</v>
      </c>
      <c r="C33" s="241">
        <v>0.45</v>
      </c>
      <c r="D33" s="585">
        <f t="shared" si="2"/>
        <v>0</v>
      </c>
      <c r="E33" s="586" t="e">
        <f t="shared" si="0"/>
        <v>#DIV/0!</v>
      </c>
      <c r="F33" s="591">
        <f t="shared" si="9"/>
        <v>0</v>
      </c>
      <c r="G33" s="591">
        <f t="shared" si="9"/>
        <v>0</v>
      </c>
      <c r="H33" s="601">
        <v>0</v>
      </c>
      <c r="I33" s="20"/>
      <c r="J33" s="601">
        <v>0</v>
      </c>
      <c r="K33" s="20"/>
      <c r="L33" s="601">
        <v>0</v>
      </c>
      <c r="M33" s="20"/>
      <c r="N33" s="601">
        <v>0</v>
      </c>
      <c r="O33" s="20"/>
      <c r="P33" s="601">
        <v>0</v>
      </c>
      <c r="Q33" s="20"/>
      <c r="R33" s="601">
        <v>0</v>
      </c>
      <c r="S33" s="20"/>
      <c r="T33" s="601">
        <v>0</v>
      </c>
      <c r="U33" s="20"/>
      <c r="V33" s="601">
        <v>0</v>
      </c>
      <c r="W33" s="20"/>
      <c r="X33" s="601">
        <v>0</v>
      </c>
      <c r="Y33" s="20"/>
      <c r="AE33" s="384"/>
      <c r="AF33" s="384"/>
      <c r="AG33" s="384"/>
      <c r="AH33" s="384"/>
      <c r="AI33" s="384"/>
      <c r="AJ33" s="384"/>
      <c r="AK33" s="384"/>
      <c r="AL33" s="384"/>
      <c r="AM33" s="384"/>
      <c r="AN33" s="384"/>
      <c r="AO33" s="384"/>
      <c r="AP33" s="384"/>
      <c r="AQ33" s="384"/>
      <c r="AR33" s="384"/>
      <c r="AS33" s="384"/>
      <c r="AT33" s="384"/>
    </row>
    <row r="34" spans="1:69" s="320" customFormat="1" hidden="1" x14ac:dyDescent="0.2">
      <c r="A34" s="556">
        <v>14</v>
      </c>
      <c r="B34" s="557" t="s">
        <v>107</v>
      </c>
      <c r="C34" s="241">
        <v>0.45</v>
      </c>
      <c r="D34" s="585">
        <f t="shared" si="2"/>
        <v>0</v>
      </c>
      <c r="E34" s="586" t="e">
        <f>D34/$D$36</f>
        <v>#DIV/0!</v>
      </c>
      <c r="F34" s="591">
        <f t="shared" si="9"/>
        <v>0</v>
      </c>
      <c r="G34" s="591">
        <f t="shared" si="9"/>
        <v>0</v>
      </c>
      <c r="H34" s="20"/>
      <c r="I34" s="20"/>
      <c r="J34" s="20"/>
      <c r="K34" s="20"/>
      <c r="L34" s="20"/>
      <c r="M34" s="20"/>
      <c r="N34" s="20"/>
      <c r="O34" s="20"/>
      <c r="P34" s="20"/>
      <c r="Q34" s="20"/>
      <c r="R34" s="20"/>
      <c r="S34" s="20"/>
      <c r="T34" s="20"/>
      <c r="U34" s="20"/>
      <c r="V34" s="20"/>
      <c r="W34" s="20"/>
      <c r="X34" s="20"/>
      <c r="Y34" s="20"/>
      <c r="AE34" s="384"/>
      <c r="AF34" s="384"/>
      <c r="AG34" s="384"/>
      <c r="AH34" s="384"/>
      <c r="AI34" s="384"/>
      <c r="AJ34" s="384"/>
      <c r="AK34" s="384"/>
      <c r="AL34" s="384"/>
      <c r="AM34" s="384"/>
      <c r="AN34" s="384"/>
      <c r="AO34" s="384"/>
      <c r="AP34" s="384"/>
      <c r="AQ34" s="384"/>
      <c r="AR34" s="384"/>
      <c r="AS34" s="384"/>
      <c r="AT34" s="384"/>
    </row>
    <row r="35" spans="1:69" s="320" customFormat="1" x14ac:dyDescent="0.2">
      <c r="A35" s="556">
        <v>15</v>
      </c>
      <c r="B35" s="557" t="s">
        <v>108</v>
      </c>
      <c r="C35" s="241">
        <v>0.45</v>
      </c>
      <c r="D35" s="585">
        <f t="shared" si="2"/>
        <v>0</v>
      </c>
      <c r="E35" s="586" t="e">
        <f t="shared" si="0"/>
        <v>#DIV/0!</v>
      </c>
      <c r="F35" s="591">
        <f t="shared" si="9"/>
        <v>0</v>
      </c>
      <c r="G35" s="591">
        <f t="shared" si="9"/>
        <v>0</v>
      </c>
      <c r="H35" s="601">
        <v>0</v>
      </c>
      <c r="I35" s="20"/>
      <c r="J35" s="601">
        <v>0</v>
      </c>
      <c r="K35" s="20"/>
      <c r="L35" s="601">
        <v>0</v>
      </c>
      <c r="M35" s="20"/>
      <c r="N35" s="601">
        <v>0</v>
      </c>
      <c r="O35" s="20"/>
      <c r="P35" s="601">
        <v>0</v>
      </c>
      <c r="Q35" s="20"/>
      <c r="R35" s="601">
        <v>0</v>
      </c>
      <c r="S35" s="20"/>
      <c r="T35" s="601">
        <v>0</v>
      </c>
      <c r="U35" s="20"/>
      <c r="V35" s="601">
        <v>0</v>
      </c>
      <c r="W35" s="20"/>
      <c r="X35" s="601">
        <v>0</v>
      </c>
      <c r="Y35" s="20"/>
      <c r="AE35" s="384"/>
      <c r="AF35" s="384"/>
      <c r="AG35" s="384"/>
      <c r="AH35" s="384"/>
      <c r="AI35" s="384"/>
      <c r="AJ35" s="384"/>
      <c r="AK35" s="384"/>
      <c r="AL35" s="384"/>
      <c r="AM35" s="384"/>
      <c r="AN35" s="384"/>
      <c r="AO35" s="384"/>
      <c r="AP35" s="384"/>
      <c r="AQ35" s="384"/>
      <c r="AR35" s="384"/>
      <c r="AS35" s="384"/>
      <c r="AT35" s="384"/>
    </row>
    <row r="36" spans="1:69" s="320" customFormat="1" x14ac:dyDescent="0.2">
      <c r="A36" s="593"/>
      <c r="B36" s="557" t="s">
        <v>84</v>
      </c>
      <c r="C36" s="595"/>
      <c r="D36" s="585">
        <f>F36+G36</f>
        <v>0</v>
      </c>
      <c r="E36" s="594" t="e">
        <f>D36/$D$36</f>
        <v>#DIV/0!</v>
      </c>
      <c r="F36" s="587">
        <f t="shared" ref="F36:G36" si="10">F7+F8+F11+F14+F15+F16+F21+F28+F29+F30+F31+F32+F33+F34+F35</f>
        <v>0</v>
      </c>
      <c r="G36" s="587">
        <f t="shared" si="10"/>
        <v>0</v>
      </c>
      <c r="H36" s="587">
        <f>H7+H8+H11+H14+H15+H16+H21+H28+H29+H30+H31+H32+H33+H34+H35</f>
        <v>0</v>
      </c>
      <c r="I36" s="587">
        <f t="shared" ref="I36:Y36" si="11">I7+I8+I11+I14+I15+I16+I21+I28+I29+I30+I31+I32+I33+I34+I35</f>
        <v>0</v>
      </c>
      <c r="J36" s="587">
        <f t="shared" si="11"/>
        <v>0</v>
      </c>
      <c r="K36" s="587">
        <f t="shared" si="11"/>
        <v>0</v>
      </c>
      <c r="L36" s="587">
        <f t="shared" si="11"/>
        <v>0</v>
      </c>
      <c r="M36" s="587">
        <f t="shared" si="11"/>
        <v>0</v>
      </c>
      <c r="N36" s="587">
        <f t="shared" si="11"/>
        <v>0</v>
      </c>
      <c r="O36" s="587">
        <f t="shared" si="11"/>
        <v>0</v>
      </c>
      <c r="P36" s="587">
        <f t="shared" si="11"/>
        <v>0</v>
      </c>
      <c r="Q36" s="587">
        <f t="shared" si="11"/>
        <v>0</v>
      </c>
      <c r="R36" s="587">
        <f t="shared" si="11"/>
        <v>0</v>
      </c>
      <c r="S36" s="587">
        <f t="shared" si="11"/>
        <v>0</v>
      </c>
      <c r="T36" s="587">
        <f t="shared" si="11"/>
        <v>0</v>
      </c>
      <c r="U36" s="587">
        <f t="shared" si="11"/>
        <v>0</v>
      </c>
      <c r="V36" s="587">
        <f t="shared" si="11"/>
        <v>0</v>
      </c>
      <c r="W36" s="587">
        <f t="shared" si="11"/>
        <v>0</v>
      </c>
      <c r="X36" s="587">
        <f t="shared" si="11"/>
        <v>0</v>
      </c>
      <c r="Y36" s="587">
        <f t="shared" si="11"/>
        <v>0</v>
      </c>
      <c r="AE36" s="384"/>
      <c r="AF36" s="384"/>
      <c r="AG36" s="384"/>
      <c r="AH36" s="384"/>
      <c r="AI36" s="384"/>
      <c r="AJ36" s="384"/>
      <c r="AK36" s="384"/>
      <c r="AL36" s="384"/>
      <c r="AM36" s="384"/>
      <c r="AN36" s="384"/>
      <c r="AO36" s="384"/>
      <c r="AP36" s="384"/>
      <c r="AQ36" s="384"/>
      <c r="AR36" s="384"/>
      <c r="AS36" s="384"/>
      <c r="AT36" s="384"/>
    </row>
    <row r="37" spans="1:69" s="320" customFormat="1" x14ac:dyDescent="0.2">
      <c r="A37" s="593"/>
      <c r="B37" s="557" t="s">
        <v>187</v>
      </c>
      <c r="C37" s="595"/>
      <c r="D37" s="596"/>
      <c r="E37" s="594"/>
      <c r="F37" s="597"/>
      <c r="G37" s="597"/>
      <c r="H37" s="587"/>
      <c r="I37" s="19"/>
      <c r="J37" s="587"/>
      <c r="K37" s="19"/>
      <c r="L37" s="587"/>
      <c r="M37" s="19"/>
      <c r="N37" s="587"/>
      <c r="O37" s="19"/>
      <c r="P37" s="587"/>
      <c r="Q37" s="19"/>
      <c r="R37" s="587"/>
      <c r="S37" s="19"/>
      <c r="T37" s="587"/>
      <c r="U37" s="19"/>
      <c r="V37" s="587"/>
      <c r="W37" s="19"/>
      <c r="X37" s="587"/>
      <c r="Y37" s="19"/>
      <c r="AE37" s="384"/>
      <c r="AF37" s="384"/>
      <c r="AG37" s="384"/>
      <c r="AH37" s="384"/>
      <c r="AI37" s="384"/>
      <c r="AJ37" s="384"/>
      <c r="AK37" s="384"/>
      <c r="AL37" s="384"/>
      <c r="AM37" s="384"/>
      <c r="AN37" s="384"/>
      <c r="AO37" s="384"/>
      <c r="AP37" s="384"/>
      <c r="AQ37" s="384"/>
      <c r="AR37" s="384"/>
      <c r="AS37" s="384"/>
      <c r="AT37" s="384"/>
    </row>
    <row r="38" spans="1:69" s="320" customFormat="1" x14ac:dyDescent="0.2">
      <c r="A38" s="593"/>
      <c r="B38" s="557" t="s">
        <v>350</v>
      </c>
      <c r="C38" s="595"/>
      <c r="D38" s="596"/>
      <c r="E38" s="594"/>
      <c r="F38" s="597"/>
      <c r="G38" s="597"/>
      <c r="H38" s="587">
        <f>H36-H35</f>
        <v>0</v>
      </c>
      <c r="I38" s="587">
        <f>I36-I35-I37</f>
        <v>0</v>
      </c>
      <c r="J38" s="587">
        <f t="shared" ref="J38:Y38" si="12">J36-J35</f>
        <v>0</v>
      </c>
      <c r="K38" s="587">
        <f>K36-K35-K37</f>
        <v>0</v>
      </c>
      <c r="L38" s="587">
        <f t="shared" si="12"/>
        <v>0</v>
      </c>
      <c r="M38" s="587">
        <f>M36-M35-M37</f>
        <v>0</v>
      </c>
      <c r="N38" s="587">
        <f t="shared" si="12"/>
        <v>0</v>
      </c>
      <c r="O38" s="587">
        <f t="shared" si="12"/>
        <v>0</v>
      </c>
      <c r="P38" s="587">
        <f t="shared" si="12"/>
        <v>0</v>
      </c>
      <c r="Q38" s="587">
        <f t="shared" si="12"/>
        <v>0</v>
      </c>
      <c r="R38" s="587">
        <f t="shared" si="12"/>
        <v>0</v>
      </c>
      <c r="S38" s="587">
        <f t="shared" si="12"/>
        <v>0</v>
      </c>
      <c r="T38" s="587">
        <f t="shared" si="12"/>
        <v>0</v>
      </c>
      <c r="U38" s="587">
        <f t="shared" si="12"/>
        <v>0</v>
      </c>
      <c r="V38" s="587">
        <f t="shared" si="12"/>
        <v>0</v>
      </c>
      <c r="W38" s="587">
        <f t="shared" si="12"/>
        <v>0</v>
      </c>
      <c r="X38" s="587">
        <f t="shared" si="12"/>
        <v>0</v>
      </c>
      <c r="Y38" s="587">
        <f t="shared" si="12"/>
        <v>0</v>
      </c>
      <c r="AE38" s="384"/>
      <c r="AF38" s="384"/>
      <c r="AG38" s="384"/>
      <c r="AH38" s="384"/>
      <c r="AI38" s="384"/>
      <c r="AJ38" s="384"/>
      <c r="AK38" s="384"/>
      <c r="AL38" s="384"/>
      <c r="AM38" s="384"/>
      <c r="AN38" s="384"/>
      <c r="AO38" s="384"/>
      <c r="AP38" s="384"/>
      <c r="AQ38" s="384"/>
      <c r="AR38" s="384"/>
      <c r="AS38" s="384"/>
      <c r="AT38" s="384"/>
    </row>
    <row r="39" spans="1:69" x14ac:dyDescent="0.2">
      <c r="A39" s="593"/>
      <c r="B39" s="557" t="s">
        <v>358</v>
      </c>
      <c r="C39" s="595"/>
      <c r="D39" s="596"/>
      <c r="E39" s="594"/>
      <c r="F39" s="597"/>
      <c r="G39" s="597"/>
      <c r="H39" s="587">
        <f>H36-H22-H31</f>
        <v>0</v>
      </c>
      <c r="I39" s="587">
        <f t="shared" ref="I39:Y39" si="13">I36-I22-I31</f>
        <v>0</v>
      </c>
      <c r="J39" s="587">
        <f t="shared" si="13"/>
        <v>0</v>
      </c>
      <c r="K39" s="587">
        <f t="shared" si="13"/>
        <v>0</v>
      </c>
      <c r="L39" s="587">
        <f t="shared" si="13"/>
        <v>0</v>
      </c>
      <c r="M39" s="587">
        <f t="shared" si="13"/>
        <v>0</v>
      </c>
      <c r="N39" s="587">
        <f t="shared" si="13"/>
        <v>0</v>
      </c>
      <c r="O39" s="587">
        <f t="shared" si="13"/>
        <v>0</v>
      </c>
      <c r="P39" s="587">
        <f t="shared" si="13"/>
        <v>0</v>
      </c>
      <c r="Q39" s="587">
        <f t="shared" si="13"/>
        <v>0</v>
      </c>
      <c r="R39" s="587">
        <f t="shared" si="13"/>
        <v>0</v>
      </c>
      <c r="S39" s="587">
        <f t="shared" si="13"/>
        <v>0</v>
      </c>
      <c r="T39" s="587">
        <f t="shared" si="13"/>
        <v>0</v>
      </c>
      <c r="U39" s="587">
        <f t="shared" si="13"/>
        <v>0</v>
      </c>
      <c r="V39" s="587">
        <f t="shared" si="13"/>
        <v>0</v>
      </c>
      <c r="W39" s="587">
        <f t="shared" si="13"/>
        <v>0</v>
      </c>
      <c r="X39" s="587">
        <f t="shared" si="13"/>
        <v>0</v>
      </c>
      <c r="Y39" s="587">
        <f t="shared" si="13"/>
        <v>0</v>
      </c>
      <c r="Z39" s="320"/>
      <c r="AE39" s="384"/>
      <c r="AF39" s="384"/>
      <c r="AG39" s="384"/>
      <c r="AH39" s="384"/>
      <c r="AI39" s="384"/>
      <c r="AJ39" s="384"/>
      <c r="AK39" s="384"/>
      <c r="AL39" s="384"/>
      <c r="AM39" s="384"/>
      <c r="AN39" s="384"/>
      <c r="AO39" s="384"/>
      <c r="AP39" s="384"/>
      <c r="AQ39" s="384"/>
      <c r="AR39" s="384"/>
      <c r="AS39" s="384"/>
      <c r="AT39" s="384"/>
      <c r="BQ39" s="401"/>
    </row>
    <row r="40" spans="1:69" x14ac:dyDescent="0.2">
      <c r="A40" s="593"/>
      <c r="B40" s="557" t="s">
        <v>359</v>
      </c>
      <c r="C40" s="595"/>
      <c r="D40" s="596"/>
      <c r="E40" s="594"/>
      <c r="F40" s="597"/>
      <c r="G40" s="597"/>
      <c r="H40" s="587">
        <f>H22+H31</f>
        <v>0</v>
      </c>
      <c r="I40" s="587">
        <f t="shared" ref="I40:Y40" si="14">I22+I31</f>
        <v>0</v>
      </c>
      <c r="J40" s="587">
        <f t="shared" si="14"/>
        <v>0</v>
      </c>
      <c r="K40" s="587">
        <f t="shared" si="14"/>
        <v>0</v>
      </c>
      <c r="L40" s="587">
        <f t="shared" si="14"/>
        <v>0</v>
      </c>
      <c r="M40" s="587">
        <f t="shared" si="14"/>
        <v>0</v>
      </c>
      <c r="N40" s="587">
        <f t="shared" si="14"/>
        <v>0</v>
      </c>
      <c r="O40" s="587">
        <f t="shared" si="14"/>
        <v>0</v>
      </c>
      <c r="P40" s="587">
        <f t="shared" si="14"/>
        <v>0</v>
      </c>
      <c r="Q40" s="587">
        <f t="shared" si="14"/>
        <v>0</v>
      </c>
      <c r="R40" s="587">
        <f t="shared" si="14"/>
        <v>0</v>
      </c>
      <c r="S40" s="587">
        <f t="shared" si="14"/>
        <v>0</v>
      </c>
      <c r="T40" s="587">
        <f t="shared" si="14"/>
        <v>0</v>
      </c>
      <c r="U40" s="587">
        <f t="shared" si="14"/>
        <v>0</v>
      </c>
      <c r="V40" s="587">
        <f t="shared" si="14"/>
        <v>0</v>
      </c>
      <c r="W40" s="587">
        <f t="shared" si="14"/>
        <v>0</v>
      </c>
      <c r="X40" s="587">
        <f t="shared" si="14"/>
        <v>0</v>
      </c>
      <c r="Y40" s="587">
        <f t="shared" si="14"/>
        <v>0</v>
      </c>
      <c r="Z40" s="320"/>
      <c r="AE40" s="384"/>
      <c r="AF40" s="384"/>
      <c r="AG40" s="384"/>
      <c r="AH40" s="384"/>
      <c r="AI40" s="384"/>
      <c r="AJ40" s="384"/>
      <c r="AK40" s="384"/>
      <c r="AL40" s="384"/>
      <c r="AM40" s="384"/>
      <c r="AN40" s="384"/>
      <c r="AO40" s="384"/>
      <c r="AP40" s="384"/>
      <c r="AQ40" s="384"/>
      <c r="AR40" s="384"/>
      <c r="AS40" s="384"/>
      <c r="AT40" s="384"/>
      <c r="BQ40" s="401"/>
    </row>
    <row r="41" spans="1:69" s="320" customFormat="1" x14ac:dyDescent="0.2">
      <c r="A41" s="581"/>
    </row>
    <row r="42" spans="1:69" s="320" customFormat="1" x14ac:dyDescent="0.2">
      <c r="A42" s="581"/>
      <c r="B42" s="320" t="s">
        <v>439</v>
      </c>
    </row>
    <row r="43" spans="1:69" s="320" customFormat="1" x14ac:dyDescent="0.2">
      <c r="A43" s="581"/>
      <c r="B43" s="320" t="s">
        <v>440</v>
      </c>
    </row>
    <row r="44" spans="1:69" s="320" customFormat="1" x14ac:dyDescent="0.2">
      <c r="A44" s="581"/>
      <c r="B44" s="320" t="s">
        <v>441</v>
      </c>
    </row>
    <row r="45" spans="1:69" s="320" customFormat="1" x14ac:dyDescent="0.2">
      <c r="A45" s="581"/>
    </row>
    <row r="46" spans="1:69" s="320" customFormat="1" x14ac:dyDescent="0.2">
      <c r="A46" s="581"/>
    </row>
    <row r="47" spans="1:69" s="320" customFormat="1" x14ac:dyDescent="0.2">
      <c r="A47" s="581"/>
    </row>
    <row r="48" spans="1:69" s="320" customFormat="1" x14ac:dyDescent="0.2">
      <c r="A48" s="581"/>
    </row>
    <row r="49" spans="1:1" s="320" customFormat="1" x14ac:dyDescent="0.2">
      <c r="A49" s="581"/>
    </row>
    <row r="50" spans="1:1" s="320" customFormat="1" x14ac:dyDescent="0.2">
      <c r="A50" s="581"/>
    </row>
    <row r="51" spans="1:1" s="320" customFormat="1" x14ac:dyDescent="0.2">
      <c r="A51" s="581"/>
    </row>
    <row r="52" spans="1:1" s="320" customFormat="1" x14ac:dyDescent="0.2">
      <c r="A52" s="581"/>
    </row>
    <row r="53" spans="1:1" s="320" customFormat="1" x14ac:dyDescent="0.2">
      <c r="A53" s="581"/>
    </row>
    <row r="54" spans="1:1" s="320" customFormat="1" x14ac:dyDescent="0.2">
      <c r="A54" s="581"/>
    </row>
    <row r="55" spans="1:1" s="320" customFormat="1" x14ac:dyDescent="0.2">
      <c r="A55" s="581"/>
    </row>
    <row r="56" spans="1:1" s="320" customFormat="1" x14ac:dyDescent="0.2">
      <c r="A56" s="581"/>
    </row>
    <row r="57" spans="1:1" s="320" customFormat="1" x14ac:dyDescent="0.2">
      <c r="A57" s="581"/>
    </row>
    <row r="58" spans="1:1" s="320" customFormat="1" x14ac:dyDescent="0.2">
      <c r="A58" s="581"/>
    </row>
    <row r="59" spans="1:1" s="320" customFormat="1" x14ac:dyDescent="0.2">
      <c r="A59" s="581"/>
    </row>
    <row r="60" spans="1:1" s="320" customFormat="1" x14ac:dyDescent="0.2">
      <c r="A60" s="581"/>
    </row>
    <row r="61" spans="1:1" s="320" customFormat="1" x14ac:dyDescent="0.2">
      <c r="A61" s="581"/>
    </row>
    <row r="62" spans="1:1" s="320" customFormat="1" x14ac:dyDescent="0.2">
      <c r="A62" s="581"/>
    </row>
    <row r="63" spans="1:1" s="320" customFormat="1" x14ac:dyDescent="0.2"/>
    <row r="64" spans="1:1" s="320" customFormat="1" x14ac:dyDescent="0.2"/>
    <row r="65" s="320" customFormat="1" x14ac:dyDescent="0.2"/>
    <row r="66" s="320" customFormat="1" x14ac:dyDescent="0.2"/>
    <row r="67" s="320" customFormat="1" x14ac:dyDescent="0.2"/>
    <row r="68" s="320" customFormat="1" x14ac:dyDescent="0.2"/>
    <row r="69" s="320" customFormat="1" x14ac:dyDescent="0.2"/>
    <row r="70" s="320" customFormat="1" x14ac:dyDescent="0.2"/>
    <row r="71" s="320" customFormat="1" x14ac:dyDescent="0.2"/>
    <row r="72" s="320" customFormat="1" x14ac:dyDescent="0.2"/>
    <row r="73" s="320" customFormat="1" x14ac:dyDescent="0.2"/>
    <row r="74" s="320" customFormat="1" x14ac:dyDescent="0.2"/>
    <row r="75" s="320" customFormat="1" x14ac:dyDescent="0.2"/>
    <row r="76" s="320" customFormat="1" x14ac:dyDescent="0.2"/>
    <row r="77" s="320" customFormat="1" x14ac:dyDescent="0.2"/>
    <row r="78" s="320" customFormat="1" x14ac:dyDescent="0.2"/>
    <row r="79" s="320" customFormat="1" x14ac:dyDescent="0.2"/>
    <row r="80" s="320" customFormat="1" x14ac:dyDescent="0.2"/>
    <row r="81" s="320" customFormat="1" x14ac:dyDescent="0.2"/>
    <row r="82" s="320" customFormat="1" x14ac:dyDescent="0.2"/>
    <row r="83" s="320" customFormat="1" x14ac:dyDescent="0.2"/>
    <row r="84" s="320" customFormat="1" x14ac:dyDescent="0.2"/>
    <row r="85" s="320" customFormat="1" x14ac:dyDescent="0.2"/>
    <row r="86" s="320" customFormat="1" x14ac:dyDescent="0.2"/>
    <row r="87" s="320" customFormat="1" x14ac:dyDescent="0.2"/>
    <row r="88" s="320" customFormat="1" x14ac:dyDescent="0.2"/>
    <row r="89" s="320" customFormat="1" x14ac:dyDescent="0.2"/>
    <row r="90" s="320" customFormat="1" x14ac:dyDescent="0.2"/>
    <row r="91" s="320" customFormat="1" x14ac:dyDescent="0.2"/>
    <row r="92" s="320" customFormat="1" x14ac:dyDescent="0.2"/>
    <row r="93" s="320" customFormat="1" x14ac:dyDescent="0.2"/>
    <row r="94" s="320" customFormat="1" x14ac:dyDescent="0.2"/>
    <row r="95" s="320" customFormat="1" x14ac:dyDescent="0.2"/>
    <row r="96" s="320" customFormat="1" x14ac:dyDescent="0.2"/>
    <row r="97" s="320" customFormat="1" x14ac:dyDescent="0.2"/>
    <row r="98" s="320" customFormat="1" x14ac:dyDescent="0.2"/>
    <row r="99" s="320" customFormat="1" x14ac:dyDescent="0.2"/>
    <row r="100" s="320" customFormat="1" x14ac:dyDescent="0.2"/>
    <row r="101" s="320" customFormat="1" x14ac:dyDescent="0.2"/>
    <row r="102" s="320" customFormat="1" x14ac:dyDescent="0.2"/>
    <row r="103" s="320" customFormat="1" x14ac:dyDescent="0.2"/>
    <row r="104" s="320" customFormat="1" x14ac:dyDescent="0.2"/>
    <row r="105" s="320" customFormat="1" x14ac:dyDescent="0.2"/>
    <row r="106" s="320" customFormat="1" x14ac:dyDescent="0.2"/>
    <row r="107" s="320" customFormat="1" x14ac:dyDescent="0.2"/>
    <row r="108" s="320" customFormat="1" x14ac:dyDescent="0.2"/>
    <row r="109" s="320" customFormat="1" x14ac:dyDescent="0.2"/>
    <row r="110" s="320" customFormat="1" x14ac:dyDescent="0.2"/>
    <row r="111" s="320" customFormat="1" x14ac:dyDescent="0.2"/>
    <row r="112" s="320" customFormat="1" x14ac:dyDescent="0.2"/>
    <row r="113" s="320" customFormat="1" x14ac:dyDescent="0.2"/>
    <row r="114" s="320" customFormat="1" x14ac:dyDescent="0.2"/>
    <row r="115" s="320" customFormat="1" x14ac:dyDescent="0.2"/>
    <row r="116" s="320" customFormat="1" x14ac:dyDescent="0.2"/>
    <row r="117" s="320" customFormat="1" x14ac:dyDescent="0.2"/>
    <row r="118" s="320" customFormat="1" x14ac:dyDescent="0.2"/>
    <row r="119" s="320" customFormat="1" x14ac:dyDescent="0.2"/>
    <row r="120" s="320" customFormat="1" x14ac:dyDescent="0.2"/>
    <row r="121" s="320" customFormat="1" x14ac:dyDescent="0.2"/>
    <row r="122" s="320" customFormat="1" x14ac:dyDescent="0.2"/>
    <row r="123" s="320" customFormat="1" x14ac:dyDescent="0.2"/>
    <row r="124" s="320" customFormat="1" x14ac:dyDescent="0.2"/>
    <row r="125" s="320" customFormat="1" x14ac:dyDescent="0.2"/>
    <row r="126" s="320" customFormat="1" x14ac:dyDescent="0.2"/>
    <row r="127" s="320" customFormat="1" x14ac:dyDescent="0.2"/>
    <row r="128" s="320" customFormat="1" x14ac:dyDescent="0.2"/>
    <row r="129" s="320" customFormat="1" x14ac:dyDescent="0.2"/>
    <row r="130" s="320" customFormat="1" x14ac:dyDescent="0.2"/>
    <row r="131" s="320" customFormat="1" x14ac:dyDescent="0.2"/>
    <row r="132" s="320" customFormat="1" x14ac:dyDescent="0.2"/>
    <row r="133" s="320" customFormat="1" x14ac:dyDescent="0.2"/>
    <row r="134" s="320" customFormat="1" x14ac:dyDescent="0.2"/>
    <row r="135" s="320" customFormat="1" x14ac:dyDescent="0.2"/>
    <row r="136" s="320" customFormat="1" x14ac:dyDescent="0.2"/>
    <row r="137" s="320" customFormat="1" x14ac:dyDescent="0.2"/>
    <row r="138" s="320" customFormat="1" x14ac:dyDescent="0.2"/>
    <row r="139" s="320" customFormat="1" x14ac:dyDescent="0.2"/>
    <row r="140" s="320" customFormat="1" x14ac:dyDescent="0.2"/>
    <row r="141" s="320" customFormat="1" x14ac:dyDescent="0.2"/>
    <row r="142" s="320" customFormat="1" x14ac:dyDescent="0.2"/>
    <row r="143" s="320" customFormat="1" x14ac:dyDescent="0.2"/>
    <row r="144" s="320" customFormat="1" x14ac:dyDescent="0.2"/>
    <row r="145" s="320" customFormat="1" x14ac:dyDescent="0.2"/>
    <row r="146" s="320" customFormat="1" x14ac:dyDescent="0.2"/>
    <row r="147" s="320" customFormat="1" x14ac:dyDescent="0.2"/>
    <row r="148" s="320" customFormat="1" x14ac:dyDescent="0.2"/>
    <row r="149" s="320" customFormat="1" x14ac:dyDescent="0.2"/>
    <row r="150" s="320" customFormat="1" x14ac:dyDescent="0.2"/>
    <row r="151" s="320" customFormat="1" x14ac:dyDescent="0.2"/>
    <row r="152" s="320" customFormat="1" x14ac:dyDescent="0.2"/>
    <row r="153" s="320" customFormat="1" x14ac:dyDescent="0.2"/>
    <row r="154" s="320" customFormat="1" x14ac:dyDescent="0.2"/>
    <row r="155" s="320" customFormat="1" x14ac:dyDescent="0.2"/>
    <row r="156" s="320" customFormat="1" x14ac:dyDescent="0.2"/>
    <row r="157" s="320" customFormat="1" x14ac:dyDescent="0.2"/>
    <row r="158" s="320" customFormat="1" x14ac:dyDescent="0.2"/>
    <row r="159" s="320" customFormat="1" x14ac:dyDescent="0.2"/>
    <row r="160" s="320" customFormat="1" x14ac:dyDescent="0.2"/>
    <row r="161" s="320" customFormat="1" x14ac:dyDescent="0.2"/>
    <row r="162" s="320" customFormat="1" x14ac:dyDescent="0.2"/>
    <row r="163" s="320" customFormat="1" x14ac:dyDescent="0.2"/>
    <row r="164" s="320" customFormat="1" x14ac:dyDescent="0.2"/>
    <row r="165" s="320" customFormat="1" x14ac:dyDescent="0.2"/>
    <row r="166" s="320" customFormat="1" x14ac:dyDescent="0.2"/>
    <row r="167" s="320" customFormat="1" x14ac:dyDescent="0.2"/>
    <row r="168" s="320" customFormat="1" x14ac:dyDescent="0.2"/>
    <row r="169" s="320" customFormat="1" x14ac:dyDescent="0.2"/>
    <row r="170" s="320" customFormat="1" x14ac:dyDescent="0.2"/>
    <row r="171" s="320" customFormat="1" x14ac:dyDescent="0.2"/>
    <row r="172" s="320" customFormat="1" x14ac:dyDescent="0.2"/>
    <row r="173" s="320" customFormat="1" x14ac:dyDescent="0.2"/>
    <row r="174" s="320" customFormat="1" x14ac:dyDescent="0.2"/>
    <row r="175" s="320" customFormat="1" x14ac:dyDescent="0.2"/>
    <row r="176" s="320" customFormat="1" x14ac:dyDescent="0.2"/>
    <row r="177" s="320" customFormat="1" x14ac:dyDescent="0.2"/>
    <row r="178" s="320" customFormat="1" x14ac:dyDescent="0.2"/>
    <row r="179" s="320" customFormat="1" x14ac:dyDescent="0.2"/>
    <row r="180" s="320" customFormat="1" x14ac:dyDescent="0.2"/>
    <row r="181" s="320" customFormat="1" x14ac:dyDescent="0.2"/>
    <row r="182" s="320" customFormat="1" x14ac:dyDescent="0.2"/>
    <row r="183" s="320" customFormat="1" x14ac:dyDescent="0.2"/>
    <row r="184" s="320" customFormat="1" x14ac:dyDescent="0.2"/>
    <row r="185" s="320" customFormat="1" x14ac:dyDescent="0.2"/>
    <row r="186" s="320" customFormat="1" x14ac:dyDescent="0.2"/>
    <row r="187" s="320" customFormat="1" x14ac:dyDescent="0.2"/>
    <row r="188" s="320" customFormat="1" x14ac:dyDescent="0.2"/>
    <row r="189" s="320" customFormat="1" x14ac:dyDescent="0.2"/>
    <row r="190" s="320" customFormat="1" x14ac:dyDescent="0.2"/>
    <row r="191" s="320" customFormat="1" x14ac:dyDescent="0.2"/>
    <row r="192" s="320" customFormat="1" x14ac:dyDescent="0.2"/>
    <row r="193" s="320" customFormat="1" x14ac:dyDescent="0.2"/>
    <row r="194" s="320" customFormat="1" x14ac:dyDescent="0.2"/>
    <row r="195" s="320" customFormat="1" x14ac:dyDescent="0.2"/>
    <row r="196" s="320" customFormat="1" x14ac:dyDescent="0.2"/>
    <row r="197" s="320" customFormat="1" x14ac:dyDescent="0.2"/>
    <row r="198" s="320" customFormat="1" x14ac:dyDescent="0.2"/>
    <row r="199" s="320" customFormat="1" x14ac:dyDescent="0.2"/>
    <row r="200" s="320" customFormat="1" x14ac:dyDescent="0.2"/>
    <row r="201" s="320" customFormat="1" x14ac:dyDescent="0.2"/>
    <row r="202" s="320" customFormat="1" x14ac:dyDescent="0.2"/>
    <row r="203" s="320" customFormat="1" x14ac:dyDescent="0.2"/>
    <row r="204" s="320" customFormat="1" x14ac:dyDescent="0.2"/>
    <row r="205" s="320" customFormat="1" x14ac:dyDescent="0.2"/>
    <row r="206" s="320" customFormat="1" x14ac:dyDescent="0.2"/>
    <row r="207" s="320" customFormat="1" x14ac:dyDescent="0.2"/>
    <row r="208" s="320" customFormat="1" x14ac:dyDescent="0.2"/>
    <row r="209" s="320" customFormat="1" x14ac:dyDescent="0.2"/>
    <row r="210" s="320" customFormat="1" x14ac:dyDescent="0.2"/>
    <row r="211" s="320" customFormat="1" x14ac:dyDescent="0.2"/>
    <row r="212" s="320" customFormat="1" x14ac:dyDescent="0.2"/>
    <row r="213" s="320" customFormat="1" x14ac:dyDescent="0.2"/>
    <row r="214" s="320" customFormat="1" x14ac:dyDescent="0.2"/>
    <row r="215" s="320" customFormat="1" x14ac:dyDescent="0.2"/>
    <row r="216" s="320" customFormat="1" x14ac:dyDescent="0.2"/>
    <row r="217" s="320" customFormat="1" x14ac:dyDescent="0.2"/>
    <row r="218" s="320" customFormat="1" x14ac:dyDescent="0.2"/>
    <row r="219" s="320" customFormat="1" x14ac:dyDescent="0.2"/>
    <row r="220" s="320" customFormat="1" x14ac:dyDescent="0.2"/>
    <row r="221" s="320" customFormat="1" x14ac:dyDescent="0.2"/>
    <row r="222" s="320" customFormat="1" x14ac:dyDescent="0.2"/>
    <row r="223" s="320" customFormat="1" x14ac:dyDescent="0.2"/>
    <row r="224" s="320" customFormat="1" x14ac:dyDescent="0.2"/>
    <row r="225" s="320" customFormat="1" x14ac:dyDescent="0.2"/>
    <row r="226" s="320" customFormat="1" x14ac:dyDescent="0.2"/>
    <row r="227" s="320" customFormat="1" x14ac:dyDescent="0.2"/>
    <row r="228" s="320" customFormat="1" x14ac:dyDescent="0.2"/>
    <row r="229" s="320" customFormat="1" x14ac:dyDescent="0.2"/>
    <row r="230" s="320" customFormat="1" x14ac:dyDescent="0.2"/>
    <row r="231" s="320" customFormat="1" x14ac:dyDescent="0.2"/>
    <row r="232" s="320" customFormat="1" x14ac:dyDescent="0.2"/>
    <row r="233" s="320" customFormat="1" x14ac:dyDescent="0.2"/>
    <row r="234" s="320" customFormat="1" x14ac:dyDescent="0.2"/>
    <row r="235" s="320" customFormat="1" x14ac:dyDescent="0.2"/>
    <row r="236" s="320" customFormat="1" x14ac:dyDescent="0.2"/>
    <row r="237" s="320" customFormat="1" x14ac:dyDescent="0.2"/>
    <row r="238" s="320" customFormat="1" x14ac:dyDescent="0.2"/>
    <row r="239" s="320" customFormat="1" x14ac:dyDescent="0.2"/>
    <row r="240" s="320" customFormat="1" x14ac:dyDescent="0.2"/>
    <row r="241" s="320" customFormat="1" x14ac:dyDescent="0.2"/>
    <row r="242" s="320" customFormat="1" x14ac:dyDescent="0.2"/>
    <row r="243" s="320" customFormat="1" x14ac:dyDescent="0.2"/>
    <row r="244" s="320" customFormat="1" x14ac:dyDescent="0.2"/>
    <row r="245" s="320" customFormat="1" x14ac:dyDescent="0.2"/>
    <row r="246" s="320" customFormat="1" x14ac:dyDescent="0.2"/>
    <row r="247" s="320" customFormat="1" x14ac:dyDescent="0.2"/>
    <row r="248" s="320" customFormat="1" x14ac:dyDescent="0.2"/>
    <row r="249" s="320" customFormat="1" x14ac:dyDescent="0.2"/>
    <row r="250" s="320" customFormat="1" x14ac:dyDescent="0.2"/>
    <row r="251" s="320" customFormat="1" x14ac:dyDescent="0.2"/>
    <row r="252" s="320" customFormat="1" x14ac:dyDescent="0.2"/>
    <row r="253" s="320" customFormat="1" x14ac:dyDescent="0.2"/>
    <row r="254" s="320" customFormat="1" x14ac:dyDescent="0.2"/>
    <row r="255" s="320" customFormat="1" x14ac:dyDescent="0.2"/>
    <row r="256" s="320" customFormat="1" x14ac:dyDescent="0.2"/>
    <row r="257" s="320" customFormat="1" x14ac:dyDescent="0.2"/>
    <row r="258" s="320" customFormat="1" x14ac:dyDescent="0.2"/>
    <row r="259" s="320" customFormat="1" x14ac:dyDescent="0.2"/>
    <row r="260" s="320" customFormat="1" x14ac:dyDescent="0.2"/>
    <row r="261" s="320" customFormat="1" x14ac:dyDescent="0.2"/>
    <row r="262" s="320" customFormat="1" x14ac:dyDescent="0.2"/>
    <row r="263" s="320" customFormat="1" x14ac:dyDescent="0.2"/>
    <row r="264" s="320" customFormat="1" x14ac:dyDescent="0.2"/>
    <row r="265" s="320" customFormat="1" x14ac:dyDescent="0.2"/>
    <row r="266" s="320" customFormat="1" x14ac:dyDescent="0.2"/>
    <row r="267" s="320" customFormat="1" x14ac:dyDescent="0.2"/>
    <row r="268" s="320" customFormat="1" x14ac:dyDescent="0.2"/>
    <row r="269" s="320" customFormat="1" x14ac:dyDescent="0.2"/>
    <row r="270" s="320" customFormat="1" x14ac:dyDescent="0.2"/>
    <row r="271" s="320" customFormat="1" x14ac:dyDescent="0.2"/>
    <row r="272" s="320" customFormat="1" x14ac:dyDescent="0.2"/>
    <row r="273" s="320" customFormat="1" x14ac:dyDescent="0.2"/>
    <row r="274" s="320" customFormat="1" x14ac:dyDescent="0.2"/>
    <row r="275" s="320" customFormat="1" x14ac:dyDescent="0.2"/>
    <row r="276" s="320" customFormat="1" x14ac:dyDescent="0.2"/>
    <row r="277" s="320" customFormat="1" x14ac:dyDescent="0.2"/>
    <row r="278" s="320" customFormat="1" x14ac:dyDescent="0.2"/>
    <row r="279" s="320" customFormat="1" x14ac:dyDescent="0.2"/>
    <row r="280" s="320" customFormat="1" x14ac:dyDescent="0.2"/>
    <row r="281" s="320" customFormat="1" x14ac:dyDescent="0.2"/>
    <row r="282" s="320" customFormat="1" x14ac:dyDescent="0.2"/>
    <row r="283" s="320" customFormat="1" x14ac:dyDescent="0.2"/>
    <row r="284" s="320" customFormat="1" x14ac:dyDescent="0.2"/>
    <row r="285" s="320" customFormat="1" x14ac:dyDescent="0.2"/>
    <row r="286" s="320" customFormat="1" x14ac:dyDescent="0.2"/>
    <row r="287" s="320" customFormat="1" x14ac:dyDescent="0.2"/>
    <row r="288" s="320" customFormat="1" x14ac:dyDescent="0.2"/>
    <row r="289" s="320" customFormat="1" x14ac:dyDescent="0.2"/>
    <row r="290" s="320" customFormat="1" x14ac:dyDescent="0.2"/>
    <row r="291" s="320" customFormat="1" x14ac:dyDescent="0.2"/>
    <row r="292" s="320" customFormat="1" x14ac:dyDescent="0.2"/>
    <row r="293" s="320" customFormat="1" x14ac:dyDescent="0.2"/>
    <row r="294" s="320" customFormat="1" x14ac:dyDescent="0.2"/>
    <row r="295" s="320" customFormat="1" x14ac:dyDescent="0.2"/>
    <row r="296" s="320" customFormat="1" x14ac:dyDescent="0.2"/>
    <row r="297" s="320" customFormat="1" x14ac:dyDescent="0.2"/>
    <row r="298" s="320" customFormat="1" x14ac:dyDescent="0.2"/>
    <row r="299" s="320" customFormat="1" x14ac:dyDescent="0.2"/>
    <row r="300" s="320" customFormat="1" x14ac:dyDescent="0.2"/>
    <row r="301" s="320" customFormat="1" x14ac:dyDescent="0.2"/>
    <row r="302" s="320" customFormat="1" x14ac:dyDescent="0.2"/>
    <row r="303" s="320" customFormat="1" x14ac:dyDescent="0.2"/>
    <row r="304" s="320" customFormat="1" x14ac:dyDescent="0.2"/>
    <row r="305" s="320" customFormat="1" x14ac:dyDescent="0.2"/>
    <row r="306" s="320" customFormat="1" x14ac:dyDescent="0.2"/>
    <row r="307" s="320" customFormat="1" x14ac:dyDescent="0.2"/>
    <row r="308" s="320" customFormat="1" x14ac:dyDescent="0.2"/>
    <row r="309" s="320" customFormat="1" x14ac:dyDescent="0.2"/>
    <row r="310" s="320" customFormat="1" x14ac:dyDescent="0.2"/>
    <row r="311" s="320" customFormat="1" x14ac:dyDescent="0.2"/>
    <row r="312" s="320" customFormat="1" x14ac:dyDescent="0.2"/>
    <row r="313" s="320" customFormat="1" x14ac:dyDescent="0.2"/>
    <row r="314" s="320" customFormat="1" x14ac:dyDescent="0.2"/>
    <row r="315" s="320" customFormat="1" x14ac:dyDescent="0.2"/>
    <row r="316" s="320" customFormat="1" x14ac:dyDescent="0.2"/>
    <row r="317" s="320" customFormat="1" x14ac:dyDescent="0.2"/>
    <row r="318" s="320" customFormat="1" x14ac:dyDescent="0.2"/>
    <row r="319" s="320" customFormat="1" x14ac:dyDescent="0.2"/>
    <row r="320" s="320" customFormat="1" x14ac:dyDescent="0.2"/>
    <row r="321" s="320" customFormat="1" x14ac:dyDescent="0.2"/>
    <row r="322" s="320" customFormat="1" x14ac:dyDescent="0.2"/>
    <row r="323" s="320" customFormat="1" x14ac:dyDescent="0.2"/>
    <row r="324" s="320" customFormat="1" x14ac:dyDescent="0.2"/>
    <row r="325" s="320" customFormat="1" x14ac:dyDescent="0.2"/>
    <row r="326" s="320" customFormat="1" x14ac:dyDescent="0.2"/>
    <row r="327" s="320" customFormat="1" x14ac:dyDescent="0.2"/>
    <row r="328" s="320" customFormat="1" x14ac:dyDescent="0.2"/>
    <row r="329" s="320" customFormat="1" x14ac:dyDescent="0.2"/>
    <row r="330" s="320" customFormat="1" x14ac:dyDescent="0.2"/>
    <row r="331" s="320" customFormat="1" x14ac:dyDescent="0.2"/>
    <row r="332" s="320" customFormat="1" x14ac:dyDescent="0.2"/>
    <row r="333" s="320" customFormat="1" x14ac:dyDescent="0.2"/>
    <row r="334" s="320" customFormat="1" x14ac:dyDescent="0.2"/>
    <row r="335" s="320" customFormat="1" x14ac:dyDescent="0.2"/>
    <row r="336" s="320" customFormat="1" x14ac:dyDescent="0.2"/>
    <row r="337" s="320" customFormat="1" x14ac:dyDescent="0.2"/>
    <row r="338" s="320" customFormat="1" x14ac:dyDescent="0.2"/>
    <row r="339" s="320" customFormat="1" x14ac:dyDescent="0.2"/>
    <row r="340" s="320" customFormat="1" x14ac:dyDescent="0.2"/>
    <row r="341" s="320" customFormat="1" x14ac:dyDescent="0.2"/>
    <row r="342" s="320" customFormat="1" x14ac:dyDescent="0.2"/>
    <row r="343" s="320" customFormat="1" x14ac:dyDescent="0.2"/>
    <row r="344" s="320" customFormat="1" x14ac:dyDescent="0.2"/>
    <row r="345" s="320" customFormat="1" x14ac:dyDescent="0.2"/>
    <row r="346" s="320" customFormat="1" x14ac:dyDescent="0.2"/>
    <row r="347" s="320" customFormat="1" x14ac:dyDescent="0.2"/>
    <row r="348" s="320" customFormat="1" x14ac:dyDescent="0.2"/>
    <row r="349" s="320" customFormat="1" x14ac:dyDescent="0.2"/>
    <row r="350" s="320" customFormat="1" x14ac:dyDescent="0.2"/>
    <row r="351" s="320" customFormat="1" x14ac:dyDescent="0.2"/>
    <row r="352" s="320" customFormat="1" x14ac:dyDescent="0.2"/>
    <row r="353" s="320" customFormat="1" x14ac:dyDescent="0.2"/>
    <row r="354" s="320" customFormat="1" x14ac:dyDescent="0.2"/>
    <row r="355" s="320" customFormat="1" x14ac:dyDescent="0.2"/>
    <row r="356" s="320" customFormat="1" x14ac:dyDescent="0.2"/>
    <row r="357" s="320" customFormat="1" x14ac:dyDescent="0.2"/>
    <row r="358" s="320" customFormat="1" x14ac:dyDescent="0.2"/>
    <row r="359" s="320" customFormat="1" x14ac:dyDescent="0.2"/>
    <row r="360" s="320" customFormat="1" x14ac:dyDescent="0.2"/>
    <row r="361" s="320" customFormat="1" x14ac:dyDescent="0.2"/>
    <row r="362" s="320" customFormat="1" x14ac:dyDescent="0.2"/>
    <row r="363" s="320" customFormat="1" x14ac:dyDescent="0.2"/>
    <row r="364" s="320" customFormat="1" x14ac:dyDescent="0.2"/>
    <row r="365" s="320" customFormat="1" x14ac:dyDescent="0.2"/>
    <row r="366" s="320" customFormat="1" x14ac:dyDescent="0.2"/>
    <row r="367" s="320" customFormat="1" x14ac:dyDescent="0.2"/>
    <row r="368" s="320" customFormat="1" x14ac:dyDescent="0.2"/>
    <row r="369" s="320" customFormat="1" x14ac:dyDescent="0.2"/>
    <row r="370" s="320" customFormat="1" x14ac:dyDescent="0.2"/>
    <row r="371" s="320" customFormat="1" x14ac:dyDescent="0.2"/>
    <row r="372" s="320" customFormat="1" x14ac:dyDescent="0.2"/>
    <row r="373" s="320" customFormat="1" x14ac:dyDescent="0.2"/>
    <row r="374" s="320" customFormat="1" x14ac:dyDescent="0.2"/>
    <row r="375" s="320" customFormat="1" x14ac:dyDescent="0.2"/>
    <row r="376" s="320" customFormat="1" x14ac:dyDescent="0.2"/>
    <row r="377" s="320" customFormat="1" x14ac:dyDescent="0.2"/>
    <row r="378" s="320" customFormat="1" x14ac:dyDescent="0.2"/>
    <row r="379" s="320" customFormat="1" x14ac:dyDescent="0.2"/>
    <row r="380" s="320" customFormat="1" x14ac:dyDescent="0.2"/>
    <row r="381" s="320" customFormat="1" x14ac:dyDescent="0.2"/>
    <row r="382" s="320" customFormat="1" x14ac:dyDescent="0.2"/>
    <row r="383" s="320" customFormat="1" x14ac:dyDescent="0.2"/>
    <row r="384" s="320" customFormat="1" x14ac:dyDescent="0.2"/>
    <row r="385" s="320" customFormat="1" x14ac:dyDescent="0.2"/>
    <row r="386" s="320" customFormat="1" x14ac:dyDescent="0.2"/>
    <row r="387" s="320" customFormat="1" x14ac:dyDescent="0.2"/>
    <row r="388" s="320" customFormat="1" x14ac:dyDescent="0.2"/>
    <row r="389" s="320" customFormat="1" x14ac:dyDescent="0.2"/>
    <row r="390" s="320" customFormat="1" x14ac:dyDescent="0.2"/>
    <row r="391" s="320" customFormat="1" x14ac:dyDescent="0.2"/>
    <row r="392" s="320" customFormat="1" x14ac:dyDescent="0.2"/>
    <row r="393" s="320" customFormat="1" x14ac:dyDescent="0.2"/>
    <row r="394" s="320" customFormat="1" x14ac:dyDescent="0.2"/>
    <row r="395" s="320" customFormat="1" x14ac:dyDescent="0.2"/>
    <row r="396" s="320" customFormat="1" x14ac:dyDescent="0.2"/>
    <row r="397" s="320" customFormat="1" x14ac:dyDescent="0.2"/>
    <row r="398" s="320" customFormat="1" x14ac:dyDescent="0.2"/>
    <row r="399" s="320" customFormat="1" x14ac:dyDescent="0.2"/>
    <row r="400" s="320" customFormat="1" x14ac:dyDescent="0.2"/>
    <row r="401" s="320" customFormat="1" x14ac:dyDescent="0.2"/>
    <row r="402" s="320" customFormat="1" x14ac:dyDescent="0.2"/>
    <row r="403" s="320" customFormat="1" x14ac:dyDescent="0.2"/>
    <row r="404" s="320" customFormat="1" x14ac:dyDescent="0.2"/>
    <row r="405" s="320" customFormat="1" x14ac:dyDescent="0.2"/>
    <row r="406" s="320" customFormat="1" x14ac:dyDescent="0.2"/>
  </sheetData>
  <sheetProtection algorithmName="SHA-512" hashValue="+lY+6/xYGHqwmaBUKYAPILLngWOTflYhxt5qEWo4SKJIwisFIWPlW7Tyoga+yjxrJuTlwKrN3jDxWhqTxFshgg==" saltValue="Lsir0+C/6kwIpR53lJ3vwg=="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F11:G11">
    <cfRule type="containsText" dxfId="100" priority="6" stopIfTrue="1" operator="containsText" text="PĀRSNIEGTAS IZMAKSAS">
      <formula>NOT(ISERROR(SEARCH("PĀRSNIEGTAS IZMAKSAS",F11)))</formula>
    </cfRule>
  </conditionalFormatting>
  <conditionalFormatting sqref="F16:G16">
    <cfRule type="containsText" dxfId="99" priority="5" stopIfTrue="1" operator="containsText" text="PĀRSNIEGTAS IZMAKSAS">
      <formula>NOT(ISERROR(SEARCH("PĀRSNIEGTAS IZMAKSAS",F16)))</formula>
    </cfRule>
  </conditionalFormatting>
  <conditionalFormatting sqref="D38">
    <cfRule type="containsText" dxfId="98" priority="4" stopIfTrue="1" operator="containsText" text="PĀRSNIEGTAS IZMAKSAS">
      <formula>NOT(ISERROR(SEARCH("PĀRSNIEGTAS IZMAKSAS",D38)))</formula>
    </cfRule>
  </conditionalFormatting>
  <conditionalFormatting sqref="F8:G8 D7:D36">
    <cfRule type="containsText" dxfId="97" priority="8" stopIfTrue="1" operator="containsText" text="PĀRSNIEGTAS IZMAKSAS">
      <formula>NOT(ISERROR(SEARCH("PĀRSNIEGTAS IZMAKSAS",D7)))</formula>
    </cfRule>
  </conditionalFormatting>
  <conditionalFormatting sqref="J5:Y5">
    <cfRule type="cellIs" dxfId="96" priority="7" operator="equal">
      <formula>"x"</formula>
    </cfRule>
  </conditionalFormatting>
  <conditionalFormatting sqref="D37">
    <cfRule type="containsText" dxfId="95" priority="3" stopIfTrue="1" operator="containsText" text="PĀRSNIEGTAS IZMAKSAS">
      <formula>NOT(ISERROR(SEARCH("PĀRSNIEGTAS IZMAKSAS",D37)))</formula>
    </cfRule>
  </conditionalFormatting>
  <conditionalFormatting sqref="D39">
    <cfRule type="containsText" dxfId="94" priority="2" stopIfTrue="1" operator="containsText" text="PĀRSNIEGTAS IZMAKSAS">
      <formula>NOT(ISERROR(SEARCH("PĀRSNIEGTAS IZMAKSAS",D39)))</formula>
    </cfRule>
  </conditionalFormatting>
  <conditionalFormatting sqref="D40">
    <cfRule type="containsText" dxfId="93" priority="1" stopIfTrue="1" operator="containsText" text="PĀRSNIEGTAS IZMAKSAS">
      <formula>NOT(ISERROR(SEARCH("PĀRSNIEGTAS IZMAKSAS",D40)))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 C22:C35 C17:C20 C12:C15 C9:C10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I48" sqref="I48"/>
    </sheetView>
  </sheetViews>
  <sheetFormatPr defaultColWidth="9.140625" defaultRowHeight="12.75" x14ac:dyDescent="0.2"/>
  <cols>
    <col min="1" max="1" width="5.42578125" style="219" customWidth="1"/>
    <col min="2" max="2" width="64.140625" style="219" customWidth="1"/>
    <col min="3" max="3" width="14.5703125" style="219" customWidth="1"/>
    <col min="4" max="4" width="14.28515625" style="219" customWidth="1"/>
    <col min="5" max="5" width="9.42578125" style="219" customWidth="1"/>
    <col min="6" max="13" width="13.85546875" style="219" customWidth="1"/>
    <col min="14" max="14" width="11.28515625" style="219" customWidth="1"/>
    <col min="15" max="19" width="14" style="219" customWidth="1"/>
    <col min="20" max="20" width="11.28515625" style="219" customWidth="1"/>
    <col min="21" max="25" width="14" style="219" customWidth="1"/>
    <col min="26" max="26" width="11.28515625" style="219" customWidth="1"/>
    <col min="27" max="69" width="9.140625" style="218"/>
    <col min="70" max="16384" width="9.140625" style="219"/>
  </cols>
  <sheetData>
    <row r="1" spans="1:69" s="216" customFormat="1" ht="27" customHeight="1" x14ac:dyDescent="0.25">
      <c r="A1" s="624" t="s">
        <v>153</v>
      </c>
      <c r="B1" s="624"/>
      <c r="C1" s="243"/>
      <c r="D1" s="625" t="s">
        <v>339</v>
      </c>
      <c r="E1" s="625"/>
      <c r="F1" s="625"/>
      <c r="G1" s="625"/>
      <c r="H1" s="625"/>
      <c r="I1" s="625"/>
      <c r="J1" s="625"/>
      <c r="K1" s="625"/>
      <c r="L1" s="625"/>
      <c r="M1" s="625"/>
      <c r="N1" s="625"/>
      <c r="O1" s="625"/>
      <c r="P1" s="625"/>
      <c r="Q1" s="625"/>
      <c r="R1" s="625"/>
      <c r="S1" s="625"/>
      <c r="T1" s="625"/>
      <c r="U1" s="625"/>
      <c r="V1" s="625"/>
      <c r="W1" s="215"/>
      <c r="X1" s="215"/>
      <c r="Y1" s="215"/>
      <c r="Z1" s="215"/>
      <c r="AA1" s="215"/>
      <c r="AB1" s="215"/>
      <c r="AC1" s="215"/>
      <c r="AD1" s="215"/>
      <c r="AE1" s="215"/>
      <c r="AF1" s="215"/>
      <c r="AG1" s="215"/>
      <c r="AH1" s="215"/>
      <c r="AI1" s="215"/>
      <c r="AJ1" s="215"/>
      <c r="AK1" s="215"/>
      <c r="AL1" s="215"/>
      <c r="AM1" s="215"/>
      <c r="AN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N1" s="215"/>
      <c r="BO1" s="215"/>
      <c r="BP1" s="215"/>
      <c r="BQ1" s="215"/>
    </row>
    <row r="2" spans="1:69" s="218" customFormat="1" x14ac:dyDescent="0.2">
      <c r="A2" s="217"/>
    </row>
    <row r="3" spans="1:69" s="218" customFormat="1" ht="18.75" x14ac:dyDescent="0.3">
      <c r="A3" s="217"/>
      <c r="B3" s="245" t="s">
        <v>154</v>
      </c>
      <c r="C3" s="102"/>
      <c r="D3" s="103"/>
      <c r="E3" s="103"/>
      <c r="F3" s="103"/>
      <c r="G3" s="104"/>
      <c r="H3" s="246"/>
      <c r="I3" s="103"/>
      <c r="J3" s="103"/>
    </row>
    <row r="4" spans="1:69" ht="24.95" customHeight="1" x14ac:dyDescent="0.35">
      <c r="A4" s="626" t="s">
        <v>52</v>
      </c>
      <c r="B4" s="626"/>
      <c r="C4" s="626"/>
      <c r="D4" s="218"/>
      <c r="E4" s="218"/>
      <c r="F4" s="218"/>
      <c r="G4" s="218"/>
      <c r="H4" s="218"/>
      <c r="I4" s="218"/>
      <c r="J4" s="218"/>
      <c r="K4" s="218"/>
      <c r="L4" s="218"/>
      <c r="M4" s="218"/>
      <c r="N4" s="218"/>
      <c r="O4" s="218"/>
      <c r="P4" s="218"/>
      <c r="Q4" s="218"/>
      <c r="R4" s="218"/>
      <c r="S4" s="218"/>
      <c r="T4" s="218"/>
      <c r="U4" s="218"/>
      <c r="V4" s="218"/>
      <c r="W4" s="218"/>
      <c r="X4" s="218"/>
      <c r="Y4" s="218"/>
      <c r="Z4" s="218"/>
      <c r="BQ4" s="219"/>
    </row>
    <row r="5" spans="1:69" x14ac:dyDescent="0.2">
      <c r="A5" s="627" t="s">
        <v>53</v>
      </c>
      <c r="B5" s="628" t="s">
        <v>54</v>
      </c>
      <c r="C5" s="629" t="s">
        <v>333</v>
      </c>
      <c r="D5" s="623" t="s">
        <v>55</v>
      </c>
      <c r="E5" s="623"/>
      <c r="F5" s="623" t="s">
        <v>56</v>
      </c>
      <c r="G5" s="623"/>
      <c r="H5" s="623">
        <f>'Dati par projektu'!E13</f>
        <v>2022</v>
      </c>
      <c r="I5" s="623"/>
      <c r="J5" s="623">
        <f>IF(OR(H5&gt;='Dati par projektu'!$C$17,H5="X"),"X",H5+1)</f>
        <v>2023</v>
      </c>
      <c r="K5" s="623"/>
      <c r="L5" s="623" t="str">
        <f>IF(OR(J5&gt;='Dati par projektu'!$C$17,J5="X"),"X",J5+1)</f>
        <v>X</v>
      </c>
      <c r="M5" s="623"/>
      <c r="N5" s="623" t="str">
        <f>IF(OR(L5&gt;='Dati par projektu'!$C$17,L5="X"),"X",L5+1)</f>
        <v>X</v>
      </c>
      <c r="O5" s="623"/>
      <c r="P5" s="623" t="str">
        <f>IF(OR(N5&gt;='Dati par projektu'!$C$17,N5="X"),"X",N5+1)</f>
        <v>X</v>
      </c>
      <c r="Q5" s="623"/>
      <c r="R5" s="623" t="str">
        <f>IF(OR(P5&gt;='Dati par projektu'!$C$17,P5="X"),"X",P5+1)</f>
        <v>X</v>
      </c>
      <c r="S5" s="623"/>
      <c r="T5" s="623" t="str">
        <f>IF(OR(R5&gt;='Dati par projektu'!$C$17,R5="X"),"X",R5+1)</f>
        <v>X</v>
      </c>
      <c r="U5" s="623"/>
      <c r="V5" s="623" t="str">
        <f>IF(OR(T5&gt;='Dati par projektu'!$C$17,T5="X"),"X",T5+1)</f>
        <v>X</v>
      </c>
      <c r="W5" s="623"/>
      <c r="X5" s="623" t="str">
        <f>IF(OR(V5&gt;='Dati par projektu'!$C$17,V5="X"),"X",V5+1)</f>
        <v>X</v>
      </c>
      <c r="Y5" s="623"/>
      <c r="Z5" s="218"/>
      <c r="AE5" s="220"/>
      <c r="AF5" s="220"/>
      <c r="AG5" s="220"/>
      <c r="AH5" s="220"/>
      <c r="AI5" s="220"/>
      <c r="AJ5" s="220"/>
      <c r="AK5" s="220"/>
      <c r="AL5" s="220"/>
      <c r="AM5" s="220"/>
      <c r="AN5" s="220"/>
      <c r="AO5" s="220"/>
      <c r="AP5" s="220"/>
      <c r="AQ5" s="220"/>
      <c r="AR5" s="220"/>
      <c r="AS5" s="220"/>
      <c r="AT5" s="220"/>
      <c r="AV5" s="221">
        <v>0.55000000000000004</v>
      </c>
      <c r="BQ5" s="219"/>
    </row>
    <row r="6" spans="1:69" ht="27" customHeight="1" x14ac:dyDescent="0.2">
      <c r="A6" s="627"/>
      <c r="B6" s="628" t="s">
        <v>57</v>
      </c>
      <c r="C6" s="630"/>
      <c r="D6" s="222" t="s">
        <v>58</v>
      </c>
      <c r="E6" s="222" t="s">
        <v>59</v>
      </c>
      <c r="F6" s="222" t="s">
        <v>60</v>
      </c>
      <c r="G6" s="222" t="s">
        <v>61</v>
      </c>
      <c r="H6" s="223" t="s">
        <v>62</v>
      </c>
      <c r="I6" s="223" t="s">
        <v>63</v>
      </c>
      <c r="J6" s="223" t="s">
        <v>62</v>
      </c>
      <c r="K6" s="223" t="s">
        <v>63</v>
      </c>
      <c r="L6" s="223" t="s">
        <v>62</v>
      </c>
      <c r="M6" s="223" t="s">
        <v>63</v>
      </c>
      <c r="N6" s="223" t="s">
        <v>62</v>
      </c>
      <c r="O6" s="223" t="s">
        <v>63</v>
      </c>
      <c r="P6" s="223" t="s">
        <v>62</v>
      </c>
      <c r="Q6" s="223" t="s">
        <v>63</v>
      </c>
      <c r="R6" s="223" t="s">
        <v>62</v>
      </c>
      <c r="S6" s="223" t="s">
        <v>63</v>
      </c>
      <c r="T6" s="223" t="s">
        <v>62</v>
      </c>
      <c r="U6" s="223" t="s">
        <v>63</v>
      </c>
      <c r="V6" s="223" t="s">
        <v>62</v>
      </c>
      <c r="W6" s="223" t="s">
        <v>63</v>
      </c>
      <c r="X6" s="223" t="s">
        <v>62</v>
      </c>
      <c r="Y6" s="223" t="s">
        <v>63</v>
      </c>
      <c r="Z6" s="218"/>
      <c r="AE6" s="220"/>
      <c r="AF6" s="220"/>
      <c r="AG6" s="220"/>
      <c r="AH6" s="220"/>
      <c r="AI6" s="220"/>
      <c r="AJ6" s="220"/>
      <c r="AK6" s="220"/>
      <c r="AL6" s="220"/>
      <c r="AM6" s="220"/>
      <c r="AN6" s="220"/>
      <c r="AO6" s="220"/>
      <c r="AP6" s="220"/>
      <c r="AQ6" s="220"/>
      <c r="AR6" s="220"/>
      <c r="AS6" s="220"/>
      <c r="AT6" s="220"/>
      <c r="AV6" s="221">
        <v>0.45</v>
      </c>
      <c r="BQ6" s="219"/>
    </row>
    <row r="7" spans="1:69" x14ac:dyDescent="0.2">
      <c r="A7" s="224">
        <v>1</v>
      </c>
      <c r="B7" s="225" t="s">
        <v>89</v>
      </c>
      <c r="C7" s="241">
        <v>0.45</v>
      </c>
      <c r="D7" s="226">
        <f>F7+G7</f>
        <v>0</v>
      </c>
      <c r="E7" s="227" t="e">
        <f t="shared" ref="E7:E35" si="0">D7/$D$36</f>
        <v>#DIV/0!</v>
      </c>
      <c r="F7" s="228">
        <f t="shared" ref="F7:G11" si="1">ROUND(H7+J7+L7+N7+P7+R7+T7+V7+X7,2)</f>
        <v>0</v>
      </c>
      <c r="G7" s="228">
        <f t="shared" si="1"/>
        <v>0</v>
      </c>
      <c r="H7" s="19"/>
      <c r="I7" s="20"/>
      <c r="J7" s="19"/>
      <c r="K7" s="20"/>
      <c r="L7" s="19"/>
      <c r="M7" s="20"/>
      <c r="N7" s="19"/>
      <c r="O7" s="20"/>
      <c r="P7" s="19"/>
      <c r="Q7" s="20"/>
      <c r="R7" s="19"/>
      <c r="S7" s="20"/>
      <c r="T7" s="19"/>
      <c r="U7" s="20"/>
      <c r="V7" s="19"/>
      <c r="W7" s="20"/>
      <c r="X7" s="19"/>
      <c r="Y7" s="20"/>
      <c r="Z7" s="218"/>
      <c r="AE7" s="220"/>
      <c r="AF7" s="220"/>
      <c r="AG7" s="220"/>
      <c r="AH7" s="220"/>
      <c r="AI7" s="220"/>
      <c r="AJ7" s="220"/>
      <c r="AK7" s="220"/>
      <c r="AL7" s="220"/>
      <c r="AM7" s="220"/>
      <c r="AN7" s="220"/>
      <c r="AO7" s="220"/>
      <c r="AP7" s="220"/>
      <c r="AQ7" s="220"/>
      <c r="AR7" s="220"/>
      <c r="AS7" s="220"/>
      <c r="AT7" s="220"/>
      <c r="AV7" s="221">
        <v>0.35</v>
      </c>
      <c r="BQ7" s="219"/>
    </row>
    <row r="8" spans="1:69" x14ac:dyDescent="0.2">
      <c r="A8" s="224">
        <v>2</v>
      </c>
      <c r="B8" s="225" t="s">
        <v>64</v>
      </c>
      <c r="C8" s="218"/>
      <c r="D8" s="226">
        <f t="shared" ref="D8:D35" si="2">F8+G8</f>
        <v>0</v>
      </c>
      <c r="E8" s="227" t="e">
        <f t="shared" si="0"/>
        <v>#DIV/0!</v>
      </c>
      <c r="F8" s="229">
        <f>ROUND(H8+J8+L8+N8+P8+R8+T8+V8+X8,2)</f>
        <v>0</v>
      </c>
      <c r="G8" s="229">
        <f>ROUND(I8+K8+M8+O8+Q8+S8+U8+W8+Y8,2)</f>
        <v>0</v>
      </c>
      <c r="H8" s="230">
        <f>SUM(H9:H10)</f>
        <v>0</v>
      </c>
      <c r="I8" s="230">
        <f t="shared" ref="I8:Y8" si="3">SUM(I9:I10)</f>
        <v>0</v>
      </c>
      <c r="J8" s="230">
        <f t="shared" si="3"/>
        <v>0</v>
      </c>
      <c r="K8" s="230">
        <f t="shared" si="3"/>
        <v>0</v>
      </c>
      <c r="L8" s="230">
        <f t="shared" si="3"/>
        <v>0</v>
      </c>
      <c r="M8" s="230">
        <f t="shared" si="3"/>
        <v>0</v>
      </c>
      <c r="N8" s="230">
        <f t="shared" si="3"/>
        <v>0</v>
      </c>
      <c r="O8" s="230">
        <f t="shared" si="3"/>
        <v>0</v>
      </c>
      <c r="P8" s="230">
        <f t="shared" si="3"/>
        <v>0</v>
      </c>
      <c r="Q8" s="230">
        <f t="shared" si="3"/>
        <v>0</v>
      </c>
      <c r="R8" s="230">
        <f t="shared" si="3"/>
        <v>0</v>
      </c>
      <c r="S8" s="230">
        <f t="shared" si="3"/>
        <v>0</v>
      </c>
      <c r="T8" s="230">
        <f t="shared" si="3"/>
        <v>0</v>
      </c>
      <c r="U8" s="230">
        <f t="shared" si="3"/>
        <v>0</v>
      </c>
      <c r="V8" s="230">
        <f t="shared" si="3"/>
        <v>0</v>
      </c>
      <c r="W8" s="230">
        <f t="shared" si="3"/>
        <v>0</v>
      </c>
      <c r="X8" s="230">
        <f t="shared" si="3"/>
        <v>0</v>
      </c>
      <c r="Y8" s="230">
        <f t="shared" si="3"/>
        <v>0</v>
      </c>
      <c r="Z8" s="218"/>
      <c r="AE8" s="220"/>
      <c r="AF8" s="220"/>
      <c r="AG8" s="220"/>
      <c r="AH8" s="220"/>
      <c r="AI8" s="220"/>
      <c r="AJ8" s="220"/>
      <c r="AK8" s="220"/>
      <c r="AL8" s="220"/>
      <c r="AM8" s="220"/>
      <c r="AN8" s="220"/>
      <c r="AO8" s="220"/>
      <c r="AP8" s="220"/>
      <c r="AQ8" s="220"/>
      <c r="AR8" s="220"/>
      <c r="AS8" s="220"/>
      <c r="AT8" s="220"/>
      <c r="AV8" s="231"/>
      <c r="BQ8" s="219"/>
    </row>
    <row r="9" spans="1:69" x14ac:dyDescent="0.2">
      <c r="A9" s="232" t="s">
        <v>65</v>
      </c>
      <c r="B9" s="233" t="s">
        <v>66</v>
      </c>
      <c r="C9" s="241">
        <v>0.45</v>
      </c>
      <c r="D9" s="226">
        <f t="shared" si="2"/>
        <v>0</v>
      </c>
      <c r="E9" s="227" t="e">
        <f t="shared" si="0"/>
        <v>#DIV/0!</v>
      </c>
      <c r="F9" s="234">
        <f t="shared" si="1"/>
        <v>0</v>
      </c>
      <c r="G9" s="234">
        <f t="shared" si="1"/>
        <v>0</v>
      </c>
      <c r="H9" s="20"/>
      <c r="I9" s="20"/>
      <c r="J9" s="20"/>
      <c r="K9" s="20"/>
      <c r="L9" s="20"/>
      <c r="M9" s="20"/>
      <c r="N9" s="20"/>
      <c r="O9" s="20"/>
      <c r="P9" s="20"/>
      <c r="Q9" s="20"/>
      <c r="R9" s="20"/>
      <c r="S9" s="20"/>
      <c r="T9" s="20"/>
      <c r="U9" s="20"/>
      <c r="V9" s="20"/>
      <c r="W9" s="20"/>
      <c r="X9" s="20"/>
      <c r="Y9" s="20"/>
      <c r="Z9" s="218"/>
      <c r="AE9" s="220"/>
      <c r="AF9" s="220"/>
      <c r="AG9" s="220"/>
      <c r="AH9" s="220"/>
      <c r="AI9" s="220"/>
      <c r="AJ9" s="220"/>
      <c r="AK9" s="220"/>
      <c r="AL9" s="220"/>
      <c r="AM9" s="220"/>
      <c r="AN9" s="220"/>
      <c r="AO9" s="220"/>
      <c r="AP9" s="220"/>
      <c r="AQ9" s="220"/>
      <c r="AR9" s="220"/>
      <c r="AS9" s="220"/>
      <c r="AT9" s="220"/>
      <c r="AV9" s="231"/>
      <c r="BQ9" s="219"/>
    </row>
    <row r="10" spans="1:69" x14ac:dyDescent="0.2">
      <c r="A10" s="232" t="s">
        <v>67</v>
      </c>
      <c r="B10" s="233" t="s">
        <v>90</v>
      </c>
      <c r="C10" s="241">
        <v>0.45</v>
      </c>
      <c r="D10" s="226">
        <f t="shared" si="2"/>
        <v>0</v>
      </c>
      <c r="E10" s="227" t="e">
        <f t="shared" si="0"/>
        <v>#DIV/0!</v>
      </c>
      <c r="F10" s="234">
        <f t="shared" si="1"/>
        <v>0</v>
      </c>
      <c r="G10" s="234">
        <f t="shared" si="1"/>
        <v>0</v>
      </c>
      <c r="H10" s="244">
        <v>0</v>
      </c>
      <c r="I10" s="244">
        <v>0</v>
      </c>
      <c r="J10" s="244">
        <v>0</v>
      </c>
      <c r="K10" s="244">
        <v>0</v>
      </c>
      <c r="L10" s="244">
        <v>0</v>
      </c>
      <c r="M10" s="244">
        <v>0</v>
      </c>
      <c r="N10" s="244">
        <v>0</v>
      </c>
      <c r="O10" s="244">
        <v>0</v>
      </c>
      <c r="P10" s="244">
        <v>0</v>
      </c>
      <c r="Q10" s="244">
        <v>0</v>
      </c>
      <c r="R10" s="244">
        <v>0</v>
      </c>
      <c r="S10" s="244">
        <v>0</v>
      </c>
      <c r="T10" s="244">
        <v>0</v>
      </c>
      <c r="U10" s="244">
        <v>0</v>
      </c>
      <c r="V10" s="244">
        <v>0</v>
      </c>
      <c r="W10" s="244">
        <v>0</v>
      </c>
      <c r="X10" s="244">
        <v>0</v>
      </c>
      <c r="Y10" s="244">
        <v>0</v>
      </c>
      <c r="Z10" s="218"/>
      <c r="AE10" s="220"/>
      <c r="AF10" s="220"/>
      <c r="AG10" s="220"/>
      <c r="AH10" s="220"/>
      <c r="AI10" s="220"/>
      <c r="AJ10" s="220"/>
      <c r="AK10" s="220"/>
      <c r="AL10" s="220"/>
      <c r="AM10" s="220"/>
      <c r="AN10" s="220"/>
      <c r="AO10" s="220"/>
      <c r="AP10" s="220"/>
      <c r="AQ10" s="220"/>
      <c r="AR10" s="220"/>
      <c r="AS10" s="220"/>
      <c r="AT10" s="220"/>
      <c r="AV10" s="231"/>
      <c r="BQ10" s="219"/>
    </row>
    <row r="11" spans="1:69" hidden="1" x14ac:dyDescent="0.2">
      <c r="A11" s="224">
        <v>3</v>
      </c>
      <c r="B11" s="225" t="s">
        <v>93</v>
      </c>
      <c r="C11" s="218"/>
      <c r="D11" s="226">
        <f t="shared" si="2"/>
        <v>0</v>
      </c>
      <c r="E11" s="227" t="e">
        <f t="shared" si="0"/>
        <v>#DIV/0!</v>
      </c>
      <c r="F11" s="229">
        <f t="shared" si="1"/>
        <v>0</v>
      </c>
      <c r="G11" s="229">
        <f t="shared" si="1"/>
        <v>0</v>
      </c>
      <c r="H11" s="230">
        <f>SUM(H12:H13)</f>
        <v>0</v>
      </c>
      <c r="I11" s="230">
        <f t="shared" ref="I11:Y11" si="4">SUM(I12:I13)</f>
        <v>0</v>
      </c>
      <c r="J11" s="230">
        <f t="shared" si="4"/>
        <v>0</v>
      </c>
      <c r="K11" s="230">
        <f t="shared" si="4"/>
        <v>0</v>
      </c>
      <c r="L11" s="230">
        <f t="shared" si="4"/>
        <v>0</v>
      </c>
      <c r="M11" s="230">
        <f t="shared" si="4"/>
        <v>0</v>
      </c>
      <c r="N11" s="230">
        <f t="shared" si="4"/>
        <v>0</v>
      </c>
      <c r="O11" s="230">
        <f t="shared" si="4"/>
        <v>0</v>
      </c>
      <c r="P11" s="230">
        <f t="shared" si="4"/>
        <v>0</v>
      </c>
      <c r="Q11" s="230">
        <f t="shared" si="4"/>
        <v>0</v>
      </c>
      <c r="R11" s="230">
        <f t="shared" si="4"/>
        <v>0</v>
      </c>
      <c r="S11" s="230">
        <f t="shared" si="4"/>
        <v>0</v>
      </c>
      <c r="T11" s="230">
        <f t="shared" si="4"/>
        <v>0</v>
      </c>
      <c r="U11" s="230">
        <f t="shared" si="4"/>
        <v>0</v>
      </c>
      <c r="V11" s="230">
        <f t="shared" si="4"/>
        <v>0</v>
      </c>
      <c r="W11" s="230">
        <f t="shared" si="4"/>
        <v>0</v>
      </c>
      <c r="X11" s="230">
        <f t="shared" si="4"/>
        <v>0</v>
      </c>
      <c r="Y11" s="230">
        <f t="shared" si="4"/>
        <v>0</v>
      </c>
      <c r="Z11" s="218"/>
      <c r="AE11" s="220"/>
      <c r="AF11" s="220"/>
      <c r="AG11" s="220"/>
      <c r="AH11" s="220"/>
      <c r="AI11" s="220"/>
      <c r="AJ11" s="220"/>
      <c r="AK11" s="220"/>
      <c r="AL11" s="220"/>
      <c r="AM11" s="220"/>
      <c r="AN11" s="220"/>
      <c r="AO11" s="220"/>
      <c r="AP11" s="220"/>
      <c r="AQ11" s="220"/>
      <c r="AR11" s="220"/>
      <c r="AS11" s="220"/>
      <c r="AT11" s="220"/>
      <c r="AV11" s="231"/>
      <c r="BQ11" s="219"/>
    </row>
    <row r="12" spans="1:69" hidden="1" x14ac:dyDescent="0.2">
      <c r="A12" s="232" t="s">
        <v>91</v>
      </c>
      <c r="B12" s="233" t="s">
        <v>94</v>
      </c>
      <c r="C12" s="241">
        <v>0.45</v>
      </c>
      <c r="D12" s="226">
        <f t="shared" si="2"/>
        <v>0</v>
      </c>
      <c r="E12" s="227" t="e">
        <f t="shared" si="0"/>
        <v>#DIV/0!</v>
      </c>
      <c r="F12" s="234">
        <f>ROUND(H12+J12+L12+N12+P12+R12+T12+V12+X12,2)</f>
        <v>0</v>
      </c>
      <c r="G12" s="234">
        <f>ROUND(I12+K12+M12+O12+Q12+S12+U12+W12+Y12,2)</f>
        <v>0</v>
      </c>
      <c r="H12" s="20"/>
      <c r="I12" s="20"/>
      <c r="J12" s="20"/>
      <c r="K12" s="20"/>
      <c r="L12" s="20"/>
      <c r="M12" s="20"/>
      <c r="N12" s="20"/>
      <c r="O12" s="20"/>
      <c r="P12" s="20"/>
      <c r="Q12" s="20"/>
      <c r="R12" s="20"/>
      <c r="S12" s="20"/>
      <c r="T12" s="20"/>
      <c r="U12" s="20"/>
      <c r="V12" s="20"/>
      <c r="W12" s="20"/>
      <c r="X12" s="20"/>
      <c r="Y12" s="20"/>
      <c r="Z12" s="218"/>
      <c r="AE12" s="220"/>
      <c r="AF12" s="220"/>
      <c r="AG12" s="220"/>
      <c r="AH12" s="220"/>
      <c r="AI12" s="220"/>
      <c r="AJ12" s="220"/>
      <c r="AK12" s="220"/>
      <c r="AL12" s="220"/>
      <c r="AM12" s="220"/>
      <c r="AN12" s="220"/>
      <c r="AO12" s="220"/>
      <c r="AP12" s="220"/>
      <c r="AQ12" s="220"/>
      <c r="AR12" s="220"/>
      <c r="AS12" s="220"/>
      <c r="AT12" s="220"/>
      <c r="AV12" s="231"/>
      <c r="BQ12" s="219"/>
    </row>
    <row r="13" spans="1:69" hidden="1" x14ac:dyDescent="0.2">
      <c r="A13" s="232" t="s">
        <v>92</v>
      </c>
      <c r="B13" s="233" t="s">
        <v>95</v>
      </c>
      <c r="C13" s="241">
        <v>0.45</v>
      </c>
      <c r="D13" s="226">
        <f t="shared" si="2"/>
        <v>0</v>
      </c>
      <c r="E13" s="227" t="e">
        <f t="shared" si="0"/>
        <v>#DIV/0!</v>
      </c>
      <c r="F13" s="234">
        <f t="shared" ref="F13:G16" si="5">ROUND(H13+J13+L13+N13+P13+R13+T13+V13+X13,2)</f>
        <v>0</v>
      </c>
      <c r="G13" s="234">
        <f t="shared" si="5"/>
        <v>0</v>
      </c>
      <c r="H13" s="20"/>
      <c r="I13" s="20"/>
      <c r="J13" s="20"/>
      <c r="K13" s="20"/>
      <c r="L13" s="20"/>
      <c r="M13" s="20"/>
      <c r="N13" s="20"/>
      <c r="O13" s="20"/>
      <c r="P13" s="20"/>
      <c r="Q13" s="20"/>
      <c r="R13" s="20"/>
      <c r="S13" s="20"/>
      <c r="T13" s="20"/>
      <c r="U13" s="20"/>
      <c r="V13" s="20"/>
      <c r="W13" s="20"/>
      <c r="X13" s="20"/>
      <c r="Y13" s="20"/>
      <c r="Z13" s="218"/>
      <c r="AE13" s="220"/>
      <c r="AF13" s="220"/>
      <c r="AG13" s="220"/>
      <c r="AH13" s="220"/>
      <c r="AI13" s="220"/>
      <c r="AJ13" s="220"/>
      <c r="AK13" s="220"/>
      <c r="AL13" s="220"/>
      <c r="AM13" s="220"/>
      <c r="AN13" s="220"/>
      <c r="AO13" s="220"/>
      <c r="AP13" s="220"/>
      <c r="AQ13" s="220"/>
      <c r="AR13" s="220"/>
      <c r="AS13" s="220"/>
      <c r="AT13" s="220"/>
      <c r="AV13" s="231"/>
      <c r="BQ13" s="219"/>
    </row>
    <row r="14" spans="1:69" hidden="1" x14ac:dyDescent="0.2">
      <c r="A14" s="224">
        <v>4</v>
      </c>
      <c r="B14" s="225" t="s">
        <v>68</v>
      </c>
      <c r="C14" s="241">
        <v>0.45</v>
      </c>
      <c r="D14" s="226">
        <f t="shared" si="2"/>
        <v>0</v>
      </c>
      <c r="E14" s="227" t="e">
        <f t="shared" si="0"/>
        <v>#DIV/0!</v>
      </c>
      <c r="F14" s="234">
        <f t="shared" si="5"/>
        <v>0</v>
      </c>
      <c r="G14" s="234">
        <f t="shared" si="5"/>
        <v>0</v>
      </c>
      <c r="H14" s="19"/>
      <c r="I14" s="19"/>
      <c r="J14" s="19"/>
      <c r="K14" s="19"/>
      <c r="L14" s="19"/>
      <c r="M14" s="19"/>
      <c r="N14" s="19"/>
      <c r="O14" s="19"/>
      <c r="P14" s="19"/>
      <c r="Q14" s="19"/>
      <c r="R14" s="19"/>
      <c r="S14" s="19"/>
      <c r="T14" s="19"/>
      <c r="U14" s="19"/>
      <c r="V14" s="19"/>
      <c r="W14" s="19"/>
      <c r="X14" s="19"/>
      <c r="Y14" s="19"/>
      <c r="Z14" s="218"/>
      <c r="AE14" s="220"/>
      <c r="AF14" s="220"/>
      <c r="AG14" s="220"/>
      <c r="AH14" s="220"/>
      <c r="AI14" s="220"/>
      <c r="AJ14" s="220"/>
      <c r="AK14" s="220"/>
      <c r="AL14" s="220"/>
      <c r="AM14" s="220"/>
      <c r="AN14" s="220"/>
      <c r="AO14" s="220"/>
      <c r="AP14" s="220"/>
      <c r="AQ14" s="220"/>
      <c r="AR14" s="220"/>
      <c r="AS14" s="220"/>
      <c r="AT14" s="220"/>
      <c r="BQ14" s="219"/>
    </row>
    <row r="15" spans="1:69" hidden="1" x14ac:dyDescent="0.2">
      <c r="A15" s="224">
        <v>5</v>
      </c>
      <c r="B15" s="225" t="s">
        <v>96</v>
      </c>
      <c r="C15" s="241">
        <v>0.45</v>
      </c>
      <c r="D15" s="226">
        <f t="shared" si="2"/>
        <v>0</v>
      </c>
      <c r="E15" s="227" t="e">
        <f t="shared" si="0"/>
        <v>#DIV/0!</v>
      </c>
      <c r="F15" s="234">
        <f t="shared" si="5"/>
        <v>0</v>
      </c>
      <c r="G15" s="234">
        <f t="shared" si="5"/>
        <v>0</v>
      </c>
      <c r="H15" s="19"/>
      <c r="I15" s="19"/>
      <c r="J15" s="19"/>
      <c r="K15" s="19"/>
      <c r="L15" s="19"/>
      <c r="M15" s="19"/>
      <c r="N15" s="19"/>
      <c r="O15" s="19"/>
      <c r="P15" s="19"/>
      <c r="Q15" s="19"/>
      <c r="R15" s="19"/>
      <c r="S15" s="19"/>
      <c r="T15" s="19"/>
      <c r="U15" s="19"/>
      <c r="V15" s="19"/>
      <c r="W15" s="19"/>
      <c r="X15" s="19"/>
      <c r="Y15" s="19"/>
      <c r="Z15" s="218"/>
      <c r="AE15" s="220"/>
      <c r="AF15" s="220"/>
      <c r="AG15" s="220"/>
      <c r="AH15" s="220"/>
      <c r="AI15" s="220"/>
      <c r="AJ15" s="220"/>
      <c r="AK15" s="220"/>
      <c r="AL15" s="220"/>
      <c r="AM15" s="220"/>
      <c r="AN15" s="220"/>
      <c r="AO15" s="220"/>
      <c r="AP15" s="220"/>
      <c r="AQ15" s="220"/>
      <c r="AR15" s="220"/>
      <c r="AS15" s="220"/>
      <c r="AT15" s="220"/>
      <c r="BQ15" s="219"/>
    </row>
    <row r="16" spans="1:69" hidden="1" x14ac:dyDescent="0.2">
      <c r="A16" s="224">
        <v>6</v>
      </c>
      <c r="B16" s="225" t="s">
        <v>97</v>
      </c>
      <c r="C16" s="218"/>
      <c r="D16" s="226">
        <f t="shared" si="2"/>
        <v>0</v>
      </c>
      <c r="E16" s="227" t="e">
        <f t="shared" si="0"/>
        <v>#DIV/0!</v>
      </c>
      <c r="F16" s="229">
        <f t="shared" si="5"/>
        <v>0</v>
      </c>
      <c r="G16" s="229">
        <f>ROUND(I16+K16+M16+O16+Q16+S16+U16+W16+Y16,2)</f>
        <v>0</v>
      </c>
      <c r="H16" s="230">
        <f>SUM(H17:H20)</f>
        <v>0</v>
      </c>
      <c r="I16" s="230">
        <f t="shared" ref="I16:Y16" si="6">SUM(I17:I20)</f>
        <v>0</v>
      </c>
      <c r="J16" s="230">
        <f t="shared" si="6"/>
        <v>0</v>
      </c>
      <c r="K16" s="230">
        <f t="shared" si="6"/>
        <v>0</v>
      </c>
      <c r="L16" s="230">
        <f t="shared" si="6"/>
        <v>0</v>
      </c>
      <c r="M16" s="230">
        <f t="shared" si="6"/>
        <v>0</v>
      </c>
      <c r="N16" s="230">
        <f t="shared" si="6"/>
        <v>0</v>
      </c>
      <c r="O16" s="230">
        <f t="shared" si="6"/>
        <v>0</v>
      </c>
      <c r="P16" s="230">
        <f t="shared" si="6"/>
        <v>0</v>
      </c>
      <c r="Q16" s="230">
        <f t="shared" si="6"/>
        <v>0</v>
      </c>
      <c r="R16" s="230">
        <f t="shared" si="6"/>
        <v>0</v>
      </c>
      <c r="S16" s="230">
        <f t="shared" si="6"/>
        <v>0</v>
      </c>
      <c r="T16" s="230">
        <f t="shared" si="6"/>
        <v>0</v>
      </c>
      <c r="U16" s="230">
        <f t="shared" si="6"/>
        <v>0</v>
      </c>
      <c r="V16" s="230">
        <f t="shared" si="6"/>
        <v>0</v>
      </c>
      <c r="W16" s="230">
        <f t="shared" si="6"/>
        <v>0</v>
      </c>
      <c r="X16" s="230">
        <f t="shared" si="6"/>
        <v>0</v>
      </c>
      <c r="Y16" s="230">
        <f t="shared" si="6"/>
        <v>0</v>
      </c>
      <c r="Z16" s="218"/>
      <c r="AE16" s="220"/>
      <c r="AF16" s="220"/>
      <c r="AG16" s="220"/>
      <c r="AH16" s="220"/>
      <c r="AI16" s="220"/>
      <c r="AJ16" s="220"/>
      <c r="AK16" s="220"/>
      <c r="AL16" s="220"/>
      <c r="AM16" s="220"/>
      <c r="AN16" s="220"/>
      <c r="AO16" s="220"/>
      <c r="AP16" s="220"/>
      <c r="AQ16" s="220"/>
      <c r="AR16" s="220"/>
      <c r="AS16" s="220"/>
      <c r="AT16" s="220"/>
      <c r="AV16" s="231"/>
      <c r="BQ16" s="219"/>
    </row>
    <row r="17" spans="1:69" hidden="1" x14ac:dyDescent="0.2">
      <c r="A17" s="232" t="s">
        <v>100</v>
      </c>
      <c r="B17" s="233" t="s">
        <v>98</v>
      </c>
      <c r="C17" s="241">
        <v>0.45</v>
      </c>
      <c r="D17" s="226">
        <f t="shared" si="2"/>
        <v>0</v>
      </c>
      <c r="E17" s="227" t="e">
        <f t="shared" si="0"/>
        <v>#DIV/0!</v>
      </c>
      <c r="F17" s="234">
        <f>ROUND(H17+J17+L17+N17+P17+R17+T17+V17+X17,2)</f>
        <v>0</v>
      </c>
      <c r="G17" s="234">
        <f>ROUND(I17+K17+M17+O17+Q17+S17+U17+W17+Y17,2)</f>
        <v>0</v>
      </c>
      <c r="H17" s="20"/>
      <c r="I17" s="20"/>
      <c r="J17" s="20"/>
      <c r="K17" s="20"/>
      <c r="L17" s="20"/>
      <c r="M17" s="20"/>
      <c r="N17" s="20"/>
      <c r="O17" s="20"/>
      <c r="P17" s="20"/>
      <c r="Q17" s="20"/>
      <c r="R17" s="20"/>
      <c r="S17" s="20"/>
      <c r="T17" s="20"/>
      <c r="U17" s="20"/>
      <c r="V17" s="20"/>
      <c r="W17" s="20"/>
      <c r="X17" s="20"/>
      <c r="Y17" s="20"/>
      <c r="Z17" s="218"/>
      <c r="AE17" s="220"/>
      <c r="AF17" s="220"/>
      <c r="AG17" s="220"/>
      <c r="AH17" s="220"/>
      <c r="AI17" s="220"/>
      <c r="AJ17" s="220"/>
      <c r="AK17" s="220"/>
      <c r="AL17" s="220"/>
      <c r="AM17" s="220"/>
      <c r="AN17" s="220"/>
      <c r="AO17" s="220"/>
      <c r="AP17" s="220"/>
      <c r="AQ17" s="220"/>
      <c r="AR17" s="220"/>
      <c r="AS17" s="220"/>
      <c r="AT17" s="220"/>
      <c r="AV17" s="231"/>
      <c r="BQ17" s="219"/>
    </row>
    <row r="18" spans="1:69" hidden="1" x14ac:dyDescent="0.2">
      <c r="A18" s="232" t="s">
        <v>101</v>
      </c>
      <c r="B18" s="233" t="s">
        <v>95</v>
      </c>
      <c r="C18" s="241">
        <v>0.45</v>
      </c>
      <c r="D18" s="226">
        <f t="shared" si="2"/>
        <v>0</v>
      </c>
      <c r="E18" s="227" t="e">
        <f t="shared" si="0"/>
        <v>#DIV/0!</v>
      </c>
      <c r="F18" s="234">
        <f t="shared" ref="F18:G20" si="7">ROUND(H18+J18+L18+N18+P18+R18+T18+V18+X18,2)</f>
        <v>0</v>
      </c>
      <c r="G18" s="234">
        <f t="shared" si="7"/>
        <v>0</v>
      </c>
      <c r="H18" s="20"/>
      <c r="I18" s="20"/>
      <c r="J18" s="20"/>
      <c r="K18" s="20"/>
      <c r="L18" s="20"/>
      <c r="M18" s="20"/>
      <c r="N18" s="20"/>
      <c r="O18" s="20"/>
      <c r="P18" s="20"/>
      <c r="Q18" s="20"/>
      <c r="R18" s="20"/>
      <c r="S18" s="20"/>
      <c r="T18" s="20"/>
      <c r="U18" s="20"/>
      <c r="V18" s="20"/>
      <c r="W18" s="20"/>
      <c r="X18" s="20"/>
      <c r="Y18" s="20"/>
      <c r="Z18" s="218"/>
      <c r="AE18" s="220"/>
      <c r="AF18" s="220"/>
      <c r="AG18" s="220"/>
      <c r="AH18" s="220"/>
      <c r="AI18" s="220"/>
      <c r="AJ18" s="220"/>
      <c r="AK18" s="220"/>
      <c r="AL18" s="220"/>
      <c r="AM18" s="220"/>
      <c r="AN18" s="220"/>
      <c r="AO18" s="220"/>
      <c r="AP18" s="220"/>
      <c r="AQ18" s="220"/>
      <c r="AR18" s="220"/>
      <c r="AS18" s="220"/>
      <c r="AT18" s="220"/>
      <c r="AV18" s="231"/>
      <c r="BQ18" s="219"/>
    </row>
    <row r="19" spans="1:69" s="218" customFormat="1" hidden="1" x14ac:dyDescent="0.2">
      <c r="A19" s="232" t="s">
        <v>102</v>
      </c>
      <c r="B19" s="233" t="s">
        <v>99</v>
      </c>
      <c r="C19" s="241">
        <v>0.45</v>
      </c>
      <c r="D19" s="226">
        <f t="shared" si="2"/>
        <v>0</v>
      </c>
      <c r="E19" s="227" t="e">
        <f t="shared" si="0"/>
        <v>#DIV/0!</v>
      </c>
      <c r="F19" s="234">
        <f t="shared" si="7"/>
        <v>0</v>
      </c>
      <c r="G19" s="234">
        <f t="shared" si="7"/>
        <v>0</v>
      </c>
      <c r="H19" s="20"/>
      <c r="I19" s="20"/>
      <c r="J19" s="20"/>
      <c r="K19" s="20"/>
      <c r="L19" s="20"/>
      <c r="M19" s="20"/>
      <c r="N19" s="20"/>
      <c r="O19" s="20"/>
      <c r="P19" s="20"/>
      <c r="Q19" s="20"/>
      <c r="R19" s="20"/>
      <c r="S19" s="20"/>
      <c r="T19" s="20"/>
      <c r="U19" s="20"/>
      <c r="V19" s="20"/>
      <c r="W19" s="20"/>
      <c r="X19" s="20"/>
      <c r="Y19" s="20"/>
      <c r="AE19" s="220"/>
      <c r="AF19" s="220"/>
      <c r="AG19" s="220"/>
      <c r="AH19" s="220"/>
      <c r="AI19" s="220"/>
      <c r="AJ19" s="220"/>
      <c r="AK19" s="220"/>
      <c r="AL19" s="220"/>
      <c r="AM19" s="220"/>
      <c r="AN19" s="220"/>
      <c r="AO19" s="220"/>
      <c r="AP19" s="220"/>
      <c r="AQ19" s="220"/>
      <c r="AR19" s="220"/>
      <c r="AS19" s="220"/>
      <c r="AT19" s="220"/>
      <c r="AV19" s="231"/>
    </row>
    <row r="20" spans="1:69" s="218" customFormat="1" hidden="1" x14ac:dyDescent="0.2">
      <c r="A20" s="232" t="s">
        <v>103</v>
      </c>
      <c r="B20" s="233" t="s">
        <v>80</v>
      </c>
      <c r="C20" s="241">
        <v>0.45</v>
      </c>
      <c r="D20" s="226">
        <f t="shared" si="2"/>
        <v>0</v>
      </c>
      <c r="E20" s="227" t="e">
        <f t="shared" si="0"/>
        <v>#DIV/0!</v>
      </c>
      <c r="F20" s="234">
        <f t="shared" si="7"/>
        <v>0</v>
      </c>
      <c r="G20" s="234">
        <f t="shared" si="7"/>
        <v>0</v>
      </c>
      <c r="H20" s="20"/>
      <c r="I20" s="20"/>
      <c r="J20" s="20"/>
      <c r="K20" s="20"/>
      <c r="L20" s="20"/>
      <c r="M20" s="20"/>
      <c r="N20" s="20"/>
      <c r="O20" s="20"/>
      <c r="P20" s="20"/>
      <c r="Q20" s="20"/>
      <c r="R20" s="20"/>
      <c r="S20" s="20"/>
      <c r="T20" s="20"/>
      <c r="U20" s="20"/>
      <c r="V20" s="20"/>
      <c r="W20" s="20"/>
      <c r="X20" s="20"/>
      <c r="Y20" s="20"/>
      <c r="AE20" s="220"/>
      <c r="AF20" s="220"/>
      <c r="AG20" s="220"/>
      <c r="AH20" s="220"/>
      <c r="AI20" s="220"/>
      <c r="AJ20" s="220"/>
      <c r="AK20" s="220"/>
      <c r="AL20" s="220"/>
      <c r="AM20" s="220"/>
      <c r="AN20" s="220"/>
      <c r="AO20" s="220"/>
      <c r="AP20" s="220"/>
      <c r="AQ20" s="220"/>
      <c r="AR20" s="220"/>
      <c r="AS20" s="220"/>
      <c r="AT20" s="220"/>
      <c r="AV20" s="231"/>
    </row>
    <row r="21" spans="1:69" s="218" customFormat="1" x14ac:dyDescent="0.2">
      <c r="A21" s="224">
        <v>7</v>
      </c>
      <c r="B21" s="225" t="s">
        <v>69</v>
      </c>
      <c r="D21" s="226">
        <f t="shared" si="2"/>
        <v>0</v>
      </c>
      <c r="E21" s="227" t="e">
        <f t="shared" si="0"/>
        <v>#DIV/0!</v>
      </c>
      <c r="F21" s="228">
        <f>ROUND(H21+J21+L21+N21+P21+R21+T21+V21+X21,2)</f>
        <v>0</v>
      </c>
      <c r="G21" s="228">
        <f>ROUND(I21+K21+M21+O21+Q21+S21+U21+W21+Y21,2)</f>
        <v>0</v>
      </c>
      <c r="H21" s="235">
        <f>SUM(H22:H27)</f>
        <v>0</v>
      </c>
      <c r="I21" s="235">
        <f t="shared" ref="I21:Y21" si="8">SUM(I22:I27)</f>
        <v>0</v>
      </c>
      <c r="J21" s="235">
        <f t="shared" si="8"/>
        <v>0</v>
      </c>
      <c r="K21" s="235">
        <f t="shared" si="8"/>
        <v>0</v>
      </c>
      <c r="L21" s="235">
        <f t="shared" si="8"/>
        <v>0</v>
      </c>
      <c r="M21" s="235">
        <f t="shared" si="8"/>
        <v>0</v>
      </c>
      <c r="N21" s="235">
        <f t="shared" si="8"/>
        <v>0</v>
      </c>
      <c r="O21" s="235">
        <f t="shared" si="8"/>
        <v>0</v>
      </c>
      <c r="P21" s="235">
        <f t="shared" si="8"/>
        <v>0</v>
      </c>
      <c r="Q21" s="235">
        <f t="shared" si="8"/>
        <v>0</v>
      </c>
      <c r="R21" s="235">
        <f t="shared" si="8"/>
        <v>0</v>
      </c>
      <c r="S21" s="235">
        <f t="shared" si="8"/>
        <v>0</v>
      </c>
      <c r="T21" s="235">
        <f t="shared" si="8"/>
        <v>0</v>
      </c>
      <c r="U21" s="235">
        <f t="shared" si="8"/>
        <v>0</v>
      </c>
      <c r="V21" s="235">
        <f t="shared" si="8"/>
        <v>0</v>
      </c>
      <c r="W21" s="235">
        <f t="shared" si="8"/>
        <v>0</v>
      </c>
      <c r="X21" s="235">
        <f t="shared" si="8"/>
        <v>0</v>
      </c>
      <c r="Y21" s="235">
        <f t="shared" si="8"/>
        <v>0</v>
      </c>
      <c r="AE21" s="220"/>
      <c r="AF21" s="220"/>
      <c r="AG21" s="220"/>
      <c r="AH21" s="220"/>
      <c r="AI21" s="220"/>
      <c r="AJ21" s="220"/>
      <c r="AK21" s="220"/>
      <c r="AL21" s="220"/>
      <c r="AM21" s="220"/>
      <c r="AN21" s="220"/>
      <c r="AO21" s="220"/>
      <c r="AP21" s="220"/>
      <c r="AQ21" s="220"/>
      <c r="AR21" s="220"/>
      <c r="AS21" s="220"/>
      <c r="AT21" s="220"/>
    </row>
    <row r="22" spans="1:69" s="218" customFormat="1" x14ac:dyDescent="0.2">
      <c r="A22" s="232" t="s">
        <v>70</v>
      </c>
      <c r="B22" s="233" t="s">
        <v>324</v>
      </c>
      <c r="C22" s="241">
        <v>1</v>
      </c>
      <c r="D22" s="226">
        <f t="shared" si="2"/>
        <v>0</v>
      </c>
      <c r="E22" s="227" t="e">
        <f t="shared" si="0"/>
        <v>#DIV/0!</v>
      </c>
      <c r="F22" s="234">
        <f>ROUND(H22+J22+L22+N22+P22+R22+T22+V22+X22,2)</f>
        <v>0</v>
      </c>
      <c r="G22" s="234">
        <f>ROUND(I22+K22+M22+O22+Q22+S22+U22+W22+Y22,2)</f>
        <v>0</v>
      </c>
      <c r="H22" s="20"/>
      <c r="I22" s="20"/>
      <c r="J22" s="20"/>
      <c r="K22" s="20"/>
      <c r="L22" s="20"/>
      <c r="M22" s="20"/>
      <c r="N22" s="20"/>
      <c r="O22" s="20"/>
      <c r="P22" s="20"/>
      <c r="Q22" s="20"/>
      <c r="R22" s="20"/>
      <c r="S22" s="20"/>
      <c r="T22" s="20"/>
      <c r="U22" s="20"/>
      <c r="V22" s="20"/>
      <c r="W22" s="20"/>
      <c r="X22" s="20"/>
      <c r="Y22" s="20"/>
      <c r="AE22" s="220"/>
      <c r="AF22" s="220"/>
      <c r="AG22" s="220"/>
      <c r="AH22" s="220"/>
      <c r="AI22" s="220"/>
      <c r="AJ22" s="220"/>
      <c r="AK22" s="220"/>
      <c r="AL22" s="220"/>
      <c r="AM22" s="220"/>
      <c r="AN22" s="220"/>
      <c r="AO22" s="220"/>
      <c r="AP22" s="220"/>
      <c r="AQ22" s="220"/>
      <c r="AR22" s="220"/>
      <c r="AS22" s="220"/>
      <c r="AT22" s="220"/>
    </row>
    <row r="23" spans="1:69" s="218" customFormat="1" x14ac:dyDescent="0.2">
      <c r="A23" s="232" t="s">
        <v>72</v>
      </c>
      <c r="B23" s="233" t="s">
        <v>73</v>
      </c>
      <c r="C23" s="241">
        <v>0.45</v>
      </c>
      <c r="D23" s="226">
        <f t="shared" si="2"/>
        <v>0</v>
      </c>
      <c r="E23" s="227" t="e">
        <f t="shared" si="0"/>
        <v>#DIV/0!</v>
      </c>
      <c r="F23" s="234">
        <f t="shared" ref="F23:G35" si="9">ROUND(H23+J23+L23+N23+P23+R23+T23+V23+X23,2)</f>
        <v>0</v>
      </c>
      <c r="G23" s="234">
        <f t="shared" si="9"/>
        <v>0</v>
      </c>
      <c r="H23" s="20"/>
      <c r="I23" s="20"/>
      <c r="J23" s="20"/>
      <c r="K23" s="20"/>
      <c r="L23" s="20"/>
      <c r="M23" s="20"/>
      <c r="N23" s="20"/>
      <c r="O23" s="20"/>
      <c r="P23" s="20"/>
      <c r="Q23" s="20"/>
      <c r="R23" s="20"/>
      <c r="S23" s="20"/>
      <c r="T23" s="20"/>
      <c r="U23" s="20"/>
      <c r="V23" s="20"/>
      <c r="W23" s="20"/>
      <c r="X23" s="20"/>
      <c r="Y23" s="20"/>
      <c r="AE23" s="220"/>
      <c r="AF23" s="220"/>
      <c r="AG23" s="220"/>
      <c r="AH23" s="220"/>
      <c r="AI23" s="220"/>
      <c r="AJ23" s="220"/>
      <c r="AK23" s="220"/>
      <c r="AL23" s="220"/>
      <c r="AM23" s="220"/>
      <c r="AN23" s="220"/>
      <c r="AO23" s="220"/>
      <c r="AP23" s="220"/>
      <c r="AQ23" s="220"/>
      <c r="AR23" s="220"/>
      <c r="AS23" s="220"/>
      <c r="AT23" s="220"/>
    </row>
    <row r="24" spans="1:69" s="218" customFormat="1" x14ac:dyDescent="0.2">
      <c r="A24" s="232" t="s">
        <v>74</v>
      </c>
      <c r="B24" s="233" t="s">
        <v>88</v>
      </c>
      <c r="C24" s="241">
        <v>0.45</v>
      </c>
      <c r="D24" s="226">
        <f t="shared" si="2"/>
        <v>0</v>
      </c>
      <c r="E24" s="227" t="e">
        <f t="shared" si="0"/>
        <v>#DIV/0!</v>
      </c>
      <c r="F24" s="234">
        <f t="shared" si="9"/>
        <v>0</v>
      </c>
      <c r="G24" s="234">
        <f t="shared" si="9"/>
        <v>0</v>
      </c>
      <c r="H24" s="20"/>
      <c r="I24" s="20"/>
      <c r="J24" s="20"/>
      <c r="K24" s="20"/>
      <c r="L24" s="20"/>
      <c r="M24" s="20"/>
      <c r="N24" s="20"/>
      <c r="O24" s="20"/>
      <c r="P24" s="20"/>
      <c r="Q24" s="20"/>
      <c r="R24" s="20"/>
      <c r="S24" s="20"/>
      <c r="T24" s="20"/>
      <c r="U24" s="20"/>
      <c r="V24" s="20"/>
      <c r="W24" s="20"/>
      <c r="X24" s="20"/>
      <c r="Y24" s="20"/>
      <c r="AE24" s="220"/>
      <c r="AF24" s="220"/>
      <c r="AG24" s="220"/>
      <c r="AH24" s="220"/>
      <c r="AI24" s="220"/>
      <c r="AJ24" s="220"/>
      <c r="AK24" s="220"/>
      <c r="AL24" s="220"/>
      <c r="AM24" s="220"/>
      <c r="AN24" s="220"/>
      <c r="AO24" s="220"/>
      <c r="AP24" s="220"/>
      <c r="AQ24" s="220"/>
      <c r="AR24" s="220"/>
      <c r="AS24" s="220"/>
      <c r="AT24" s="220"/>
    </row>
    <row r="25" spans="1:69" s="218" customFormat="1" ht="15" customHeight="1" x14ac:dyDescent="0.2">
      <c r="A25" s="232" t="s">
        <v>75</v>
      </c>
      <c r="B25" s="233" t="s">
        <v>76</v>
      </c>
      <c r="C25" s="241">
        <v>0.45</v>
      </c>
      <c r="D25" s="226">
        <f t="shared" si="2"/>
        <v>0</v>
      </c>
      <c r="E25" s="227" t="e">
        <f t="shared" si="0"/>
        <v>#DIV/0!</v>
      </c>
      <c r="F25" s="234">
        <f t="shared" si="9"/>
        <v>0</v>
      </c>
      <c r="G25" s="234">
        <f t="shared" si="9"/>
        <v>0</v>
      </c>
      <c r="H25" s="20"/>
      <c r="I25" s="20"/>
      <c r="J25" s="20"/>
      <c r="K25" s="20"/>
      <c r="L25" s="20"/>
      <c r="M25" s="20"/>
      <c r="N25" s="20"/>
      <c r="O25" s="20"/>
      <c r="P25" s="20"/>
      <c r="Q25" s="20"/>
      <c r="R25" s="20"/>
      <c r="S25" s="20"/>
      <c r="T25" s="20"/>
      <c r="U25" s="20"/>
      <c r="V25" s="20"/>
      <c r="W25" s="20"/>
      <c r="X25" s="20"/>
      <c r="Y25" s="20"/>
      <c r="AE25" s="220"/>
      <c r="AF25" s="220"/>
      <c r="AG25" s="220"/>
      <c r="AH25" s="220"/>
      <c r="AI25" s="220"/>
      <c r="AJ25" s="220"/>
      <c r="AK25" s="220"/>
      <c r="AL25" s="220"/>
      <c r="AM25" s="220"/>
      <c r="AN25" s="220"/>
      <c r="AO25" s="220"/>
      <c r="AP25" s="220"/>
      <c r="AQ25" s="220"/>
      <c r="AR25" s="220"/>
      <c r="AS25" s="220"/>
      <c r="AT25" s="220"/>
    </row>
    <row r="26" spans="1:69" s="218" customFormat="1" x14ac:dyDescent="0.2">
      <c r="A26" s="232" t="s">
        <v>77</v>
      </c>
      <c r="B26" s="233" t="s">
        <v>78</v>
      </c>
      <c r="C26" s="241">
        <v>0.45</v>
      </c>
      <c r="D26" s="226">
        <f t="shared" si="2"/>
        <v>0</v>
      </c>
      <c r="E26" s="227" t="e">
        <f t="shared" si="0"/>
        <v>#DIV/0!</v>
      </c>
      <c r="F26" s="234">
        <f t="shared" si="9"/>
        <v>0</v>
      </c>
      <c r="G26" s="234">
        <f t="shared" si="9"/>
        <v>0</v>
      </c>
      <c r="H26" s="20"/>
      <c r="I26" s="20"/>
      <c r="J26" s="20"/>
      <c r="K26" s="20"/>
      <c r="L26" s="20"/>
      <c r="M26" s="20"/>
      <c r="N26" s="20"/>
      <c r="O26" s="20"/>
      <c r="P26" s="20"/>
      <c r="Q26" s="20"/>
      <c r="R26" s="20"/>
      <c r="S26" s="20"/>
      <c r="T26" s="20"/>
      <c r="U26" s="20"/>
      <c r="V26" s="20"/>
      <c r="W26" s="20"/>
      <c r="X26" s="20"/>
      <c r="Y26" s="20"/>
      <c r="AE26" s="220"/>
      <c r="AF26" s="220"/>
      <c r="AG26" s="220"/>
      <c r="AH26" s="220"/>
      <c r="AI26" s="220"/>
      <c r="AJ26" s="220"/>
      <c r="AK26" s="220"/>
      <c r="AL26" s="220"/>
      <c r="AM26" s="220"/>
      <c r="AN26" s="220"/>
      <c r="AO26" s="220"/>
      <c r="AP26" s="220"/>
      <c r="AQ26" s="220"/>
      <c r="AR26" s="220"/>
      <c r="AS26" s="220"/>
      <c r="AT26" s="220"/>
    </row>
    <row r="27" spans="1:69" s="218" customFormat="1" x14ac:dyDescent="0.2">
      <c r="A27" s="232" t="s">
        <v>79</v>
      </c>
      <c r="B27" s="233" t="s">
        <v>80</v>
      </c>
      <c r="C27" s="241">
        <v>0.45</v>
      </c>
      <c r="D27" s="226">
        <f t="shared" si="2"/>
        <v>0</v>
      </c>
      <c r="E27" s="227" t="e">
        <f t="shared" si="0"/>
        <v>#DIV/0!</v>
      </c>
      <c r="F27" s="234">
        <f t="shared" si="9"/>
        <v>0</v>
      </c>
      <c r="G27" s="234">
        <f t="shared" si="9"/>
        <v>0</v>
      </c>
      <c r="H27" s="20"/>
      <c r="I27" s="20"/>
      <c r="J27" s="20"/>
      <c r="K27" s="20"/>
      <c r="L27" s="20"/>
      <c r="M27" s="20"/>
      <c r="N27" s="20"/>
      <c r="O27" s="20"/>
      <c r="P27" s="20"/>
      <c r="Q27" s="20"/>
      <c r="R27" s="20"/>
      <c r="S27" s="20"/>
      <c r="T27" s="20"/>
      <c r="U27" s="20"/>
      <c r="V27" s="20"/>
      <c r="W27" s="20"/>
      <c r="X27" s="20"/>
      <c r="Y27" s="20"/>
      <c r="AE27" s="220"/>
      <c r="AF27" s="220"/>
      <c r="AG27" s="220"/>
      <c r="AH27" s="220"/>
      <c r="AI27" s="220"/>
      <c r="AJ27" s="220"/>
      <c r="AK27" s="220"/>
      <c r="AL27" s="220"/>
      <c r="AM27" s="220"/>
      <c r="AN27" s="220"/>
      <c r="AO27" s="220"/>
      <c r="AP27" s="220"/>
      <c r="AQ27" s="220"/>
      <c r="AR27" s="220"/>
      <c r="AS27" s="220"/>
      <c r="AT27" s="220"/>
    </row>
    <row r="28" spans="1:69" s="218" customFormat="1" hidden="1" x14ac:dyDescent="0.2">
      <c r="A28" s="224">
        <v>8</v>
      </c>
      <c r="B28" s="225" t="s">
        <v>104</v>
      </c>
      <c r="C28" s="241">
        <v>0.45</v>
      </c>
      <c r="D28" s="226">
        <f t="shared" si="2"/>
        <v>0</v>
      </c>
      <c r="E28" s="227" t="e">
        <f t="shared" si="0"/>
        <v>#DIV/0!</v>
      </c>
      <c r="F28" s="234">
        <f t="shared" si="9"/>
        <v>0</v>
      </c>
      <c r="G28" s="234">
        <f t="shared" si="9"/>
        <v>0</v>
      </c>
      <c r="H28" s="20"/>
      <c r="I28" s="20"/>
      <c r="J28" s="20"/>
      <c r="K28" s="20"/>
      <c r="L28" s="20"/>
      <c r="M28" s="20"/>
      <c r="N28" s="19"/>
      <c r="O28" s="19"/>
      <c r="P28" s="19"/>
      <c r="Q28" s="19"/>
      <c r="R28" s="19"/>
      <c r="S28" s="19"/>
      <c r="T28" s="19"/>
      <c r="U28" s="19"/>
      <c r="V28" s="19"/>
      <c r="W28" s="19"/>
      <c r="X28" s="19"/>
      <c r="Y28" s="19"/>
      <c r="AE28" s="220"/>
      <c r="AF28" s="220"/>
      <c r="AG28" s="220"/>
      <c r="AH28" s="220"/>
      <c r="AI28" s="220"/>
      <c r="AJ28" s="220"/>
      <c r="AK28" s="220"/>
      <c r="AL28" s="220"/>
      <c r="AM28" s="220"/>
      <c r="AN28" s="220"/>
      <c r="AO28" s="220"/>
      <c r="AP28" s="220"/>
      <c r="AQ28" s="220"/>
      <c r="AR28" s="220"/>
      <c r="AS28" s="220"/>
      <c r="AT28" s="220"/>
    </row>
    <row r="29" spans="1:69" s="218" customFormat="1" x14ac:dyDescent="0.2">
      <c r="A29" s="224">
        <v>9</v>
      </c>
      <c r="B29" s="225" t="s">
        <v>81</v>
      </c>
      <c r="C29" s="241">
        <v>0.45</v>
      </c>
      <c r="D29" s="226">
        <f t="shared" si="2"/>
        <v>0</v>
      </c>
      <c r="E29" s="227" t="e">
        <f t="shared" si="0"/>
        <v>#DIV/0!</v>
      </c>
      <c r="F29" s="234">
        <f t="shared" si="9"/>
        <v>0</v>
      </c>
      <c r="G29" s="234">
        <f t="shared" si="9"/>
        <v>0</v>
      </c>
      <c r="H29" s="175">
        <v>0</v>
      </c>
      <c r="I29" s="20"/>
      <c r="J29" s="175">
        <v>0</v>
      </c>
      <c r="K29" s="20"/>
      <c r="L29" s="175">
        <v>0</v>
      </c>
      <c r="M29" s="20"/>
      <c r="N29" s="175">
        <v>0</v>
      </c>
      <c r="O29" s="20"/>
      <c r="P29" s="175">
        <v>0</v>
      </c>
      <c r="Q29" s="20"/>
      <c r="R29" s="175">
        <v>0</v>
      </c>
      <c r="S29" s="20"/>
      <c r="T29" s="175">
        <v>0</v>
      </c>
      <c r="U29" s="20"/>
      <c r="V29" s="175">
        <v>0</v>
      </c>
      <c r="W29" s="20"/>
      <c r="X29" s="175">
        <v>0</v>
      </c>
      <c r="Y29" s="20"/>
      <c r="AE29" s="220"/>
      <c r="AF29" s="220"/>
      <c r="AG29" s="220"/>
      <c r="AH29" s="220"/>
      <c r="AI29" s="220"/>
      <c r="AJ29" s="220"/>
      <c r="AK29" s="220"/>
      <c r="AL29" s="220"/>
      <c r="AM29" s="220"/>
      <c r="AN29" s="220"/>
      <c r="AO29" s="220"/>
      <c r="AP29" s="220"/>
      <c r="AQ29" s="220"/>
      <c r="AR29" s="220"/>
      <c r="AS29" s="220"/>
      <c r="AT29" s="220"/>
    </row>
    <row r="30" spans="1:69" s="218" customFormat="1" x14ac:dyDescent="0.2">
      <c r="A30" s="224">
        <v>10</v>
      </c>
      <c r="B30" s="225" t="s">
        <v>82</v>
      </c>
      <c r="C30" s="241">
        <v>0.45</v>
      </c>
      <c r="D30" s="226">
        <f t="shared" si="2"/>
        <v>0</v>
      </c>
      <c r="E30" s="227" t="e">
        <f t="shared" si="0"/>
        <v>#DIV/0!</v>
      </c>
      <c r="F30" s="234">
        <f t="shared" si="9"/>
        <v>0</v>
      </c>
      <c r="G30" s="234">
        <f t="shared" si="9"/>
        <v>0</v>
      </c>
      <c r="H30" s="175">
        <v>0</v>
      </c>
      <c r="I30" s="20"/>
      <c r="J30" s="175">
        <v>0</v>
      </c>
      <c r="K30" s="20"/>
      <c r="L30" s="175">
        <v>0</v>
      </c>
      <c r="M30" s="20"/>
      <c r="N30" s="175">
        <v>0</v>
      </c>
      <c r="O30" s="20"/>
      <c r="P30" s="175">
        <v>0</v>
      </c>
      <c r="Q30" s="20"/>
      <c r="R30" s="175">
        <v>0</v>
      </c>
      <c r="S30" s="20"/>
      <c r="T30" s="175">
        <v>0</v>
      </c>
      <c r="U30" s="20"/>
      <c r="V30" s="175">
        <v>0</v>
      </c>
      <c r="W30" s="20"/>
      <c r="X30" s="175">
        <v>0</v>
      </c>
      <c r="Y30" s="20"/>
      <c r="AE30" s="220"/>
      <c r="AF30" s="220"/>
      <c r="AG30" s="220"/>
      <c r="AH30" s="220"/>
      <c r="AI30" s="220"/>
      <c r="AJ30" s="220"/>
      <c r="AK30" s="220"/>
      <c r="AL30" s="220"/>
      <c r="AM30" s="220"/>
      <c r="AN30" s="220"/>
      <c r="AO30" s="220"/>
      <c r="AP30" s="220"/>
      <c r="AQ30" s="220"/>
      <c r="AR30" s="220"/>
      <c r="AS30" s="220"/>
      <c r="AT30" s="220"/>
    </row>
    <row r="31" spans="1:69" s="218" customFormat="1" ht="25.5" x14ac:dyDescent="0.2">
      <c r="A31" s="224">
        <v>11</v>
      </c>
      <c r="B31" s="225" t="s">
        <v>325</v>
      </c>
      <c r="C31" s="241">
        <v>1</v>
      </c>
      <c r="D31" s="226">
        <f t="shared" si="2"/>
        <v>0</v>
      </c>
      <c r="E31" s="227" t="e">
        <f t="shared" si="0"/>
        <v>#DIV/0!</v>
      </c>
      <c r="F31" s="234">
        <f t="shared" si="9"/>
        <v>0</v>
      </c>
      <c r="G31" s="234">
        <f t="shared" si="9"/>
        <v>0</v>
      </c>
      <c r="H31" s="20"/>
      <c r="I31" s="20"/>
      <c r="J31" s="20"/>
      <c r="K31" s="20"/>
      <c r="L31" s="20"/>
      <c r="M31" s="20"/>
      <c r="N31" s="20"/>
      <c r="O31" s="20"/>
      <c r="P31" s="20"/>
      <c r="Q31" s="20"/>
      <c r="R31" s="20"/>
      <c r="S31" s="20"/>
      <c r="T31" s="20"/>
      <c r="U31" s="20"/>
      <c r="V31" s="20"/>
      <c r="W31" s="20"/>
      <c r="X31" s="20"/>
      <c r="Y31" s="20"/>
      <c r="AE31" s="220"/>
      <c r="AF31" s="220"/>
      <c r="AG31" s="220"/>
      <c r="AH31" s="220"/>
      <c r="AI31" s="220"/>
      <c r="AJ31" s="220"/>
      <c r="AK31" s="220"/>
      <c r="AL31" s="220"/>
      <c r="AM31" s="220"/>
      <c r="AN31" s="220"/>
      <c r="AO31" s="220"/>
      <c r="AP31" s="220"/>
      <c r="AQ31" s="220"/>
      <c r="AR31" s="220"/>
      <c r="AS31" s="220"/>
      <c r="AT31" s="220"/>
    </row>
    <row r="32" spans="1:69" s="218" customFormat="1" hidden="1" x14ac:dyDescent="0.2">
      <c r="A32" s="224">
        <v>12</v>
      </c>
      <c r="B32" s="225" t="s">
        <v>105</v>
      </c>
      <c r="C32" s="241">
        <v>0.45</v>
      </c>
      <c r="D32" s="226">
        <f t="shared" si="2"/>
        <v>0</v>
      </c>
      <c r="E32" s="227" t="e">
        <f t="shared" si="0"/>
        <v>#DIV/0!</v>
      </c>
      <c r="F32" s="234">
        <f t="shared" si="9"/>
        <v>0</v>
      </c>
      <c r="G32" s="234">
        <f t="shared" si="9"/>
        <v>0</v>
      </c>
      <c r="H32" s="20"/>
      <c r="I32" s="20"/>
      <c r="J32" s="20"/>
      <c r="K32" s="20"/>
      <c r="L32" s="20"/>
      <c r="M32" s="20"/>
      <c r="N32" s="20"/>
      <c r="O32" s="20"/>
      <c r="P32" s="20"/>
      <c r="Q32" s="20"/>
      <c r="R32" s="20"/>
      <c r="S32" s="20"/>
      <c r="T32" s="20"/>
      <c r="U32" s="20"/>
      <c r="V32" s="20"/>
      <c r="W32" s="20"/>
      <c r="X32" s="20"/>
      <c r="Y32" s="20"/>
      <c r="AE32" s="220"/>
      <c r="AF32" s="220"/>
      <c r="AG32" s="220"/>
      <c r="AH32" s="220"/>
      <c r="AI32" s="220"/>
      <c r="AJ32" s="220"/>
      <c r="AK32" s="220"/>
      <c r="AL32" s="220"/>
      <c r="AM32" s="220"/>
      <c r="AN32" s="220"/>
      <c r="AO32" s="220"/>
      <c r="AP32" s="220"/>
      <c r="AQ32" s="220"/>
      <c r="AR32" s="220"/>
      <c r="AS32" s="220"/>
      <c r="AT32" s="220"/>
    </row>
    <row r="33" spans="1:69" s="218" customFormat="1" hidden="1" x14ac:dyDescent="0.2">
      <c r="A33" s="224">
        <v>13</v>
      </c>
      <c r="B33" s="225" t="s">
        <v>106</v>
      </c>
      <c r="C33" s="241">
        <v>0.45</v>
      </c>
      <c r="D33" s="226">
        <f t="shared" si="2"/>
        <v>0</v>
      </c>
      <c r="E33" s="227" t="e">
        <f t="shared" si="0"/>
        <v>#DIV/0!</v>
      </c>
      <c r="F33" s="234">
        <f t="shared" si="9"/>
        <v>0</v>
      </c>
      <c r="G33" s="234">
        <f t="shared" si="9"/>
        <v>0</v>
      </c>
      <c r="H33" s="175">
        <v>0</v>
      </c>
      <c r="I33" s="20"/>
      <c r="J33" s="175">
        <v>0</v>
      </c>
      <c r="K33" s="20"/>
      <c r="L33" s="175">
        <v>0</v>
      </c>
      <c r="M33" s="20"/>
      <c r="N33" s="175">
        <v>0</v>
      </c>
      <c r="O33" s="20"/>
      <c r="P33" s="175">
        <v>0</v>
      </c>
      <c r="Q33" s="20"/>
      <c r="R33" s="175">
        <v>0</v>
      </c>
      <c r="S33" s="20"/>
      <c r="T33" s="175">
        <v>0</v>
      </c>
      <c r="U33" s="20"/>
      <c r="V33" s="175">
        <v>0</v>
      </c>
      <c r="W33" s="20"/>
      <c r="X33" s="175">
        <v>0</v>
      </c>
      <c r="Y33" s="20"/>
      <c r="AE33" s="220"/>
      <c r="AF33" s="220"/>
      <c r="AG33" s="220"/>
      <c r="AH33" s="220"/>
      <c r="AI33" s="220"/>
      <c r="AJ33" s="220"/>
      <c r="AK33" s="220"/>
      <c r="AL33" s="220"/>
      <c r="AM33" s="220"/>
      <c r="AN33" s="220"/>
      <c r="AO33" s="220"/>
      <c r="AP33" s="220"/>
      <c r="AQ33" s="220"/>
      <c r="AR33" s="220"/>
      <c r="AS33" s="220"/>
      <c r="AT33" s="220"/>
    </row>
    <row r="34" spans="1:69" s="218" customFormat="1" hidden="1" x14ac:dyDescent="0.2">
      <c r="A34" s="224">
        <v>14</v>
      </c>
      <c r="B34" s="225" t="s">
        <v>107</v>
      </c>
      <c r="C34" s="241">
        <v>0.45</v>
      </c>
      <c r="D34" s="226">
        <f t="shared" si="2"/>
        <v>0</v>
      </c>
      <c r="E34" s="227" t="e">
        <f>D34/$D$36</f>
        <v>#DIV/0!</v>
      </c>
      <c r="F34" s="234">
        <f t="shared" si="9"/>
        <v>0</v>
      </c>
      <c r="G34" s="234">
        <f t="shared" si="9"/>
        <v>0</v>
      </c>
      <c r="H34" s="20"/>
      <c r="I34" s="20"/>
      <c r="J34" s="20"/>
      <c r="K34" s="20"/>
      <c r="L34" s="20"/>
      <c r="M34" s="20"/>
      <c r="N34" s="20"/>
      <c r="O34" s="20"/>
      <c r="P34" s="20"/>
      <c r="Q34" s="20"/>
      <c r="R34" s="20"/>
      <c r="S34" s="20"/>
      <c r="T34" s="20"/>
      <c r="U34" s="20"/>
      <c r="V34" s="20"/>
      <c r="W34" s="20"/>
      <c r="X34" s="20"/>
      <c r="Y34" s="20"/>
      <c r="AE34" s="220"/>
      <c r="AF34" s="220"/>
      <c r="AG34" s="220"/>
      <c r="AH34" s="220"/>
      <c r="AI34" s="220"/>
      <c r="AJ34" s="220"/>
      <c r="AK34" s="220"/>
      <c r="AL34" s="220"/>
      <c r="AM34" s="220"/>
      <c r="AN34" s="220"/>
      <c r="AO34" s="220"/>
      <c r="AP34" s="220"/>
      <c r="AQ34" s="220"/>
      <c r="AR34" s="220"/>
      <c r="AS34" s="220"/>
      <c r="AT34" s="220"/>
    </row>
    <row r="35" spans="1:69" s="218" customFormat="1" x14ac:dyDescent="0.2">
      <c r="A35" s="224">
        <v>15</v>
      </c>
      <c r="B35" s="225" t="s">
        <v>108</v>
      </c>
      <c r="C35" s="241">
        <v>0.45</v>
      </c>
      <c r="D35" s="226">
        <f t="shared" si="2"/>
        <v>0</v>
      </c>
      <c r="E35" s="227" t="e">
        <f t="shared" si="0"/>
        <v>#DIV/0!</v>
      </c>
      <c r="F35" s="234">
        <f t="shared" si="9"/>
        <v>0</v>
      </c>
      <c r="G35" s="234">
        <f t="shared" si="9"/>
        <v>0</v>
      </c>
      <c r="H35" s="244">
        <v>0</v>
      </c>
      <c r="I35" s="20"/>
      <c r="J35" s="244">
        <v>0</v>
      </c>
      <c r="K35" s="20"/>
      <c r="L35" s="244">
        <v>0</v>
      </c>
      <c r="M35" s="20"/>
      <c r="N35" s="244">
        <v>0</v>
      </c>
      <c r="O35" s="20"/>
      <c r="P35" s="244">
        <v>0</v>
      </c>
      <c r="Q35" s="20"/>
      <c r="R35" s="244">
        <v>0</v>
      </c>
      <c r="S35" s="20"/>
      <c r="T35" s="244">
        <v>0</v>
      </c>
      <c r="U35" s="20"/>
      <c r="V35" s="244">
        <v>0</v>
      </c>
      <c r="W35" s="20"/>
      <c r="X35" s="244">
        <v>0</v>
      </c>
      <c r="Y35" s="20"/>
      <c r="AE35" s="220"/>
      <c r="AF35" s="220"/>
      <c r="AG35" s="220"/>
      <c r="AH35" s="220"/>
      <c r="AI35" s="220"/>
      <c r="AJ35" s="220"/>
      <c r="AK35" s="220"/>
      <c r="AL35" s="220"/>
      <c r="AM35" s="220"/>
      <c r="AN35" s="220"/>
      <c r="AO35" s="220"/>
      <c r="AP35" s="220"/>
      <c r="AQ35" s="220"/>
      <c r="AR35" s="220"/>
      <c r="AS35" s="220"/>
      <c r="AT35" s="220"/>
    </row>
    <row r="36" spans="1:69" s="218" customFormat="1" x14ac:dyDescent="0.2">
      <c r="A36" s="236"/>
      <c r="B36" s="225" t="s">
        <v>84</v>
      </c>
      <c r="C36" s="238"/>
      <c r="D36" s="226">
        <f>F36+G36</f>
        <v>0</v>
      </c>
      <c r="E36" s="237" t="e">
        <f>D36/$D$36</f>
        <v>#DIV/0!</v>
      </c>
      <c r="F36" s="228">
        <f t="shared" ref="F36:G36" si="10">F7+F8+F11+F14+F15+F16+F21+F28+F29+F30+F31+F32+F33+F34+F35</f>
        <v>0</v>
      </c>
      <c r="G36" s="228">
        <f t="shared" si="10"/>
        <v>0</v>
      </c>
      <c r="H36" s="228">
        <f>H7+H8+H11+H14+H15+H16+H21+H28+H29+H30+H31+H32+H33+H34+H35</f>
        <v>0</v>
      </c>
      <c r="I36" s="228">
        <f t="shared" ref="I36:Y36" si="11">I7+I8+I11+I14+I15+I16+I21+I28+I29+I30+I31+I32+I33+I34+I35</f>
        <v>0</v>
      </c>
      <c r="J36" s="228">
        <f t="shared" si="11"/>
        <v>0</v>
      </c>
      <c r="K36" s="228">
        <f t="shared" si="11"/>
        <v>0</v>
      </c>
      <c r="L36" s="228">
        <f t="shared" si="11"/>
        <v>0</v>
      </c>
      <c r="M36" s="228">
        <f t="shared" si="11"/>
        <v>0</v>
      </c>
      <c r="N36" s="228">
        <f t="shared" si="11"/>
        <v>0</v>
      </c>
      <c r="O36" s="228">
        <f t="shared" si="11"/>
        <v>0</v>
      </c>
      <c r="P36" s="228">
        <f t="shared" si="11"/>
        <v>0</v>
      </c>
      <c r="Q36" s="228">
        <f t="shared" si="11"/>
        <v>0</v>
      </c>
      <c r="R36" s="228">
        <f t="shared" si="11"/>
        <v>0</v>
      </c>
      <c r="S36" s="228">
        <f t="shared" si="11"/>
        <v>0</v>
      </c>
      <c r="T36" s="228">
        <f t="shared" si="11"/>
        <v>0</v>
      </c>
      <c r="U36" s="228">
        <f t="shared" si="11"/>
        <v>0</v>
      </c>
      <c r="V36" s="228">
        <f t="shared" si="11"/>
        <v>0</v>
      </c>
      <c r="W36" s="228">
        <f t="shared" si="11"/>
        <v>0</v>
      </c>
      <c r="X36" s="228">
        <f t="shared" si="11"/>
        <v>0</v>
      </c>
      <c r="Y36" s="228">
        <f t="shared" si="11"/>
        <v>0</v>
      </c>
      <c r="AE36" s="220"/>
      <c r="AF36" s="220"/>
      <c r="AG36" s="220"/>
      <c r="AH36" s="220"/>
      <c r="AI36" s="220"/>
      <c r="AJ36" s="220"/>
      <c r="AK36" s="220"/>
      <c r="AL36" s="220"/>
      <c r="AM36" s="220"/>
      <c r="AN36" s="220"/>
      <c r="AO36" s="220"/>
      <c r="AP36" s="220"/>
      <c r="AQ36" s="220"/>
      <c r="AR36" s="220"/>
      <c r="AS36" s="220"/>
      <c r="AT36" s="220"/>
    </row>
    <row r="37" spans="1:69" s="218" customFormat="1" x14ac:dyDescent="0.2">
      <c r="A37" s="236"/>
      <c r="B37" s="225" t="s">
        <v>187</v>
      </c>
      <c r="C37" s="238"/>
      <c r="D37" s="239"/>
      <c r="E37" s="237"/>
      <c r="F37" s="240"/>
      <c r="G37" s="240"/>
      <c r="H37" s="228"/>
      <c r="I37" s="19"/>
      <c r="J37" s="228"/>
      <c r="K37" s="19"/>
      <c r="L37" s="228"/>
      <c r="M37" s="19"/>
      <c r="N37" s="228"/>
      <c r="O37" s="19"/>
      <c r="P37" s="228"/>
      <c r="Q37" s="19"/>
      <c r="R37" s="228"/>
      <c r="S37" s="19"/>
      <c r="T37" s="228"/>
      <c r="U37" s="19"/>
      <c r="V37" s="228"/>
      <c r="W37" s="19"/>
      <c r="X37" s="228"/>
      <c r="Y37" s="19"/>
      <c r="AE37" s="220"/>
      <c r="AF37" s="220"/>
      <c r="AG37" s="220"/>
      <c r="AH37" s="220"/>
      <c r="AI37" s="220"/>
      <c r="AJ37" s="220"/>
      <c r="AK37" s="220"/>
      <c r="AL37" s="220"/>
      <c r="AM37" s="220"/>
      <c r="AN37" s="220"/>
      <c r="AO37" s="220"/>
      <c r="AP37" s="220"/>
      <c r="AQ37" s="220"/>
      <c r="AR37" s="220"/>
      <c r="AS37" s="220"/>
      <c r="AT37" s="220"/>
    </row>
    <row r="38" spans="1:69" s="218" customFormat="1" x14ac:dyDescent="0.2">
      <c r="A38" s="236"/>
      <c r="B38" s="225" t="s">
        <v>350</v>
      </c>
      <c r="C38" s="238"/>
      <c r="D38" s="239"/>
      <c r="E38" s="237"/>
      <c r="F38" s="240"/>
      <c r="G38" s="240"/>
      <c r="H38" s="228">
        <f>H36-H35</f>
        <v>0</v>
      </c>
      <c r="I38" s="228">
        <f>I36-I35-I37</f>
        <v>0</v>
      </c>
      <c r="J38" s="228">
        <f t="shared" ref="J38:Y38" si="12">J36-J35</f>
        <v>0</v>
      </c>
      <c r="K38" s="228">
        <f>K36-K35-K37</f>
        <v>0</v>
      </c>
      <c r="L38" s="228">
        <f t="shared" si="12"/>
        <v>0</v>
      </c>
      <c r="M38" s="228">
        <f>M36-M35-M37</f>
        <v>0</v>
      </c>
      <c r="N38" s="228">
        <f t="shared" si="12"/>
        <v>0</v>
      </c>
      <c r="O38" s="228">
        <f t="shared" si="12"/>
        <v>0</v>
      </c>
      <c r="P38" s="228">
        <f t="shared" si="12"/>
        <v>0</v>
      </c>
      <c r="Q38" s="228">
        <f t="shared" si="12"/>
        <v>0</v>
      </c>
      <c r="R38" s="228">
        <f t="shared" si="12"/>
        <v>0</v>
      </c>
      <c r="S38" s="228">
        <f t="shared" si="12"/>
        <v>0</v>
      </c>
      <c r="T38" s="228">
        <f t="shared" si="12"/>
        <v>0</v>
      </c>
      <c r="U38" s="228">
        <f t="shared" si="12"/>
        <v>0</v>
      </c>
      <c r="V38" s="228">
        <f t="shared" si="12"/>
        <v>0</v>
      </c>
      <c r="W38" s="228">
        <f t="shared" si="12"/>
        <v>0</v>
      </c>
      <c r="X38" s="228">
        <f t="shared" si="12"/>
        <v>0</v>
      </c>
      <c r="Y38" s="228">
        <f t="shared" si="12"/>
        <v>0</v>
      </c>
      <c r="AE38" s="220"/>
      <c r="AF38" s="220"/>
      <c r="AG38" s="220"/>
      <c r="AH38" s="220"/>
      <c r="AI38" s="220"/>
      <c r="AJ38" s="220"/>
      <c r="AK38" s="220"/>
      <c r="AL38" s="220"/>
      <c r="AM38" s="220"/>
      <c r="AN38" s="220"/>
      <c r="AO38" s="220"/>
      <c r="AP38" s="220"/>
      <c r="AQ38" s="220"/>
      <c r="AR38" s="220"/>
      <c r="AS38" s="220"/>
      <c r="AT38" s="220"/>
    </row>
    <row r="39" spans="1:69" x14ac:dyDescent="0.2">
      <c r="A39" s="236"/>
      <c r="B39" s="225" t="s">
        <v>358</v>
      </c>
      <c r="C39" s="238"/>
      <c r="D39" s="239"/>
      <c r="E39" s="237"/>
      <c r="F39" s="240"/>
      <c r="G39" s="240"/>
      <c r="H39" s="228">
        <f>H36-H22-H31</f>
        <v>0</v>
      </c>
      <c r="I39" s="228">
        <f t="shared" ref="I39:Y39" si="13">I36-I22-I31</f>
        <v>0</v>
      </c>
      <c r="J39" s="228">
        <f t="shared" si="13"/>
        <v>0</v>
      </c>
      <c r="K39" s="228">
        <f t="shared" si="13"/>
        <v>0</v>
      </c>
      <c r="L39" s="228">
        <f t="shared" si="13"/>
        <v>0</v>
      </c>
      <c r="M39" s="228">
        <f t="shared" si="13"/>
        <v>0</v>
      </c>
      <c r="N39" s="228">
        <f t="shared" si="13"/>
        <v>0</v>
      </c>
      <c r="O39" s="228">
        <f t="shared" si="13"/>
        <v>0</v>
      </c>
      <c r="P39" s="228">
        <f t="shared" si="13"/>
        <v>0</v>
      </c>
      <c r="Q39" s="228">
        <f t="shared" si="13"/>
        <v>0</v>
      </c>
      <c r="R39" s="228">
        <f t="shared" si="13"/>
        <v>0</v>
      </c>
      <c r="S39" s="228">
        <f t="shared" si="13"/>
        <v>0</v>
      </c>
      <c r="T39" s="228">
        <f t="shared" si="13"/>
        <v>0</v>
      </c>
      <c r="U39" s="228">
        <f t="shared" si="13"/>
        <v>0</v>
      </c>
      <c r="V39" s="228">
        <f t="shared" si="13"/>
        <v>0</v>
      </c>
      <c r="W39" s="228">
        <f t="shared" si="13"/>
        <v>0</v>
      </c>
      <c r="X39" s="228">
        <f t="shared" si="13"/>
        <v>0</v>
      </c>
      <c r="Y39" s="228">
        <f t="shared" si="13"/>
        <v>0</v>
      </c>
      <c r="Z39" s="218"/>
      <c r="AE39" s="220"/>
      <c r="AF39" s="220"/>
      <c r="AG39" s="220"/>
      <c r="AH39" s="220"/>
      <c r="AI39" s="220"/>
      <c r="AJ39" s="220"/>
      <c r="AK39" s="220"/>
      <c r="AL39" s="220"/>
      <c r="AM39" s="220"/>
      <c r="AN39" s="220"/>
      <c r="AO39" s="220"/>
      <c r="AP39" s="220"/>
      <c r="AQ39" s="220"/>
      <c r="AR39" s="220"/>
      <c r="AS39" s="220"/>
      <c r="AT39" s="220"/>
      <c r="BQ39" s="219"/>
    </row>
    <row r="40" spans="1:69" x14ac:dyDescent="0.2">
      <c r="A40" s="236"/>
      <c r="B40" s="225" t="s">
        <v>359</v>
      </c>
      <c r="C40" s="238"/>
      <c r="D40" s="239"/>
      <c r="E40" s="237"/>
      <c r="F40" s="240"/>
      <c r="G40" s="240"/>
      <c r="H40" s="228">
        <f>H22+H31</f>
        <v>0</v>
      </c>
      <c r="I40" s="228">
        <f t="shared" ref="I40:Y40" si="14">I22+I31</f>
        <v>0</v>
      </c>
      <c r="J40" s="228">
        <f t="shared" si="14"/>
        <v>0</v>
      </c>
      <c r="K40" s="228">
        <f t="shared" si="14"/>
        <v>0</v>
      </c>
      <c r="L40" s="228">
        <f t="shared" si="14"/>
        <v>0</v>
      </c>
      <c r="M40" s="228">
        <f t="shared" si="14"/>
        <v>0</v>
      </c>
      <c r="N40" s="228">
        <f t="shared" si="14"/>
        <v>0</v>
      </c>
      <c r="O40" s="228">
        <f t="shared" si="14"/>
        <v>0</v>
      </c>
      <c r="P40" s="228">
        <f t="shared" si="14"/>
        <v>0</v>
      </c>
      <c r="Q40" s="228">
        <f t="shared" si="14"/>
        <v>0</v>
      </c>
      <c r="R40" s="228">
        <f t="shared" si="14"/>
        <v>0</v>
      </c>
      <c r="S40" s="228">
        <f t="shared" si="14"/>
        <v>0</v>
      </c>
      <c r="T40" s="228">
        <f t="shared" si="14"/>
        <v>0</v>
      </c>
      <c r="U40" s="228">
        <f t="shared" si="14"/>
        <v>0</v>
      </c>
      <c r="V40" s="228">
        <f t="shared" si="14"/>
        <v>0</v>
      </c>
      <c r="W40" s="228">
        <f t="shared" si="14"/>
        <v>0</v>
      </c>
      <c r="X40" s="228">
        <f t="shared" si="14"/>
        <v>0</v>
      </c>
      <c r="Y40" s="228">
        <f t="shared" si="14"/>
        <v>0</v>
      </c>
      <c r="Z40" s="218"/>
      <c r="AE40" s="220"/>
      <c r="AF40" s="220"/>
      <c r="AG40" s="220"/>
      <c r="AH40" s="220"/>
      <c r="AI40" s="220"/>
      <c r="AJ40" s="220"/>
      <c r="AK40" s="220"/>
      <c r="AL40" s="220"/>
      <c r="AM40" s="220"/>
      <c r="AN40" s="220"/>
      <c r="AO40" s="220"/>
      <c r="AP40" s="220"/>
      <c r="AQ40" s="220"/>
      <c r="AR40" s="220"/>
      <c r="AS40" s="220"/>
      <c r="AT40" s="220"/>
      <c r="BQ40" s="219"/>
    </row>
    <row r="41" spans="1:69" s="218" customFormat="1" x14ac:dyDescent="0.2">
      <c r="A41" s="217"/>
    </row>
    <row r="42" spans="1:69" s="218" customFormat="1" x14ac:dyDescent="0.2">
      <c r="A42" s="217"/>
      <c r="B42" s="218" t="s">
        <v>439</v>
      </c>
    </row>
    <row r="43" spans="1:69" s="218" customFormat="1" x14ac:dyDescent="0.2">
      <c r="A43" s="217"/>
      <c r="B43" s="218" t="s">
        <v>440</v>
      </c>
    </row>
    <row r="44" spans="1:69" s="218" customFormat="1" x14ac:dyDescent="0.2">
      <c r="A44" s="217"/>
      <c r="B44" s="218" t="s">
        <v>441</v>
      </c>
    </row>
    <row r="45" spans="1:69" s="218" customFormat="1" x14ac:dyDescent="0.2">
      <c r="A45" s="217"/>
    </row>
    <row r="46" spans="1:69" s="218" customFormat="1" x14ac:dyDescent="0.2">
      <c r="A46" s="217"/>
    </row>
    <row r="47" spans="1:69" s="218" customFormat="1" x14ac:dyDescent="0.2">
      <c r="A47" s="217"/>
    </row>
    <row r="48" spans="1:69" s="218" customFormat="1" x14ac:dyDescent="0.2">
      <c r="A48" s="217"/>
    </row>
    <row r="49" spans="1:1" s="218" customFormat="1" x14ac:dyDescent="0.2">
      <c r="A49" s="217"/>
    </row>
    <row r="50" spans="1:1" s="218" customFormat="1" x14ac:dyDescent="0.2">
      <c r="A50" s="217"/>
    </row>
    <row r="51" spans="1:1" s="218" customFormat="1" x14ac:dyDescent="0.2">
      <c r="A51" s="217"/>
    </row>
    <row r="52" spans="1:1" s="218" customFormat="1" x14ac:dyDescent="0.2">
      <c r="A52" s="217"/>
    </row>
    <row r="53" spans="1:1" s="218" customFormat="1" x14ac:dyDescent="0.2">
      <c r="A53" s="217"/>
    </row>
    <row r="54" spans="1:1" s="218" customFormat="1" x14ac:dyDescent="0.2">
      <c r="A54" s="217"/>
    </row>
    <row r="55" spans="1:1" s="218" customFormat="1" x14ac:dyDescent="0.2">
      <c r="A55" s="217"/>
    </row>
    <row r="56" spans="1:1" s="218" customFormat="1" x14ac:dyDescent="0.2">
      <c r="A56" s="217"/>
    </row>
    <row r="57" spans="1:1" s="218" customFormat="1" x14ac:dyDescent="0.2">
      <c r="A57" s="217"/>
    </row>
    <row r="58" spans="1:1" s="218" customFormat="1" x14ac:dyDescent="0.2">
      <c r="A58" s="217"/>
    </row>
    <row r="59" spans="1:1" s="218" customFormat="1" x14ac:dyDescent="0.2">
      <c r="A59" s="217"/>
    </row>
    <row r="60" spans="1:1" s="218" customFormat="1" x14ac:dyDescent="0.2">
      <c r="A60" s="217"/>
    </row>
    <row r="61" spans="1:1" s="218" customFormat="1" x14ac:dyDescent="0.2">
      <c r="A61" s="217"/>
    </row>
    <row r="62" spans="1:1" s="218" customFormat="1" x14ac:dyDescent="0.2">
      <c r="A62" s="217"/>
    </row>
    <row r="63" spans="1:1" s="218" customFormat="1" x14ac:dyDescent="0.2"/>
    <row r="64" spans="1:1" s="218" customFormat="1" x14ac:dyDescent="0.2"/>
    <row r="65" s="218" customFormat="1" x14ac:dyDescent="0.2"/>
    <row r="66" s="218" customFormat="1" x14ac:dyDescent="0.2"/>
    <row r="67" s="218" customFormat="1" x14ac:dyDescent="0.2"/>
    <row r="68" s="218" customFormat="1" x14ac:dyDescent="0.2"/>
    <row r="69" s="218" customFormat="1" x14ac:dyDescent="0.2"/>
    <row r="70" s="218" customFormat="1" x14ac:dyDescent="0.2"/>
    <row r="71" s="218" customFormat="1" x14ac:dyDescent="0.2"/>
    <row r="72" s="218" customFormat="1" x14ac:dyDescent="0.2"/>
    <row r="73" s="218" customFormat="1" x14ac:dyDescent="0.2"/>
    <row r="74" s="218" customFormat="1" x14ac:dyDescent="0.2"/>
    <row r="75" s="218" customFormat="1" x14ac:dyDescent="0.2"/>
    <row r="76" s="218" customFormat="1" x14ac:dyDescent="0.2"/>
    <row r="77" s="218" customFormat="1" x14ac:dyDescent="0.2"/>
    <row r="78" s="218" customFormat="1" x14ac:dyDescent="0.2"/>
    <row r="79" s="218" customFormat="1" x14ac:dyDescent="0.2"/>
    <row r="80" s="218" customFormat="1" x14ac:dyDescent="0.2"/>
    <row r="81" s="218" customFormat="1" x14ac:dyDescent="0.2"/>
    <row r="82" s="218" customFormat="1" x14ac:dyDescent="0.2"/>
    <row r="83" s="218" customFormat="1" x14ac:dyDescent="0.2"/>
    <row r="84" s="218" customFormat="1" x14ac:dyDescent="0.2"/>
    <row r="85" s="218" customFormat="1" x14ac:dyDescent="0.2"/>
    <row r="86" s="218" customFormat="1" x14ac:dyDescent="0.2"/>
    <row r="87" s="218" customFormat="1" x14ac:dyDescent="0.2"/>
    <row r="88" s="218" customFormat="1" x14ac:dyDescent="0.2"/>
    <row r="89" s="218" customFormat="1" x14ac:dyDescent="0.2"/>
    <row r="90" s="218" customFormat="1" x14ac:dyDescent="0.2"/>
    <row r="91" s="218" customFormat="1" x14ac:dyDescent="0.2"/>
    <row r="92" s="218" customFormat="1" x14ac:dyDescent="0.2"/>
    <row r="93" s="218" customFormat="1" x14ac:dyDescent="0.2"/>
    <row r="94" s="218" customFormat="1" x14ac:dyDescent="0.2"/>
    <row r="95" s="218" customFormat="1" x14ac:dyDescent="0.2"/>
    <row r="96" s="218" customFormat="1" x14ac:dyDescent="0.2"/>
    <row r="97" s="218" customFormat="1" x14ac:dyDescent="0.2"/>
    <row r="98" s="218" customFormat="1" x14ac:dyDescent="0.2"/>
    <row r="99" s="218" customFormat="1" x14ac:dyDescent="0.2"/>
    <row r="100" s="218" customFormat="1" x14ac:dyDescent="0.2"/>
    <row r="101" s="218" customFormat="1" x14ac:dyDescent="0.2"/>
    <row r="102" s="218" customFormat="1" x14ac:dyDescent="0.2"/>
    <row r="103" s="218" customFormat="1" x14ac:dyDescent="0.2"/>
    <row r="104" s="218" customFormat="1" x14ac:dyDescent="0.2"/>
    <row r="105" s="218" customFormat="1" x14ac:dyDescent="0.2"/>
    <row r="106" s="218" customFormat="1" x14ac:dyDescent="0.2"/>
    <row r="107" s="218" customFormat="1" x14ac:dyDescent="0.2"/>
    <row r="108" s="218" customFormat="1" x14ac:dyDescent="0.2"/>
    <row r="109" s="218" customFormat="1" x14ac:dyDescent="0.2"/>
    <row r="110" s="218" customFormat="1" x14ac:dyDescent="0.2"/>
    <row r="111" s="218" customFormat="1" x14ac:dyDescent="0.2"/>
    <row r="112" s="218" customFormat="1" x14ac:dyDescent="0.2"/>
    <row r="113" s="218" customFormat="1" x14ac:dyDescent="0.2"/>
    <row r="114" s="218" customFormat="1" x14ac:dyDescent="0.2"/>
    <row r="115" s="218" customFormat="1" x14ac:dyDescent="0.2"/>
    <row r="116" s="218" customFormat="1" x14ac:dyDescent="0.2"/>
    <row r="117" s="218" customFormat="1" x14ac:dyDescent="0.2"/>
    <row r="118" s="218" customFormat="1" x14ac:dyDescent="0.2"/>
    <row r="119" s="218" customFormat="1" x14ac:dyDescent="0.2"/>
    <row r="120" s="218" customFormat="1" x14ac:dyDescent="0.2"/>
    <row r="121" s="218" customFormat="1" x14ac:dyDescent="0.2"/>
    <row r="122" s="218" customFormat="1" x14ac:dyDescent="0.2"/>
    <row r="123" s="218" customFormat="1" x14ac:dyDescent="0.2"/>
    <row r="124" s="218" customFormat="1" x14ac:dyDescent="0.2"/>
    <row r="125" s="218" customFormat="1" x14ac:dyDescent="0.2"/>
    <row r="126" s="218" customFormat="1" x14ac:dyDescent="0.2"/>
    <row r="127" s="218" customFormat="1" x14ac:dyDescent="0.2"/>
    <row r="128" s="218" customFormat="1" x14ac:dyDescent="0.2"/>
    <row r="129" s="218" customFormat="1" x14ac:dyDescent="0.2"/>
    <row r="130" s="218" customFormat="1" x14ac:dyDescent="0.2"/>
    <row r="131" s="218" customFormat="1" x14ac:dyDescent="0.2"/>
    <row r="132" s="218" customFormat="1" x14ac:dyDescent="0.2"/>
    <row r="133" s="218" customFormat="1" x14ac:dyDescent="0.2"/>
    <row r="134" s="218" customFormat="1" x14ac:dyDescent="0.2"/>
    <row r="135" s="218" customFormat="1" x14ac:dyDescent="0.2"/>
    <row r="136" s="218" customFormat="1" x14ac:dyDescent="0.2"/>
    <row r="137" s="218" customFormat="1" x14ac:dyDescent="0.2"/>
    <row r="138" s="218" customFormat="1" x14ac:dyDescent="0.2"/>
    <row r="139" s="218" customFormat="1" x14ac:dyDescent="0.2"/>
    <row r="140" s="218" customFormat="1" x14ac:dyDescent="0.2"/>
    <row r="141" s="218" customFormat="1" x14ac:dyDescent="0.2"/>
    <row r="142" s="218" customFormat="1" x14ac:dyDescent="0.2"/>
    <row r="143" s="218" customFormat="1" x14ac:dyDescent="0.2"/>
    <row r="144" s="218" customFormat="1" x14ac:dyDescent="0.2"/>
    <row r="145" s="218" customFormat="1" x14ac:dyDescent="0.2"/>
    <row r="146" s="218" customFormat="1" x14ac:dyDescent="0.2"/>
    <row r="147" s="218" customFormat="1" x14ac:dyDescent="0.2"/>
    <row r="148" s="218" customFormat="1" x14ac:dyDescent="0.2"/>
    <row r="149" s="218" customFormat="1" x14ac:dyDescent="0.2"/>
    <row r="150" s="218" customFormat="1" x14ac:dyDescent="0.2"/>
    <row r="151" s="218" customFormat="1" x14ac:dyDescent="0.2"/>
    <row r="152" s="218" customFormat="1" x14ac:dyDescent="0.2"/>
    <row r="153" s="218" customFormat="1" x14ac:dyDescent="0.2"/>
    <row r="154" s="218" customFormat="1" x14ac:dyDescent="0.2"/>
    <row r="155" s="218" customFormat="1" x14ac:dyDescent="0.2"/>
    <row r="156" s="218" customFormat="1" x14ac:dyDescent="0.2"/>
    <row r="157" s="218" customFormat="1" x14ac:dyDescent="0.2"/>
    <row r="158" s="218" customFormat="1" x14ac:dyDescent="0.2"/>
    <row r="159" s="218" customFormat="1" x14ac:dyDescent="0.2"/>
    <row r="160" s="218" customFormat="1" x14ac:dyDescent="0.2"/>
    <row r="161" s="218" customFormat="1" x14ac:dyDescent="0.2"/>
    <row r="162" s="218" customFormat="1" x14ac:dyDescent="0.2"/>
    <row r="163" s="218" customFormat="1" x14ac:dyDescent="0.2"/>
    <row r="164" s="218" customFormat="1" x14ac:dyDescent="0.2"/>
    <row r="165" s="218" customFormat="1" x14ac:dyDescent="0.2"/>
    <row r="166" s="218" customFormat="1" x14ac:dyDescent="0.2"/>
    <row r="167" s="218" customFormat="1" x14ac:dyDescent="0.2"/>
    <row r="168" s="218" customFormat="1" x14ac:dyDescent="0.2"/>
    <row r="169" s="218" customFormat="1" x14ac:dyDescent="0.2"/>
    <row r="170" s="218" customFormat="1" x14ac:dyDescent="0.2"/>
    <row r="171" s="218" customFormat="1" x14ac:dyDescent="0.2"/>
    <row r="172" s="218" customFormat="1" x14ac:dyDescent="0.2"/>
    <row r="173" s="218" customFormat="1" x14ac:dyDescent="0.2"/>
    <row r="174" s="218" customFormat="1" x14ac:dyDescent="0.2"/>
    <row r="175" s="218" customFormat="1" x14ac:dyDescent="0.2"/>
    <row r="176" s="218" customFormat="1" x14ac:dyDescent="0.2"/>
    <row r="177" s="218" customFormat="1" x14ac:dyDescent="0.2"/>
    <row r="178" s="218" customFormat="1" x14ac:dyDescent="0.2"/>
    <row r="179" s="218" customFormat="1" x14ac:dyDescent="0.2"/>
    <row r="180" s="218" customFormat="1" x14ac:dyDescent="0.2"/>
    <row r="181" s="218" customFormat="1" x14ac:dyDescent="0.2"/>
    <row r="182" s="218" customFormat="1" x14ac:dyDescent="0.2"/>
    <row r="183" s="218" customFormat="1" x14ac:dyDescent="0.2"/>
    <row r="184" s="218" customFormat="1" x14ac:dyDescent="0.2"/>
    <row r="185" s="218" customFormat="1" x14ac:dyDescent="0.2"/>
    <row r="186" s="218" customFormat="1" x14ac:dyDescent="0.2"/>
    <row r="187" s="218" customFormat="1" x14ac:dyDescent="0.2"/>
    <row r="188" s="218" customFormat="1" x14ac:dyDescent="0.2"/>
    <row r="189" s="218" customFormat="1" x14ac:dyDescent="0.2"/>
    <row r="190" s="218" customFormat="1" x14ac:dyDescent="0.2"/>
    <row r="191" s="218" customFormat="1" x14ac:dyDescent="0.2"/>
    <row r="192" s="218" customFormat="1" x14ac:dyDescent="0.2"/>
    <row r="193" s="218" customFormat="1" x14ac:dyDescent="0.2"/>
    <row r="194" s="218" customFormat="1" x14ac:dyDescent="0.2"/>
    <row r="195" s="218" customFormat="1" x14ac:dyDescent="0.2"/>
    <row r="196" s="218" customFormat="1" x14ac:dyDescent="0.2"/>
    <row r="197" s="218" customFormat="1" x14ac:dyDescent="0.2"/>
    <row r="198" s="218" customFormat="1" x14ac:dyDescent="0.2"/>
    <row r="199" s="218" customFormat="1" x14ac:dyDescent="0.2"/>
    <row r="200" s="218" customFormat="1" x14ac:dyDescent="0.2"/>
    <row r="201" s="218" customFormat="1" x14ac:dyDescent="0.2"/>
    <row r="202" s="218" customFormat="1" x14ac:dyDescent="0.2"/>
    <row r="203" s="218" customFormat="1" x14ac:dyDescent="0.2"/>
    <row r="204" s="218" customFormat="1" x14ac:dyDescent="0.2"/>
    <row r="205" s="218" customFormat="1" x14ac:dyDescent="0.2"/>
    <row r="206" s="218" customFormat="1" x14ac:dyDescent="0.2"/>
    <row r="207" s="218" customFormat="1" x14ac:dyDescent="0.2"/>
    <row r="208" s="218" customFormat="1" x14ac:dyDescent="0.2"/>
    <row r="209" s="218" customFormat="1" x14ac:dyDescent="0.2"/>
    <row r="210" s="218" customFormat="1" x14ac:dyDescent="0.2"/>
    <row r="211" s="218" customFormat="1" x14ac:dyDescent="0.2"/>
    <row r="212" s="218" customFormat="1" x14ac:dyDescent="0.2"/>
    <row r="213" s="218" customFormat="1" x14ac:dyDescent="0.2"/>
    <row r="214" s="218" customFormat="1" x14ac:dyDescent="0.2"/>
    <row r="215" s="218" customFormat="1" x14ac:dyDescent="0.2"/>
    <row r="216" s="218" customFormat="1" x14ac:dyDescent="0.2"/>
    <row r="217" s="218" customFormat="1" x14ac:dyDescent="0.2"/>
    <row r="218" s="218" customFormat="1" x14ac:dyDescent="0.2"/>
    <row r="219" s="218" customFormat="1" x14ac:dyDescent="0.2"/>
    <row r="220" s="218" customFormat="1" x14ac:dyDescent="0.2"/>
    <row r="221" s="218" customFormat="1" x14ac:dyDescent="0.2"/>
    <row r="222" s="218" customFormat="1" x14ac:dyDescent="0.2"/>
    <row r="223" s="218" customFormat="1" x14ac:dyDescent="0.2"/>
    <row r="224" s="218" customFormat="1" x14ac:dyDescent="0.2"/>
    <row r="225" s="218" customFormat="1" x14ac:dyDescent="0.2"/>
    <row r="226" s="218" customFormat="1" x14ac:dyDescent="0.2"/>
    <row r="227" s="218" customFormat="1" x14ac:dyDescent="0.2"/>
    <row r="228" s="218" customFormat="1" x14ac:dyDescent="0.2"/>
    <row r="229" s="218" customFormat="1" x14ac:dyDescent="0.2"/>
    <row r="230" s="218" customFormat="1" x14ac:dyDescent="0.2"/>
    <row r="231" s="218" customFormat="1" x14ac:dyDescent="0.2"/>
    <row r="232" s="218" customFormat="1" x14ac:dyDescent="0.2"/>
    <row r="233" s="218" customFormat="1" x14ac:dyDescent="0.2"/>
    <row r="234" s="218" customFormat="1" x14ac:dyDescent="0.2"/>
    <row r="235" s="218" customFormat="1" x14ac:dyDescent="0.2"/>
    <row r="236" s="218" customFormat="1" x14ac:dyDescent="0.2"/>
    <row r="237" s="218" customFormat="1" x14ac:dyDescent="0.2"/>
    <row r="238" s="218" customFormat="1" x14ac:dyDescent="0.2"/>
    <row r="239" s="218" customFormat="1" x14ac:dyDescent="0.2"/>
    <row r="240" s="218" customFormat="1" x14ac:dyDescent="0.2"/>
    <row r="241" s="218" customFormat="1" x14ac:dyDescent="0.2"/>
    <row r="242" s="218" customFormat="1" x14ac:dyDescent="0.2"/>
    <row r="243" s="218" customFormat="1" x14ac:dyDescent="0.2"/>
    <row r="244" s="218" customFormat="1" x14ac:dyDescent="0.2"/>
    <row r="245" s="218" customFormat="1" x14ac:dyDescent="0.2"/>
    <row r="246" s="218" customFormat="1" x14ac:dyDescent="0.2"/>
    <row r="247" s="218" customFormat="1" x14ac:dyDescent="0.2"/>
    <row r="248" s="218" customFormat="1" x14ac:dyDescent="0.2"/>
    <row r="249" s="218" customFormat="1" x14ac:dyDescent="0.2"/>
    <row r="250" s="218" customFormat="1" x14ac:dyDescent="0.2"/>
    <row r="251" s="218" customFormat="1" x14ac:dyDescent="0.2"/>
    <row r="252" s="218" customFormat="1" x14ac:dyDescent="0.2"/>
    <row r="253" s="218" customFormat="1" x14ac:dyDescent="0.2"/>
    <row r="254" s="218" customFormat="1" x14ac:dyDescent="0.2"/>
    <row r="255" s="218" customFormat="1" x14ac:dyDescent="0.2"/>
    <row r="256" s="218" customFormat="1" x14ac:dyDescent="0.2"/>
    <row r="257" s="218" customFormat="1" x14ac:dyDescent="0.2"/>
    <row r="258" s="218" customFormat="1" x14ac:dyDescent="0.2"/>
    <row r="259" s="218" customFormat="1" x14ac:dyDescent="0.2"/>
    <row r="260" s="218" customFormat="1" x14ac:dyDescent="0.2"/>
    <row r="261" s="218" customFormat="1" x14ac:dyDescent="0.2"/>
    <row r="262" s="218" customFormat="1" x14ac:dyDescent="0.2"/>
    <row r="263" s="218" customFormat="1" x14ac:dyDescent="0.2"/>
    <row r="264" s="218" customFormat="1" x14ac:dyDescent="0.2"/>
    <row r="265" s="218" customFormat="1" x14ac:dyDescent="0.2"/>
    <row r="266" s="218" customFormat="1" x14ac:dyDescent="0.2"/>
    <row r="267" s="218" customFormat="1" x14ac:dyDescent="0.2"/>
    <row r="268" s="218" customFormat="1" x14ac:dyDescent="0.2"/>
    <row r="269" s="218" customFormat="1" x14ac:dyDescent="0.2"/>
    <row r="270" s="218" customFormat="1" x14ac:dyDescent="0.2"/>
    <row r="271" s="218" customFormat="1" x14ac:dyDescent="0.2"/>
    <row r="272" s="218" customFormat="1" x14ac:dyDescent="0.2"/>
    <row r="273" s="218" customFormat="1" x14ac:dyDescent="0.2"/>
    <row r="274" s="218" customFormat="1" x14ac:dyDescent="0.2"/>
    <row r="275" s="218" customFormat="1" x14ac:dyDescent="0.2"/>
    <row r="276" s="218" customFormat="1" x14ac:dyDescent="0.2"/>
    <row r="277" s="218" customFormat="1" x14ac:dyDescent="0.2"/>
    <row r="278" s="218" customFormat="1" x14ac:dyDescent="0.2"/>
    <row r="279" s="218" customFormat="1" x14ac:dyDescent="0.2"/>
    <row r="280" s="218" customFormat="1" x14ac:dyDescent="0.2"/>
    <row r="281" s="218" customFormat="1" x14ac:dyDescent="0.2"/>
    <row r="282" s="218" customFormat="1" x14ac:dyDescent="0.2"/>
    <row r="283" s="218" customFormat="1" x14ac:dyDescent="0.2"/>
    <row r="284" s="218" customFormat="1" x14ac:dyDescent="0.2"/>
    <row r="285" s="218" customFormat="1" x14ac:dyDescent="0.2"/>
    <row r="286" s="218" customFormat="1" x14ac:dyDescent="0.2"/>
    <row r="287" s="218" customFormat="1" x14ac:dyDescent="0.2"/>
    <row r="288" s="218" customFormat="1" x14ac:dyDescent="0.2"/>
    <row r="289" s="218" customFormat="1" x14ac:dyDescent="0.2"/>
    <row r="290" s="218" customFormat="1" x14ac:dyDescent="0.2"/>
    <row r="291" s="218" customFormat="1" x14ac:dyDescent="0.2"/>
    <row r="292" s="218" customFormat="1" x14ac:dyDescent="0.2"/>
    <row r="293" s="218" customFormat="1" x14ac:dyDescent="0.2"/>
    <row r="294" s="218" customFormat="1" x14ac:dyDescent="0.2"/>
    <row r="295" s="218" customFormat="1" x14ac:dyDescent="0.2"/>
    <row r="296" s="218" customFormat="1" x14ac:dyDescent="0.2"/>
    <row r="297" s="218" customFormat="1" x14ac:dyDescent="0.2"/>
    <row r="298" s="218" customFormat="1" x14ac:dyDescent="0.2"/>
    <row r="299" s="218" customFormat="1" x14ac:dyDescent="0.2"/>
    <row r="300" s="218" customFormat="1" x14ac:dyDescent="0.2"/>
    <row r="301" s="218" customFormat="1" x14ac:dyDescent="0.2"/>
    <row r="302" s="218" customFormat="1" x14ac:dyDescent="0.2"/>
    <row r="303" s="218" customFormat="1" x14ac:dyDescent="0.2"/>
    <row r="304" s="218" customFormat="1" x14ac:dyDescent="0.2"/>
    <row r="305" s="218" customFormat="1" x14ac:dyDescent="0.2"/>
    <row r="306" s="218" customFormat="1" x14ac:dyDescent="0.2"/>
    <row r="307" s="218" customFormat="1" x14ac:dyDescent="0.2"/>
    <row r="308" s="218" customFormat="1" x14ac:dyDescent="0.2"/>
    <row r="309" s="218" customFormat="1" x14ac:dyDescent="0.2"/>
    <row r="310" s="218" customFormat="1" x14ac:dyDescent="0.2"/>
    <row r="311" s="218" customFormat="1" x14ac:dyDescent="0.2"/>
    <row r="312" s="218" customFormat="1" x14ac:dyDescent="0.2"/>
    <row r="313" s="218" customFormat="1" x14ac:dyDescent="0.2"/>
    <row r="314" s="218" customFormat="1" x14ac:dyDescent="0.2"/>
    <row r="315" s="218" customFormat="1" x14ac:dyDescent="0.2"/>
    <row r="316" s="218" customFormat="1" x14ac:dyDescent="0.2"/>
    <row r="317" s="218" customFormat="1" x14ac:dyDescent="0.2"/>
    <row r="318" s="218" customFormat="1" x14ac:dyDescent="0.2"/>
    <row r="319" s="218" customFormat="1" x14ac:dyDescent="0.2"/>
    <row r="320" s="218" customFormat="1" x14ac:dyDescent="0.2"/>
    <row r="321" s="218" customFormat="1" x14ac:dyDescent="0.2"/>
    <row r="322" s="218" customFormat="1" x14ac:dyDescent="0.2"/>
    <row r="323" s="218" customFormat="1" x14ac:dyDescent="0.2"/>
    <row r="324" s="218" customFormat="1" x14ac:dyDescent="0.2"/>
    <row r="325" s="218" customFormat="1" x14ac:dyDescent="0.2"/>
    <row r="326" s="218" customFormat="1" x14ac:dyDescent="0.2"/>
    <row r="327" s="218" customFormat="1" x14ac:dyDescent="0.2"/>
    <row r="328" s="218" customFormat="1" x14ac:dyDescent="0.2"/>
    <row r="329" s="218" customFormat="1" x14ac:dyDescent="0.2"/>
    <row r="330" s="218" customFormat="1" x14ac:dyDescent="0.2"/>
    <row r="331" s="218" customFormat="1" x14ac:dyDescent="0.2"/>
    <row r="332" s="218" customFormat="1" x14ac:dyDescent="0.2"/>
    <row r="333" s="218" customFormat="1" x14ac:dyDescent="0.2"/>
    <row r="334" s="218" customFormat="1" x14ac:dyDescent="0.2"/>
    <row r="335" s="218" customFormat="1" x14ac:dyDescent="0.2"/>
    <row r="336" s="218" customFormat="1" x14ac:dyDescent="0.2"/>
    <row r="337" s="218" customFormat="1" x14ac:dyDescent="0.2"/>
    <row r="338" s="218" customFormat="1" x14ac:dyDescent="0.2"/>
    <row r="339" s="218" customFormat="1" x14ac:dyDescent="0.2"/>
    <row r="340" s="218" customFormat="1" x14ac:dyDescent="0.2"/>
    <row r="341" s="218" customFormat="1" x14ac:dyDescent="0.2"/>
    <row r="342" s="218" customFormat="1" x14ac:dyDescent="0.2"/>
    <row r="343" s="218" customFormat="1" x14ac:dyDescent="0.2"/>
    <row r="344" s="218" customFormat="1" x14ac:dyDescent="0.2"/>
    <row r="345" s="218" customFormat="1" x14ac:dyDescent="0.2"/>
    <row r="346" s="218" customFormat="1" x14ac:dyDescent="0.2"/>
    <row r="347" s="218" customFormat="1" x14ac:dyDescent="0.2"/>
    <row r="348" s="218" customFormat="1" x14ac:dyDescent="0.2"/>
    <row r="349" s="218" customFormat="1" x14ac:dyDescent="0.2"/>
    <row r="350" s="218" customFormat="1" x14ac:dyDescent="0.2"/>
    <row r="351" s="218" customFormat="1" x14ac:dyDescent="0.2"/>
    <row r="352" s="218" customFormat="1" x14ac:dyDescent="0.2"/>
    <row r="353" s="218" customFormat="1" x14ac:dyDescent="0.2"/>
    <row r="354" s="218" customFormat="1" x14ac:dyDescent="0.2"/>
    <row r="355" s="218" customFormat="1" x14ac:dyDescent="0.2"/>
    <row r="356" s="218" customFormat="1" x14ac:dyDescent="0.2"/>
    <row r="357" s="218" customFormat="1" x14ac:dyDescent="0.2"/>
    <row r="358" s="218" customFormat="1" x14ac:dyDescent="0.2"/>
    <row r="359" s="218" customFormat="1" x14ac:dyDescent="0.2"/>
    <row r="360" s="218" customFormat="1" x14ac:dyDescent="0.2"/>
    <row r="361" s="218" customFormat="1" x14ac:dyDescent="0.2"/>
    <row r="362" s="218" customFormat="1" x14ac:dyDescent="0.2"/>
    <row r="363" s="218" customFormat="1" x14ac:dyDescent="0.2"/>
    <row r="364" s="218" customFormat="1" x14ac:dyDescent="0.2"/>
    <row r="365" s="218" customFormat="1" x14ac:dyDescent="0.2"/>
    <row r="366" s="218" customFormat="1" x14ac:dyDescent="0.2"/>
    <row r="367" s="218" customFormat="1" x14ac:dyDescent="0.2"/>
    <row r="368" s="218" customFormat="1" x14ac:dyDescent="0.2"/>
    <row r="369" s="218" customFormat="1" x14ac:dyDescent="0.2"/>
    <row r="370" s="218" customFormat="1" x14ac:dyDescent="0.2"/>
    <row r="371" s="218" customFormat="1" x14ac:dyDescent="0.2"/>
    <row r="372" s="218" customFormat="1" x14ac:dyDescent="0.2"/>
    <row r="373" s="218" customFormat="1" x14ac:dyDescent="0.2"/>
    <row r="374" s="218" customFormat="1" x14ac:dyDescent="0.2"/>
    <row r="375" s="218" customFormat="1" x14ac:dyDescent="0.2"/>
    <row r="376" s="218" customFormat="1" x14ac:dyDescent="0.2"/>
    <row r="377" s="218" customFormat="1" x14ac:dyDescent="0.2"/>
    <row r="378" s="218" customFormat="1" x14ac:dyDescent="0.2"/>
    <row r="379" s="218" customFormat="1" x14ac:dyDescent="0.2"/>
    <row r="380" s="218" customFormat="1" x14ac:dyDescent="0.2"/>
    <row r="381" s="218" customFormat="1" x14ac:dyDescent="0.2"/>
    <row r="382" s="218" customFormat="1" x14ac:dyDescent="0.2"/>
    <row r="383" s="218" customFormat="1" x14ac:dyDescent="0.2"/>
    <row r="384" s="218" customFormat="1" x14ac:dyDescent="0.2"/>
    <row r="385" s="218" customFormat="1" x14ac:dyDescent="0.2"/>
    <row r="386" s="218" customFormat="1" x14ac:dyDescent="0.2"/>
    <row r="387" s="218" customFormat="1" x14ac:dyDescent="0.2"/>
    <row r="388" s="218" customFormat="1" x14ac:dyDescent="0.2"/>
    <row r="389" s="218" customFormat="1" x14ac:dyDescent="0.2"/>
    <row r="390" s="218" customFormat="1" x14ac:dyDescent="0.2"/>
    <row r="391" s="218" customFormat="1" x14ac:dyDescent="0.2"/>
    <row r="392" s="218" customFormat="1" x14ac:dyDescent="0.2"/>
    <row r="393" s="218" customFormat="1" x14ac:dyDescent="0.2"/>
    <row r="394" s="218" customFormat="1" x14ac:dyDescent="0.2"/>
    <row r="395" s="218" customFormat="1" x14ac:dyDescent="0.2"/>
    <row r="396" s="218" customFormat="1" x14ac:dyDescent="0.2"/>
    <row r="397" s="218" customFormat="1" x14ac:dyDescent="0.2"/>
    <row r="398" s="218" customFormat="1" x14ac:dyDescent="0.2"/>
    <row r="399" s="218" customFormat="1" x14ac:dyDescent="0.2"/>
    <row r="400" s="218" customFormat="1" x14ac:dyDescent="0.2"/>
    <row r="401" s="218" customFormat="1" x14ac:dyDescent="0.2"/>
    <row r="402" s="218" customFormat="1" x14ac:dyDescent="0.2"/>
    <row r="403" s="218" customFormat="1" x14ac:dyDescent="0.2"/>
    <row r="404" s="218" customFormat="1" x14ac:dyDescent="0.2"/>
    <row r="405" s="218" customFormat="1" x14ac:dyDescent="0.2"/>
    <row r="406" s="218" customFormat="1" x14ac:dyDescent="0.2"/>
  </sheetData>
  <sheetProtection algorithmName="SHA-512" hashValue="kmS5YNkM7uS9SAja31VsuFpJSt/rHZbrumNur3XYa0hbTdqw92FBnWDIhxCm48t71WOqE/2J4IdtrDQcxELrNg==" saltValue="Ybv4WJtGOFp7VkdfCGOgu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F11:G11">
    <cfRule type="containsText" dxfId="92" priority="6" stopIfTrue="1" operator="containsText" text="PĀRSNIEGTAS IZMAKSAS">
      <formula>NOT(ISERROR(SEARCH("PĀRSNIEGTAS IZMAKSAS",F11)))</formula>
    </cfRule>
  </conditionalFormatting>
  <conditionalFormatting sqref="F16:G16">
    <cfRule type="containsText" dxfId="91" priority="5" stopIfTrue="1" operator="containsText" text="PĀRSNIEGTAS IZMAKSAS">
      <formula>NOT(ISERROR(SEARCH("PĀRSNIEGTAS IZMAKSAS",F16)))</formula>
    </cfRule>
  </conditionalFormatting>
  <conditionalFormatting sqref="D38">
    <cfRule type="containsText" dxfId="90" priority="4" stopIfTrue="1" operator="containsText" text="PĀRSNIEGTAS IZMAKSAS">
      <formula>NOT(ISERROR(SEARCH("PĀRSNIEGTAS IZMAKSAS",D38)))</formula>
    </cfRule>
  </conditionalFormatting>
  <conditionalFormatting sqref="F8:G8 D7:D36">
    <cfRule type="containsText" dxfId="89" priority="8" stopIfTrue="1" operator="containsText" text="PĀRSNIEGTAS IZMAKSAS">
      <formula>NOT(ISERROR(SEARCH("PĀRSNIEGTAS IZMAKSAS",D7)))</formula>
    </cfRule>
  </conditionalFormatting>
  <conditionalFormatting sqref="J5:Y5">
    <cfRule type="cellIs" dxfId="88" priority="7" operator="equal">
      <formula>"x"</formula>
    </cfRule>
  </conditionalFormatting>
  <conditionalFormatting sqref="D37">
    <cfRule type="containsText" dxfId="87" priority="3" stopIfTrue="1" operator="containsText" text="PĀRSNIEGTAS IZMAKSAS">
      <formula>NOT(ISERROR(SEARCH("PĀRSNIEGTAS IZMAKSAS",D37)))</formula>
    </cfRule>
  </conditionalFormatting>
  <conditionalFormatting sqref="D39">
    <cfRule type="containsText" dxfId="86" priority="2" stopIfTrue="1" operator="containsText" text="PĀRSNIEGTAS IZMAKSAS">
      <formula>NOT(ISERROR(SEARCH("PĀRSNIEGTAS IZMAKSAS",D39)))</formula>
    </cfRule>
  </conditionalFormatting>
  <conditionalFormatting sqref="D40">
    <cfRule type="containsText" dxfId="85" priority="1" stopIfTrue="1" operator="containsText" text="PĀRSNIEGTAS IZMAKSAS">
      <formula>NOT(ISERROR(SEARCH("PĀRSNIEGTAS IZMAKSAS",D40)))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 C22:C35 C17:C20 C12:C15 C9:C10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AG19" sqref="AG19"/>
    </sheetView>
  </sheetViews>
  <sheetFormatPr defaultColWidth="9.140625" defaultRowHeight="12.75" x14ac:dyDescent="0.2"/>
  <cols>
    <col min="1" max="1" width="1.28515625" style="256" customWidth="1"/>
    <col min="2" max="2" width="7.5703125" style="256" customWidth="1"/>
    <col min="3" max="3" width="36.85546875" style="256" customWidth="1"/>
    <col min="4" max="4" width="9.140625" style="256"/>
    <col min="5" max="35" width="13.85546875" style="256" customWidth="1"/>
    <col min="36" max="16384" width="9.140625" style="256"/>
  </cols>
  <sheetData>
    <row r="1" spans="1:55" s="251" customFormat="1" ht="27" customHeight="1" x14ac:dyDescent="0.25">
      <c r="A1" s="631" t="s">
        <v>111</v>
      </c>
      <c r="B1" s="631"/>
      <c r="C1" s="631"/>
      <c r="D1" s="326"/>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row>
    <row r="2" spans="1:55" s="250" customFormat="1" ht="24.95" customHeight="1" x14ac:dyDescent="0.25">
      <c r="A2" s="327" t="s">
        <v>112</v>
      </c>
      <c r="B2" s="327"/>
      <c r="C2" s="327"/>
      <c r="D2" s="326"/>
    </row>
    <row r="3" spans="1:55" x14ac:dyDescent="0.2">
      <c r="A3" s="253"/>
      <c r="B3" s="253"/>
      <c r="C3" s="253"/>
      <c r="D3" s="254"/>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5"/>
    </row>
    <row r="4" spans="1:55" x14ac:dyDescent="0.2">
      <c r="A4" s="328"/>
      <c r="B4" s="258"/>
      <c r="C4" s="259"/>
      <c r="D4" s="260"/>
      <c r="E4" s="261">
        <v>1</v>
      </c>
      <c r="F4" s="261">
        <v>2</v>
      </c>
      <c r="G4" s="261">
        <v>3</v>
      </c>
      <c r="H4" s="261">
        <v>4</v>
      </c>
      <c r="I4" s="261">
        <v>5</v>
      </c>
      <c r="J4" s="261">
        <v>6</v>
      </c>
      <c r="K4" s="261">
        <v>7</v>
      </c>
      <c r="L4" s="261">
        <v>8</v>
      </c>
      <c r="M4" s="261">
        <v>9</v>
      </c>
      <c r="N4" s="261">
        <v>10</v>
      </c>
      <c r="O4" s="261">
        <v>11</v>
      </c>
      <c r="P4" s="261">
        <v>12</v>
      </c>
      <c r="Q4" s="261">
        <v>13</v>
      </c>
      <c r="R4" s="261">
        <v>14</v>
      </c>
      <c r="S4" s="261">
        <v>15</v>
      </c>
      <c r="T4" s="261">
        <v>16</v>
      </c>
      <c r="U4" s="261">
        <v>17</v>
      </c>
      <c r="V4" s="261">
        <v>18</v>
      </c>
      <c r="W4" s="261">
        <v>19</v>
      </c>
      <c r="X4" s="261">
        <v>20</v>
      </c>
      <c r="Y4" s="261">
        <v>21</v>
      </c>
      <c r="Z4" s="261">
        <v>22</v>
      </c>
      <c r="AA4" s="261">
        <v>23</v>
      </c>
      <c r="AB4" s="261">
        <v>24</v>
      </c>
      <c r="AC4" s="261">
        <v>25</v>
      </c>
      <c r="AD4" s="261">
        <v>26</v>
      </c>
      <c r="AE4" s="261">
        <v>27</v>
      </c>
      <c r="AF4" s="261">
        <v>28</v>
      </c>
      <c r="AG4" s="261">
        <v>29</v>
      </c>
      <c r="AH4" s="261">
        <v>30</v>
      </c>
      <c r="AI4" s="262"/>
    </row>
    <row r="5" spans="1:55" x14ac:dyDescent="0.2">
      <c r="A5" s="329"/>
      <c r="B5" s="264"/>
      <c r="C5" s="264"/>
      <c r="D5" s="265" t="s">
        <v>113</v>
      </c>
      <c r="E5" s="266">
        <f>'Dati par projektu'!E13</f>
        <v>2022</v>
      </c>
      <c r="F5" s="266">
        <f>E5+1</f>
        <v>2023</v>
      </c>
      <c r="G5" s="266">
        <f t="shared" ref="G5:AH5" si="0">F5+1</f>
        <v>2024</v>
      </c>
      <c r="H5" s="266">
        <f t="shared" si="0"/>
        <v>2025</v>
      </c>
      <c r="I5" s="266">
        <f t="shared" si="0"/>
        <v>2026</v>
      </c>
      <c r="J5" s="266">
        <f t="shared" si="0"/>
        <v>2027</v>
      </c>
      <c r="K5" s="266">
        <f t="shared" si="0"/>
        <v>2028</v>
      </c>
      <c r="L5" s="266">
        <f t="shared" si="0"/>
        <v>2029</v>
      </c>
      <c r="M5" s="266">
        <f t="shared" si="0"/>
        <v>2030</v>
      </c>
      <c r="N5" s="266">
        <f t="shared" si="0"/>
        <v>2031</v>
      </c>
      <c r="O5" s="266">
        <f t="shared" si="0"/>
        <v>2032</v>
      </c>
      <c r="P5" s="266">
        <f t="shared" si="0"/>
        <v>2033</v>
      </c>
      <c r="Q5" s="266">
        <f t="shared" si="0"/>
        <v>2034</v>
      </c>
      <c r="R5" s="266">
        <f t="shared" si="0"/>
        <v>2035</v>
      </c>
      <c r="S5" s="266">
        <f t="shared" si="0"/>
        <v>2036</v>
      </c>
      <c r="T5" s="266">
        <f t="shared" si="0"/>
        <v>2037</v>
      </c>
      <c r="U5" s="266">
        <f t="shared" si="0"/>
        <v>2038</v>
      </c>
      <c r="V5" s="266">
        <f t="shared" si="0"/>
        <v>2039</v>
      </c>
      <c r="W5" s="266">
        <f t="shared" si="0"/>
        <v>2040</v>
      </c>
      <c r="X5" s="266">
        <f t="shared" si="0"/>
        <v>2041</v>
      </c>
      <c r="Y5" s="266">
        <f t="shared" si="0"/>
        <v>2042</v>
      </c>
      <c r="Z5" s="266">
        <f t="shared" si="0"/>
        <v>2043</v>
      </c>
      <c r="AA5" s="266">
        <f t="shared" si="0"/>
        <v>2044</v>
      </c>
      <c r="AB5" s="266">
        <f t="shared" si="0"/>
        <v>2045</v>
      </c>
      <c r="AC5" s="266">
        <f t="shared" si="0"/>
        <v>2046</v>
      </c>
      <c r="AD5" s="266">
        <f t="shared" si="0"/>
        <v>2047</v>
      </c>
      <c r="AE5" s="266">
        <f t="shared" si="0"/>
        <v>2048</v>
      </c>
      <c r="AF5" s="266">
        <f t="shared" si="0"/>
        <v>2049</v>
      </c>
      <c r="AG5" s="266">
        <f t="shared" si="0"/>
        <v>2050</v>
      </c>
      <c r="AH5" s="266">
        <f t="shared" si="0"/>
        <v>2051</v>
      </c>
      <c r="AI5" s="267" t="s">
        <v>114</v>
      </c>
    </row>
    <row r="6" spans="1:55" x14ac:dyDescent="0.2">
      <c r="A6" s="287"/>
      <c r="B6" s="287"/>
      <c r="C6" s="287"/>
      <c r="D6" s="330"/>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1"/>
    </row>
    <row r="7" spans="1:55" x14ac:dyDescent="0.2">
      <c r="A7" s="332"/>
      <c r="B7" s="333" t="s">
        <v>115</v>
      </c>
      <c r="C7" s="333"/>
      <c r="D7" s="333"/>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5"/>
    </row>
    <row r="8" spans="1:55" ht="13.5" thickBot="1" x14ac:dyDescent="0.25">
      <c r="A8" s="287"/>
      <c r="B8" s="287"/>
      <c r="C8" s="287"/>
      <c r="D8" s="330"/>
      <c r="E8" s="331"/>
      <c r="F8" s="331"/>
      <c r="G8" s="331"/>
      <c r="H8" s="331"/>
      <c r="I8" s="331"/>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331"/>
      <c r="AI8" s="331"/>
    </row>
    <row r="9" spans="1:55" ht="13.5" customHeight="1" x14ac:dyDescent="0.2">
      <c r="A9" s="336"/>
      <c r="B9" s="337">
        <v>1</v>
      </c>
      <c r="C9" s="278" t="s">
        <v>116</v>
      </c>
      <c r="D9" s="279" t="s">
        <v>58</v>
      </c>
      <c r="E9" s="338">
        <f>SUM(E10:E15)</f>
        <v>0</v>
      </c>
      <c r="F9" s="338">
        <f t="shared" ref="F9:AG9" si="1">SUM(F10:F15)</f>
        <v>0</v>
      </c>
      <c r="G9" s="338">
        <f t="shared" si="1"/>
        <v>0</v>
      </c>
      <c r="H9" s="338">
        <f t="shared" si="1"/>
        <v>0</v>
      </c>
      <c r="I9" s="338">
        <f t="shared" si="1"/>
        <v>0</v>
      </c>
      <c r="J9" s="338">
        <f t="shared" si="1"/>
        <v>0</v>
      </c>
      <c r="K9" s="338">
        <f t="shared" si="1"/>
        <v>0</v>
      </c>
      <c r="L9" s="338">
        <f t="shared" si="1"/>
        <v>0</v>
      </c>
      <c r="M9" s="338">
        <f t="shared" si="1"/>
        <v>0</v>
      </c>
      <c r="N9" s="338">
        <f t="shared" si="1"/>
        <v>0</v>
      </c>
      <c r="O9" s="338">
        <f t="shared" si="1"/>
        <v>0</v>
      </c>
      <c r="P9" s="338">
        <f t="shared" si="1"/>
        <v>0</v>
      </c>
      <c r="Q9" s="338">
        <f t="shared" si="1"/>
        <v>0</v>
      </c>
      <c r="R9" s="338">
        <f t="shared" si="1"/>
        <v>0</v>
      </c>
      <c r="S9" s="338">
        <f t="shared" si="1"/>
        <v>0</v>
      </c>
      <c r="T9" s="338">
        <f t="shared" si="1"/>
        <v>0</v>
      </c>
      <c r="U9" s="338">
        <f t="shared" si="1"/>
        <v>0</v>
      </c>
      <c r="V9" s="338">
        <f t="shared" si="1"/>
        <v>0</v>
      </c>
      <c r="W9" s="338">
        <f t="shared" si="1"/>
        <v>0</v>
      </c>
      <c r="X9" s="338">
        <f t="shared" si="1"/>
        <v>0</v>
      </c>
      <c r="Y9" s="338">
        <f t="shared" si="1"/>
        <v>0</v>
      </c>
      <c r="Z9" s="338">
        <f t="shared" si="1"/>
        <v>0</v>
      </c>
      <c r="AA9" s="338">
        <f t="shared" si="1"/>
        <v>0</v>
      </c>
      <c r="AB9" s="338">
        <f t="shared" si="1"/>
        <v>0</v>
      </c>
      <c r="AC9" s="338">
        <f t="shared" si="1"/>
        <v>0</v>
      </c>
      <c r="AD9" s="338">
        <f t="shared" si="1"/>
        <v>0</v>
      </c>
      <c r="AE9" s="338">
        <f t="shared" si="1"/>
        <v>0</v>
      </c>
      <c r="AF9" s="338">
        <f t="shared" si="1"/>
        <v>0</v>
      </c>
      <c r="AG9" s="338">
        <f t="shared" si="1"/>
        <v>0</v>
      </c>
      <c r="AH9" s="338">
        <f>SUM(AH10:AH15)</f>
        <v>0</v>
      </c>
      <c r="AI9" s="339">
        <f>SUM(E9:AH9)</f>
        <v>0</v>
      </c>
    </row>
    <row r="10" spans="1:55" ht="13.5" customHeight="1" x14ac:dyDescent="0.2">
      <c r="A10" s="282"/>
      <c r="B10" s="340" t="s">
        <v>2</v>
      </c>
      <c r="C10" s="311" t="s">
        <v>125</v>
      </c>
      <c r="D10" s="285" t="s">
        <v>58</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341">
        <f>SUM(E10:AH10)</f>
        <v>0</v>
      </c>
    </row>
    <row r="11" spans="1:55" ht="13.5" customHeight="1" x14ac:dyDescent="0.2">
      <c r="A11" s="282"/>
      <c r="B11" s="340" t="s">
        <v>4</v>
      </c>
      <c r="C11" s="311" t="s">
        <v>125</v>
      </c>
      <c r="D11" s="285" t="s">
        <v>58</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341">
        <f>SUM(E11:AH11)</f>
        <v>0</v>
      </c>
    </row>
    <row r="12" spans="1:55" ht="13.5" customHeight="1" x14ac:dyDescent="0.2">
      <c r="A12" s="282"/>
      <c r="B12" s="340" t="s">
        <v>6</v>
      </c>
      <c r="C12" s="311" t="s">
        <v>125</v>
      </c>
      <c r="D12" s="285" t="s">
        <v>58</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341">
        <f t="shared" ref="AI12:AI22" si="2">SUM(E12:AH12)</f>
        <v>0</v>
      </c>
    </row>
    <row r="13" spans="1:55" ht="13.5" customHeight="1" x14ac:dyDescent="0.2">
      <c r="A13" s="282"/>
      <c r="B13" s="340" t="s">
        <v>8</v>
      </c>
      <c r="C13" s="311" t="s">
        <v>125</v>
      </c>
      <c r="D13" s="285" t="s">
        <v>58</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341">
        <f t="shared" si="2"/>
        <v>0</v>
      </c>
    </row>
    <row r="14" spans="1:55" ht="13.5" customHeight="1" x14ac:dyDescent="0.2">
      <c r="A14" s="282"/>
      <c r="B14" s="340" t="s">
        <v>9</v>
      </c>
      <c r="C14" s="311" t="s">
        <v>125</v>
      </c>
      <c r="D14" s="285" t="s">
        <v>58</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341">
        <f t="shared" si="2"/>
        <v>0</v>
      </c>
    </row>
    <row r="15" spans="1:55" ht="13.5" customHeight="1" x14ac:dyDescent="0.2">
      <c r="A15" s="282"/>
      <c r="B15" s="340" t="s">
        <v>50</v>
      </c>
      <c r="C15" s="311" t="s">
        <v>125</v>
      </c>
      <c r="D15" s="285" t="s">
        <v>58</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341">
        <f t="shared" si="2"/>
        <v>0</v>
      </c>
    </row>
    <row r="16" spans="1:55" ht="13.5" customHeight="1" x14ac:dyDescent="0.2">
      <c r="A16" s="282"/>
      <c r="B16" s="342">
        <v>2</v>
      </c>
      <c r="C16" s="284" t="s">
        <v>138</v>
      </c>
      <c r="D16" s="290" t="s">
        <v>58</v>
      </c>
      <c r="E16" s="343">
        <f>SUM(E17:E22)</f>
        <v>-2000</v>
      </c>
      <c r="F16" s="343">
        <f t="shared" ref="F16:AH16" si="3">SUM(F17:F22)</f>
        <v>-2000</v>
      </c>
      <c r="G16" s="343">
        <f t="shared" si="3"/>
        <v>-2000</v>
      </c>
      <c r="H16" s="343">
        <f t="shared" si="3"/>
        <v>-2000</v>
      </c>
      <c r="I16" s="343">
        <f t="shared" si="3"/>
        <v>-2000</v>
      </c>
      <c r="J16" s="343">
        <f t="shared" si="3"/>
        <v>-2000</v>
      </c>
      <c r="K16" s="343">
        <f t="shared" si="3"/>
        <v>-2000</v>
      </c>
      <c r="L16" s="343">
        <f t="shared" si="3"/>
        <v>-2000</v>
      </c>
      <c r="M16" s="343">
        <f t="shared" si="3"/>
        <v>-2000</v>
      </c>
      <c r="N16" s="343">
        <f t="shared" si="3"/>
        <v>-2000</v>
      </c>
      <c r="O16" s="343">
        <f t="shared" si="3"/>
        <v>-2000</v>
      </c>
      <c r="P16" s="343">
        <f t="shared" si="3"/>
        <v>-2000</v>
      </c>
      <c r="Q16" s="343">
        <f t="shared" si="3"/>
        <v>-2000</v>
      </c>
      <c r="R16" s="343">
        <f t="shared" si="3"/>
        <v>-2000</v>
      </c>
      <c r="S16" s="343">
        <f t="shared" si="3"/>
        <v>-2000</v>
      </c>
      <c r="T16" s="343">
        <f t="shared" si="3"/>
        <v>-2000</v>
      </c>
      <c r="U16" s="343">
        <f t="shared" si="3"/>
        <v>-2000</v>
      </c>
      <c r="V16" s="343">
        <f t="shared" si="3"/>
        <v>-2000</v>
      </c>
      <c r="W16" s="343">
        <f t="shared" si="3"/>
        <v>-2000</v>
      </c>
      <c r="X16" s="343">
        <f t="shared" si="3"/>
        <v>-2000</v>
      </c>
      <c r="Y16" s="343">
        <f t="shared" si="3"/>
        <v>-2000</v>
      </c>
      <c r="Z16" s="343">
        <f t="shared" si="3"/>
        <v>-2000</v>
      </c>
      <c r="AA16" s="343">
        <f t="shared" si="3"/>
        <v>-2000</v>
      </c>
      <c r="AB16" s="343">
        <f t="shared" si="3"/>
        <v>-2000</v>
      </c>
      <c r="AC16" s="343">
        <f t="shared" si="3"/>
        <v>-2000</v>
      </c>
      <c r="AD16" s="343">
        <f t="shared" si="3"/>
        <v>-2000</v>
      </c>
      <c r="AE16" s="343">
        <f t="shared" si="3"/>
        <v>-2000</v>
      </c>
      <c r="AF16" s="343">
        <f t="shared" si="3"/>
        <v>-2000</v>
      </c>
      <c r="AG16" s="343">
        <f t="shared" si="3"/>
        <v>-2000</v>
      </c>
      <c r="AH16" s="343">
        <f t="shared" si="3"/>
        <v>-2000</v>
      </c>
      <c r="AI16" s="341">
        <f>SUM(E16:AH16)</f>
        <v>-60000</v>
      </c>
    </row>
    <row r="17" spans="1:35" ht="13.5" customHeight="1" x14ac:dyDescent="0.2">
      <c r="A17" s="282"/>
      <c r="B17" s="340" t="s">
        <v>65</v>
      </c>
      <c r="C17" s="311" t="str">
        <f>'3. DL invest.n.pl.AR pr.'!C17</f>
        <v>Darbības izmaksas....</v>
      </c>
      <c r="D17" s="285" t="s">
        <v>58</v>
      </c>
      <c r="E17" s="26">
        <v>-2000</v>
      </c>
      <c r="F17" s="26">
        <v>-2000</v>
      </c>
      <c r="G17" s="26">
        <v>-2000</v>
      </c>
      <c r="H17" s="26">
        <v>-2000</v>
      </c>
      <c r="I17" s="26">
        <v>-2000</v>
      </c>
      <c r="J17" s="26">
        <v>-2000</v>
      </c>
      <c r="K17" s="26">
        <v>-2000</v>
      </c>
      <c r="L17" s="26">
        <v>-2000</v>
      </c>
      <c r="M17" s="26">
        <v>-2000</v>
      </c>
      <c r="N17" s="26">
        <v>-2000</v>
      </c>
      <c r="O17" s="26">
        <v>-2000</v>
      </c>
      <c r="P17" s="26">
        <v>-2000</v>
      </c>
      <c r="Q17" s="26">
        <v>-2000</v>
      </c>
      <c r="R17" s="26">
        <v>-2000</v>
      </c>
      <c r="S17" s="26">
        <v>-2000</v>
      </c>
      <c r="T17" s="26">
        <v>-2000</v>
      </c>
      <c r="U17" s="26">
        <v>-2000</v>
      </c>
      <c r="V17" s="26">
        <v>-2000</v>
      </c>
      <c r="W17" s="26">
        <v>-2000</v>
      </c>
      <c r="X17" s="26">
        <v>-2000</v>
      </c>
      <c r="Y17" s="26">
        <v>-2000</v>
      </c>
      <c r="Z17" s="26">
        <v>-2000</v>
      </c>
      <c r="AA17" s="26">
        <v>-2000</v>
      </c>
      <c r="AB17" s="26">
        <v>-2000</v>
      </c>
      <c r="AC17" s="26">
        <v>-2000</v>
      </c>
      <c r="AD17" s="26">
        <v>-2000</v>
      </c>
      <c r="AE17" s="26">
        <v>-2000</v>
      </c>
      <c r="AF17" s="26">
        <v>-2000</v>
      </c>
      <c r="AG17" s="26">
        <v>-2000</v>
      </c>
      <c r="AH17" s="26">
        <v>-2000</v>
      </c>
      <c r="AI17" s="341">
        <f t="shared" si="2"/>
        <v>-60000</v>
      </c>
    </row>
    <row r="18" spans="1:35" ht="13.5" customHeight="1" x14ac:dyDescent="0.2">
      <c r="A18" s="282"/>
      <c r="B18" s="340" t="s">
        <v>67</v>
      </c>
      <c r="C18" s="311" t="str">
        <f>'3. DL invest.n.pl.AR pr.'!C18</f>
        <v>Darbības izmaksas....</v>
      </c>
      <c r="D18" s="285" t="s">
        <v>58</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341">
        <f t="shared" si="2"/>
        <v>0</v>
      </c>
    </row>
    <row r="19" spans="1:35" ht="15.75" customHeight="1" x14ac:dyDescent="0.2">
      <c r="A19" s="282"/>
      <c r="B19" s="340" t="s">
        <v>117</v>
      </c>
      <c r="C19" s="311" t="str">
        <f>'3. DL invest.n.pl.AR pr.'!C19</f>
        <v>Darbības izmaksas....</v>
      </c>
      <c r="D19" s="285" t="s">
        <v>58</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341">
        <f t="shared" si="2"/>
        <v>0</v>
      </c>
    </row>
    <row r="20" spans="1:35" ht="15.75" customHeight="1" x14ac:dyDescent="0.2">
      <c r="A20" s="282"/>
      <c r="B20" s="340" t="s">
        <v>118</v>
      </c>
      <c r="C20" s="311" t="str">
        <f>'3. DL invest.n.pl.AR pr.'!C20</f>
        <v>Darbības izmaksas....</v>
      </c>
      <c r="D20" s="285" t="s">
        <v>58</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341">
        <f t="shared" si="2"/>
        <v>0</v>
      </c>
    </row>
    <row r="21" spans="1:35" ht="15.75" customHeight="1" x14ac:dyDescent="0.2">
      <c r="A21" s="282"/>
      <c r="B21" s="340" t="s">
        <v>119</v>
      </c>
      <c r="C21" s="311" t="str">
        <f>'3. DL invest.n.pl.AR pr.'!C21</f>
        <v>Darbības izmaksas....</v>
      </c>
      <c r="D21" s="285" t="s">
        <v>58</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341">
        <f t="shared" si="2"/>
        <v>0</v>
      </c>
    </row>
    <row r="22" spans="1:35" s="296" customFormat="1" ht="15.75" customHeight="1" x14ac:dyDescent="0.2">
      <c r="A22" s="293"/>
      <c r="B22" s="340" t="s">
        <v>128</v>
      </c>
      <c r="C22" s="311" t="str">
        <f>'3. DL invest.n.pl.AR pr.'!C22</f>
        <v>Darbības izmaksas....</v>
      </c>
      <c r="D22" s="285" t="s">
        <v>58</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341">
        <f t="shared" si="2"/>
        <v>0</v>
      </c>
    </row>
    <row r="23" spans="1:35" s="319" customFormat="1" ht="13.5" customHeight="1" thickBot="1" x14ac:dyDescent="0.25">
      <c r="A23" s="344"/>
      <c r="B23" s="345">
        <v>3</v>
      </c>
      <c r="C23" s="314" t="s">
        <v>120</v>
      </c>
      <c r="D23" s="315" t="s">
        <v>58</v>
      </c>
      <c r="E23" s="346">
        <f>SUM(E9,,E16,)</f>
        <v>-2000</v>
      </c>
      <c r="F23" s="346">
        <f t="shared" ref="F23:AH23" si="4">SUM(F9,,F16,)</f>
        <v>-2000</v>
      </c>
      <c r="G23" s="346">
        <f>SUM(G9,,G16,)</f>
        <v>-2000</v>
      </c>
      <c r="H23" s="346">
        <f t="shared" si="4"/>
        <v>-2000</v>
      </c>
      <c r="I23" s="346">
        <f t="shared" si="4"/>
        <v>-2000</v>
      </c>
      <c r="J23" s="346">
        <f t="shared" si="4"/>
        <v>-2000</v>
      </c>
      <c r="K23" s="346">
        <f t="shared" si="4"/>
        <v>-2000</v>
      </c>
      <c r="L23" s="346">
        <f t="shared" si="4"/>
        <v>-2000</v>
      </c>
      <c r="M23" s="346">
        <f t="shared" si="4"/>
        <v>-2000</v>
      </c>
      <c r="N23" s="346">
        <f t="shared" si="4"/>
        <v>-2000</v>
      </c>
      <c r="O23" s="346">
        <f t="shared" si="4"/>
        <v>-2000</v>
      </c>
      <c r="P23" s="346">
        <f t="shared" si="4"/>
        <v>-2000</v>
      </c>
      <c r="Q23" s="346">
        <f t="shared" si="4"/>
        <v>-2000</v>
      </c>
      <c r="R23" s="346">
        <f t="shared" si="4"/>
        <v>-2000</v>
      </c>
      <c r="S23" s="346">
        <f t="shared" si="4"/>
        <v>-2000</v>
      </c>
      <c r="T23" s="346">
        <f t="shared" si="4"/>
        <v>-2000</v>
      </c>
      <c r="U23" s="346">
        <f t="shared" si="4"/>
        <v>-2000</v>
      </c>
      <c r="V23" s="346">
        <f t="shared" si="4"/>
        <v>-2000</v>
      </c>
      <c r="W23" s="346">
        <f t="shared" si="4"/>
        <v>-2000</v>
      </c>
      <c r="X23" s="346">
        <f t="shared" si="4"/>
        <v>-2000</v>
      </c>
      <c r="Y23" s="346">
        <f t="shared" si="4"/>
        <v>-2000</v>
      </c>
      <c r="Z23" s="346">
        <f t="shared" si="4"/>
        <v>-2000</v>
      </c>
      <c r="AA23" s="346">
        <f t="shared" si="4"/>
        <v>-2000</v>
      </c>
      <c r="AB23" s="346">
        <f t="shared" si="4"/>
        <v>-2000</v>
      </c>
      <c r="AC23" s="346">
        <f t="shared" si="4"/>
        <v>-2000</v>
      </c>
      <c r="AD23" s="346">
        <f t="shared" si="4"/>
        <v>-2000</v>
      </c>
      <c r="AE23" s="346">
        <f t="shared" si="4"/>
        <v>-2000</v>
      </c>
      <c r="AF23" s="346">
        <f t="shared" si="4"/>
        <v>-2000</v>
      </c>
      <c r="AG23" s="346">
        <f t="shared" si="4"/>
        <v>-2000</v>
      </c>
      <c r="AH23" s="346">
        <f t="shared" si="4"/>
        <v>-2000</v>
      </c>
      <c r="AI23" s="347">
        <f>SUM(E23:AH23)</f>
        <v>-60000</v>
      </c>
    </row>
    <row r="25" spans="1:35" x14ac:dyDescent="0.2">
      <c r="A25" s="332"/>
      <c r="B25" s="333"/>
      <c r="C25" s="333"/>
      <c r="D25" s="333"/>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5"/>
    </row>
    <row r="27" spans="1:35" x14ac:dyDescent="0.2">
      <c r="C27" s="323" t="s">
        <v>121</v>
      </c>
    </row>
    <row r="28" spans="1:35" x14ac:dyDescent="0.2">
      <c r="B28" s="348"/>
    </row>
    <row r="29" spans="1:35" x14ac:dyDescent="0.2">
      <c r="B29" s="349"/>
    </row>
    <row r="62" s="256" customFormat="1" ht="25.5" customHeight="1" x14ac:dyDescent="0.2"/>
  </sheetData>
  <sheetProtection algorithmName="SHA-512" hashValue="HtrqGO4nJvTYiEhhDvEuefgAeKzvxrxriJYVFcWm49/6a1/P2L0H7ArRDJzKNBP7FjNl9tg8GJ1DVLjF1zFAow==" saltValue="5XpSYnhgewoTfl4OX0OXAQ=="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90" zoomScaleNormal="90" workbookViewId="0">
      <pane xSplit="5" ySplit="8" topLeftCell="F9" activePane="bottomRight" state="frozen"/>
      <selection pane="topRight" activeCell="F1" sqref="F1"/>
      <selection pane="bottomLeft" activeCell="A9" sqref="A9"/>
      <selection pane="bottomRight" activeCell="AI22" sqref="AI22"/>
    </sheetView>
  </sheetViews>
  <sheetFormatPr defaultColWidth="9.140625" defaultRowHeight="12.75" x14ac:dyDescent="0.2"/>
  <cols>
    <col min="1" max="1" width="1.42578125" style="256" customWidth="1"/>
    <col min="2" max="2" width="6.5703125" style="256" customWidth="1"/>
    <col min="3" max="3" width="45.28515625" style="256" customWidth="1"/>
    <col min="4" max="4" width="9.140625" style="256" customWidth="1"/>
    <col min="5" max="5" width="5.42578125" style="256" customWidth="1"/>
    <col min="6" max="36" width="13.85546875" style="256" customWidth="1"/>
    <col min="37" max="37" width="11.28515625" style="256" bestFit="1" customWidth="1"/>
    <col min="38" max="38" width="10" style="256" bestFit="1" customWidth="1"/>
    <col min="39" max="16384" width="9.140625" style="256"/>
  </cols>
  <sheetData>
    <row r="1" spans="1:66" s="251" customFormat="1" ht="27" customHeight="1" x14ac:dyDescent="0.25">
      <c r="A1" s="631" t="s">
        <v>122</v>
      </c>
      <c r="B1" s="631"/>
      <c r="C1" s="631"/>
      <c r="D1" s="631"/>
      <c r="E1" s="248"/>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row>
    <row r="2" spans="1:66" s="250" customFormat="1" ht="24.95" customHeight="1" x14ac:dyDescent="0.25">
      <c r="A2" s="632" t="s">
        <v>123</v>
      </c>
      <c r="B2" s="632"/>
      <c r="C2" s="632"/>
      <c r="D2" s="632"/>
      <c r="E2" s="632"/>
      <c r="F2" s="632"/>
      <c r="G2" s="632"/>
      <c r="H2" s="632"/>
      <c r="I2" s="632"/>
      <c r="J2" s="632"/>
      <c r="K2" s="632"/>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row>
    <row r="3" spans="1:66" x14ac:dyDescent="0.2">
      <c r="A3" s="252"/>
      <c r="B3" s="253"/>
      <c r="C3" s="253"/>
      <c r="D3" s="253"/>
      <c r="E3" s="254"/>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5"/>
    </row>
    <row r="4" spans="1:66" x14ac:dyDescent="0.2">
      <c r="A4" s="257"/>
      <c r="B4" s="258"/>
      <c r="C4" s="259"/>
      <c r="D4" s="259"/>
      <c r="E4" s="260"/>
      <c r="F4" s="261">
        <f>'2. DL invest.n.pl.BEZ pr.'!E4</f>
        <v>1</v>
      </c>
      <c r="G4" s="261">
        <f>'2. DL invest.n.pl.BEZ pr.'!F4</f>
        <v>2</v>
      </c>
      <c r="H4" s="261">
        <f>'2. DL invest.n.pl.BEZ pr.'!G4</f>
        <v>3</v>
      </c>
      <c r="I4" s="261">
        <f>'2. DL invest.n.pl.BEZ pr.'!H4</f>
        <v>4</v>
      </c>
      <c r="J4" s="261">
        <f>'2. DL invest.n.pl.BEZ pr.'!I4</f>
        <v>5</v>
      </c>
      <c r="K4" s="261">
        <f>'2. DL invest.n.pl.BEZ pr.'!J4</f>
        <v>6</v>
      </c>
      <c r="L4" s="261">
        <f>'2. DL invest.n.pl.BEZ pr.'!K4</f>
        <v>7</v>
      </c>
      <c r="M4" s="261">
        <f>'2. DL invest.n.pl.BEZ pr.'!L4</f>
        <v>8</v>
      </c>
      <c r="N4" s="261">
        <f>'2. DL invest.n.pl.BEZ pr.'!M4</f>
        <v>9</v>
      </c>
      <c r="O4" s="261">
        <f>'2. DL invest.n.pl.BEZ pr.'!N4</f>
        <v>10</v>
      </c>
      <c r="P4" s="261">
        <f>'2. DL invest.n.pl.BEZ pr.'!O4</f>
        <v>11</v>
      </c>
      <c r="Q4" s="261">
        <f>'2. DL invest.n.pl.BEZ pr.'!P4</f>
        <v>12</v>
      </c>
      <c r="R4" s="261">
        <f>'2. DL invest.n.pl.BEZ pr.'!Q4</f>
        <v>13</v>
      </c>
      <c r="S4" s="261">
        <f>'2. DL invest.n.pl.BEZ pr.'!R4</f>
        <v>14</v>
      </c>
      <c r="T4" s="261">
        <f>'2. DL invest.n.pl.BEZ pr.'!S4</f>
        <v>15</v>
      </c>
      <c r="U4" s="261">
        <f>'2. DL invest.n.pl.BEZ pr.'!T4</f>
        <v>16</v>
      </c>
      <c r="V4" s="261">
        <f>'2. DL invest.n.pl.BEZ pr.'!U4</f>
        <v>17</v>
      </c>
      <c r="W4" s="261">
        <f>'2. DL invest.n.pl.BEZ pr.'!V4</f>
        <v>18</v>
      </c>
      <c r="X4" s="261">
        <f>'2. DL invest.n.pl.BEZ pr.'!W4</f>
        <v>19</v>
      </c>
      <c r="Y4" s="261">
        <f>'2. DL invest.n.pl.BEZ pr.'!X4</f>
        <v>20</v>
      </c>
      <c r="Z4" s="261">
        <f>'2. DL invest.n.pl.BEZ pr.'!Y4</f>
        <v>21</v>
      </c>
      <c r="AA4" s="261">
        <f>'2. DL invest.n.pl.BEZ pr.'!Z4</f>
        <v>22</v>
      </c>
      <c r="AB4" s="261">
        <f>'2. DL invest.n.pl.BEZ pr.'!AA4</f>
        <v>23</v>
      </c>
      <c r="AC4" s="261">
        <f>'2. DL invest.n.pl.BEZ pr.'!AB4</f>
        <v>24</v>
      </c>
      <c r="AD4" s="261">
        <f>'2. DL invest.n.pl.BEZ pr.'!AC4</f>
        <v>25</v>
      </c>
      <c r="AE4" s="261">
        <f>'2. DL invest.n.pl.BEZ pr.'!AD4</f>
        <v>26</v>
      </c>
      <c r="AF4" s="261">
        <f>'2. DL invest.n.pl.BEZ pr.'!AE4</f>
        <v>27</v>
      </c>
      <c r="AG4" s="261">
        <f>'2. DL invest.n.pl.BEZ pr.'!AF4</f>
        <v>28</v>
      </c>
      <c r="AH4" s="261">
        <f>'2. DL invest.n.pl.BEZ pr.'!AG4</f>
        <v>29</v>
      </c>
      <c r="AI4" s="261">
        <f>'2. DL invest.n.pl.BEZ pr.'!AH4</f>
        <v>30</v>
      </c>
      <c r="AJ4" s="262"/>
    </row>
    <row r="5" spans="1:66" x14ac:dyDescent="0.2">
      <c r="A5" s="263"/>
      <c r="B5" s="264"/>
      <c r="C5" s="264"/>
      <c r="D5" s="264"/>
      <c r="E5" s="265" t="s">
        <v>113</v>
      </c>
      <c r="F5" s="266">
        <f>'2. DL invest.n.pl.BEZ pr.'!E5</f>
        <v>2022</v>
      </c>
      <c r="G5" s="266">
        <f>'2. DL invest.n.pl.BEZ pr.'!F5</f>
        <v>2023</v>
      </c>
      <c r="H5" s="266">
        <f>'2. DL invest.n.pl.BEZ pr.'!G5</f>
        <v>2024</v>
      </c>
      <c r="I5" s="266">
        <f>'2. DL invest.n.pl.BEZ pr.'!H5</f>
        <v>2025</v>
      </c>
      <c r="J5" s="266">
        <f>'2. DL invest.n.pl.BEZ pr.'!I5</f>
        <v>2026</v>
      </c>
      <c r="K5" s="266">
        <f>'2. DL invest.n.pl.BEZ pr.'!J5</f>
        <v>2027</v>
      </c>
      <c r="L5" s="266">
        <f>'2. DL invest.n.pl.BEZ pr.'!K5</f>
        <v>2028</v>
      </c>
      <c r="M5" s="266">
        <f>'2. DL invest.n.pl.BEZ pr.'!L5</f>
        <v>2029</v>
      </c>
      <c r="N5" s="266">
        <f>'2. DL invest.n.pl.BEZ pr.'!M5</f>
        <v>2030</v>
      </c>
      <c r="O5" s="266">
        <f>'2. DL invest.n.pl.BEZ pr.'!N5</f>
        <v>2031</v>
      </c>
      <c r="P5" s="266">
        <f>'2. DL invest.n.pl.BEZ pr.'!O5</f>
        <v>2032</v>
      </c>
      <c r="Q5" s="266">
        <f>'2. DL invest.n.pl.BEZ pr.'!P5</f>
        <v>2033</v>
      </c>
      <c r="R5" s="266">
        <f>'2. DL invest.n.pl.BEZ pr.'!Q5</f>
        <v>2034</v>
      </c>
      <c r="S5" s="266">
        <f>'2. DL invest.n.pl.BEZ pr.'!R5</f>
        <v>2035</v>
      </c>
      <c r="T5" s="266">
        <f>'2. DL invest.n.pl.BEZ pr.'!S5</f>
        <v>2036</v>
      </c>
      <c r="U5" s="266">
        <f>'2. DL invest.n.pl.BEZ pr.'!T5</f>
        <v>2037</v>
      </c>
      <c r="V5" s="266">
        <f>'2. DL invest.n.pl.BEZ pr.'!U5</f>
        <v>2038</v>
      </c>
      <c r="W5" s="266">
        <f>'2. DL invest.n.pl.BEZ pr.'!V5</f>
        <v>2039</v>
      </c>
      <c r="X5" s="266">
        <f>'2. DL invest.n.pl.BEZ pr.'!W5</f>
        <v>2040</v>
      </c>
      <c r="Y5" s="266">
        <f>'2. DL invest.n.pl.BEZ pr.'!X5</f>
        <v>2041</v>
      </c>
      <c r="Z5" s="266">
        <f>'2. DL invest.n.pl.BEZ pr.'!Y5</f>
        <v>2042</v>
      </c>
      <c r="AA5" s="266">
        <f>'2. DL invest.n.pl.BEZ pr.'!Z5</f>
        <v>2043</v>
      </c>
      <c r="AB5" s="266">
        <f>'2. DL invest.n.pl.BEZ pr.'!AA5</f>
        <v>2044</v>
      </c>
      <c r="AC5" s="266">
        <f>'2. DL invest.n.pl.BEZ pr.'!AB5</f>
        <v>2045</v>
      </c>
      <c r="AD5" s="266">
        <f>'2. DL invest.n.pl.BEZ pr.'!AC5</f>
        <v>2046</v>
      </c>
      <c r="AE5" s="266">
        <f>'2. DL invest.n.pl.BEZ pr.'!AD5</f>
        <v>2047</v>
      </c>
      <c r="AF5" s="266">
        <f>'2. DL invest.n.pl.BEZ pr.'!AE5</f>
        <v>2048</v>
      </c>
      <c r="AG5" s="266">
        <f>'2. DL invest.n.pl.BEZ pr.'!AF5</f>
        <v>2049</v>
      </c>
      <c r="AH5" s="266">
        <f>'2. DL invest.n.pl.BEZ pr.'!AG5</f>
        <v>2050</v>
      </c>
      <c r="AI5" s="266">
        <f>'2. DL invest.n.pl.BEZ pr.'!AH5</f>
        <v>2051</v>
      </c>
      <c r="AJ5" s="267" t="s">
        <v>114</v>
      </c>
    </row>
    <row r="6" spans="1:66" x14ac:dyDescent="0.2">
      <c r="A6" s="268"/>
      <c r="B6" s="268"/>
      <c r="C6" s="268"/>
      <c r="D6" s="268"/>
      <c r="E6" s="269"/>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row>
    <row r="7" spans="1:66" x14ac:dyDescent="0.2">
      <c r="A7" s="271"/>
      <c r="B7" s="272" t="s">
        <v>115</v>
      </c>
      <c r="C7" s="272"/>
      <c r="D7" s="272"/>
      <c r="E7" s="272"/>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4"/>
    </row>
    <row r="8" spans="1:66" ht="13.5" thickBot="1" x14ac:dyDescent="0.25">
      <c r="A8" s="268"/>
      <c r="B8" s="268"/>
      <c r="C8" s="268"/>
      <c r="D8" s="268"/>
      <c r="E8" s="269"/>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5"/>
    </row>
    <row r="9" spans="1:66" ht="13.5" customHeight="1" x14ac:dyDescent="0.2">
      <c r="A9" s="276"/>
      <c r="B9" s="277">
        <v>1</v>
      </c>
      <c r="C9" s="278" t="s">
        <v>124</v>
      </c>
      <c r="D9" s="278"/>
      <c r="E9" s="279" t="s">
        <v>58</v>
      </c>
      <c r="F9" s="280">
        <f>SUM(F10:F15)</f>
        <v>0</v>
      </c>
      <c r="G9" s="280">
        <f t="shared" ref="G9:AI9" si="0">SUM(G10:G15)</f>
        <v>0</v>
      </c>
      <c r="H9" s="280">
        <f t="shared" si="0"/>
        <v>0</v>
      </c>
      <c r="I9" s="280">
        <f>SUM(I10:I15)</f>
        <v>0</v>
      </c>
      <c r="J9" s="280">
        <f t="shared" si="0"/>
        <v>0</v>
      </c>
      <c r="K9" s="280">
        <f>SUM(K10:K15)</f>
        <v>0</v>
      </c>
      <c r="L9" s="280">
        <f t="shared" si="0"/>
        <v>0</v>
      </c>
      <c r="M9" s="280">
        <f t="shared" si="0"/>
        <v>0</v>
      </c>
      <c r="N9" s="280">
        <f t="shared" si="0"/>
        <v>0</v>
      </c>
      <c r="O9" s="280">
        <f t="shared" si="0"/>
        <v>0</v>
      </c>
      <c r="P9" s="280">
        <f t="shared" si="0"/>
        <v>0</v>
      </c>
      <c r="Q9" s="280">
        <f t="shared" si="0"/>
        <v>0</v>
      </c>
      <c r="R9" s="280">
        <f t="shared" si="0"/>
        <v>0</v>
      </c>
      <c r="S9" s="280">
        <f t="shared" si="0"/>
        <v>0</v>
      </c>
      <c r="T9" s="280">
        <f t="shared" si="0"/>
        <v>0</v>
      </c>
      <c r="U9" s="280">
        <f t="shared" si="0"/>
        <v>0</v>
      </c>
      <c r="V9" s="280">
        <f t="shared" si="0"/>
        <v>0</v>
      </c>
      <c r="W9" s="280">
        <f t="shared" si="0"/>
        <v>0</v>
      </c>
      <c r="X9" s="280">
        <f t="shared" si="0"/>
        <v>0</v>
      </c>
      <c r="Y9" s="280">
        <f t="shared" si="0"/>
        <v>0</v>
      </c>
      <c r="Z9" s="280">
        <f t="shared" si="0"/>
        <v>0</v>
      </c>
      <c r="AA9" s="280">
        <f t="shared" si="0"/>
        <v>0</v>
      </c>
      <c r="AB9" s="280">
        <f t="shared" si="0"/>
        <v>0</v>
      </c>
      <c r="AC9" s="280">
        <f t="shared" si="0"/>
        <v>0</v>
      </c>
      <c r="AD9" s="280">
        <f t="shared" si="0"/>
        <v>0</v>
      </c>
      <c r="AE9" s="280">
        <f t="shared" si="0"/>
        <v>0</v>
      </c>
      <c r="AF9" s="280">
        <f t="shared" si="0"/>
        <v>0</v>
      </c>
      <c r="AG9" s="280">
        <f t="shared" si="0"/>
        <v>0</v>
      </c>
      <c r="AH9" s="280">
        <f t="shared" si="0"/>
        <v>0</v>
      </c>
      <c r="AI9" s="280">
        <f t="shared" si="0"/>
        <v>0</v>
      </c>
      <c r="AJ9" s="281">
        <f>SUM(F9:AI9)</f>
        <v>0</v>
      </c>
      <c r="AK9" s="275" t="b">
        <v>0</v>
      </c>
    </row>
    <row r="10" spans="1:66" ht="13.5" customHeight="1" x14ac:dyDescent="0.2">
      <c r="A10" s="282"/>
      <c r="B10" s="283" t="s">
        <v>2</v>
      </c>
      <c r="C10" s="18" t="s">
        <v>125</v>
      </c>
      <c r="D10" s="284"/>
      <c r="E10" s="285" t="s">
        <v>58</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86">
        <f t="shared" ref="AJ10:AJ22" si="1">SUM(F10:AI10)</f>
        <v>0</v>
      </c>
      <c r="AK10" s="275"/>
    </row>
    <row r="11" spans="1:66" ht="13.5" customHeight="1" x14ac:dyDescent="0.2">
      <c r="A11" s="282"/>
      <c r="B11" s="283" t="s">
        <v>4</v>
      </c>
      <c r="C11" s="18" t="s">
        <v>125</v>
      </c>
      <c r="D11" s="287"/>
      <c r="E11" s="285" t="s">
        <v>58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86">
        <f t="shared" si="1"/>
        <v>0</v>
      </c>
      <c r="AK11" s="275"/>
    </row>
    <row r="12" spans="1:66" ht="13.5" customHeight="1" x14ac:dyDescent="0.2">
      <c r="A12" s="282"/>
      <c r="B12" s="283" t="s">
        <v>6</v>
      </c>
      <c r="C12" s="18" t="s">
        <v>125</v>
      </c>
      <c r="D12" s="284"/>
      <c r="E12" s="285" t="s">
        <v>58</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86">
        <f t="shared" si="1"/>
        <v>0</v>
      </c>
      <c r="AK12" s="275"/>
    </row>
    <row r="13" spans="1:66" ht="13.5" customHeight="1" x14ac:dyDescent="0.2">
      <c r="A13" s="282"/>
      <c r="B13" s="283" t="s">
        <v>8</v>
      </c>
      <c r="C13" s="18" t="s">
        <v>125</v>
      </c>
      <c r="D13" s="284"/>
      <c r="E13" s="285" t="s">
        <v>58</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86">
        <f t="shared" si="1"/>
        <v>0</v>
      </c>
      <c r="AK13" s="275"/>
    </row>
    <row r="14" spans="1:66" ht="13.5" customHeight="1" x14ac:dyDescent="0.2">
      <c r="A14" s="282"/>
      <c r="B14" s="283" t="s">
        <v>9</v>
      </c>
      <c r="C14" s="18" t="s">
        <v>125</v>
      </c>
      <c r="D14" s="284"/>
      <c r="E14" s="285" t="s">
        <v>58</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86">
        <f t="shared" si="1"/>
        <v>0</v>
      </c>
      <c r="AK14" s="275"/>
    </row>
    <row r="15" spans="1:66" ht="13.5" customHeight="1" x14ac:dyDescent="0.2">
      <c r="A15" s="282"/>
      <c r="B15" s="283" t="s">
        <v>50</v>
      </c>
      <c r="C15" s="18" t="s">
        <v>125</v>
      </c>
      <c r="D15" s="284"/>
      <c r="E15" s="285" t="s">
        <v>58</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86">
        <f t="shared" si="1"/>
        <v>0</v>
      </c>
      <c r="AK15" s="275"/>
    </row>
    <row r="16" spans="1:66" ht="13.5" customHeight="1" x14ac:dyDescent="0.2">
      <c r="A16" s="282"/>
      <c r="B16" s="288">
        <v>2</v>
      </c>
      <c r="C16" s="289" t="s">
        <v>126</v>
      </c>
      <c r="D16" s="284"/>
      <c r="E16" s="290" t="s">
        <v>58</v>
      </c>
      <c r="F16" s="291">
        <f>SUM(F17:F22)</f>
        <v>0</v>
      </c>
      <c r="G16" s="291">
        <f t="shared" ref="G16:AI16" si="2">SUM(G17:G22)</f>
        <v>0</v>
      </c>
      <c r="H16" s="291">
        <f t="shared" si="2"/>
        <v>-2500</v>
      </c>
      <c r="I16" s="291">
        <f t="shared" si="2"/>
        <v>-2500</v>
      </c>
      <c r="J16" s="291">
        <f t="shared" si="2"/>
        <v>-2500</v>
      </c>
      <c r="K16" s="291">
        <f t="shared" si="2"/>
        <v>-2500</v>
      </c>
      <c r="L16" s="291">
        <f t="shared" si="2"/>
        <v>-2500</v>
      </c>
      <c r="M16" s="291">
        <f t="shared" si="2"/>
        <v>-2500</v>
      </c>
      <c r="N16" s="291">
        <f t="shared" si="2"/>
        <v>-2500</v>
      </c>
      <c r="O16" s="291">
        <f t="shared" si="2"/>
        <v>-2500</v>
      </c>
      <c r="P16" s="291">
        <f t="shared" si="2"/>
        <v>-2500</v>
      </c>
      <c r="Q16" s="291">
        <f t="shared" si="2"/>
        <v>-2500</v>
      </c>
      <c r="R16" s="291">
        <f t="shared" si="2"/>
        <v>-2500</v>
      </c>
      <c r="S16" s="291">
        <f t="shared" si="2"/>
        <v>-2500</v>
      </c>
      <c r="T16" s="291">
        <f t="shared" si="2"/>
        <v>-2500</v>
      </c>
      <c r="U16" s="291">
        <f t="shared" si="2"/>
        <v>-2500</v>
      </c>
      <c r="V16" s="291">
        <f t="shared" si="2"/>
        <v>-2500</v>
      </c>
      <c r="W16" s="291">
        <f t="shared" si="2"/>
        <v>-2500</v>
      </c>
      <c r="X16" s="291">
        <f t="shared" si="2"/>
        <v>-2500</v>
      </c>
      <c r="Y16" s="291">
        <f t="shared" si="2"/>
        <v>-2500</v>
      </c>
      <c r="Z16" s="291">
        <f t="shared" si="2"/>
        <v>-2500</v>
      </c>
      <c r="AA16" s="291">
        <f t="shared" si="2"/>
        <v>-2500</v>
      </c>
      <c r="AB16" s="291">
        <f t="shared" si="2"/>
        <v>-2500</v>
      </c>
      <c r="AC16" s="291">
        <f t="shared" si="2"/>
        <v>-2500</v>
      </c>
      <c r="AD16" s="291">
        <f t="shared" si="2"/>
        <v>-2500</v>
      </c>
      <c r="AE16" s="291">
        <f t="shared" si="2"/>
        <v>-2500</v>
      </c>
      <c r="AF16" s="291">
        <f t="shared" si="2"/>
        <v>-2500</v>
      </c>
      <c r="AG16" s="291">
        <f t="shared" si="2"/>
        <v>-2500</v>
      </c>
      <c r="AH16" s="291">
        <f t="shared" si="2"/>
        <v>-2500</v>
      </c>
      <c r="AI16" s="291">
        <f t="shared" si="2"/>
        <v>-2500</v>
      </c>
      <c r="AJ16" s="286">
        <f t="shared" si="1"/>
        <v>-70000</v>
      </c>
      <c r="AK16" s="292"/>
    </row>
    <row r="17" spans="1:38" ht="13.5" customHeight="1" x14ac:dyDescent="0.2">
      <c r="A17" s="282"/>
      <c r="B17" s="283" t="s">
        <v>65</v>
      </c>
      <c r="C17" s="18" t="s">
        <v>127</v>
      </c>
      <c r="D17" s="287"/>
      <c r="E17" s="285" t="s">
        <v>58</v>
      </c>
      <c r="F17" s="26"/>
      <c r="G17" s="26"/>
      <c r="H17" s="26">
        <v>-2500</v>
      </c>
      <c r="I17" s="26">
        <v>-2500</v>
      </c>
      <c r="J17" s="26">
        <v>-2500</v>
      </c>
      <c r="K17" s="26">
        <v>-2500</v>
      </c>
      <c r="L17" s="26">
        <v>-2500</v>
      </c>
      <c r="M17" s="26">
        <v>-2500</v>
      </c>
      <c r="N17" s="26">
        <v>-2500</v>
      </c>
      <c r="O17" s="26">
        <v>-2500</v>
      </c>
      <c r="P17" s="26">
        <v>-2500</v>
      </c>
      <c r="Q17" s="26">
        <v>-2500</v>
      </c>
      <c r="R17" s="26">
        <v>-2500</v>
      </c>
      <c r="S17" s="26">
        <v>-2500</v>
      </c>
      <c r="T17" s="26">
        <v>-2500</v>
      </c>
      <c r="U17" s="26">
        <v>-2500</v>
      </c>
      <c r="V17" s="26">
        <v>-2500</v>
      </c>
      <c r="W17" s="26">
        <v>-2500</v>
      </c>
      <c r="X17" s="26">
        <v>-2500</v>
      </c>
      <c r="Y17" s="26">
        <v>-2500</v>
      </c>
      <c r="Z17" s="26">
        <v>-2500</v>
      </c>
      <c r="AA17" s="26">
        <v>-2500</v>
      </c>
      <c r="AB17" s="26">
        <v>-2500</v>
      </c>
      <c r="AC17" s="26">
        <v>-2500</v>
      </c>
      <c r="AD17" s="26">
        <v>-2500</v>
      </c>
      <c r="AE17" s="26">
        <v>-2500</v>
      </c>
      <c r="AF17" s="26">
        <v>-2500</v>
      </c>
      <c r="AG17" s="26">
        <v>-2500</v>
      </c>
      <c r="AH17" s="26">
        <v>-2500</v>
      </c>
      <c r="AI17" s="26">
        <v>-2500</v>
      </c>
      <c r="AJ17" s="286">
        <f t="shared" si="1"/>
        <v>-70000</v>
      </c>
      <c r="AK17" s="275"/>
    </row>
    <row r="18" spans="1:38" ht="13.5" customHeight="1" x14ac:dyDescent="0.2">
      <c r="A18" s="282"/>
      <c r="B18" s="283" t="s">
        <v>67</v>
      </c>
      <c r="C18" s="18" t="s">
        <v>127</v>
      </c>
      <c r="D18" s="287"/>
      <c r="E18" s="285" t="s">
        <v>58</v>
      </c>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86">
        <f t="shared" si="1"/>
        <v>0</v>
      </c>
      <c r="AK18" s="275"/>
    </row>
    <row r="19" spans="1:38" ht="15.75" customHeight="1" x14ac:dyDescent="0.2">
      <c r="A19" s="282"/>
      <c r="B19" s="283" t="s">
        <v>117</v>
      </c>
      <c r="C19" s="18" t="s">
        <v>127</v>
      </c>
      <c r="D19" s="287"/>
      <c r="E19" s="285" t="s">
        <v>58</v>
      </c>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86">
        <f t="shared" si="1"/>
        <v>0</v>
      </c>
      <c r="AK19" s="275"/>
    </row>
    <row r="20" spans="1:38" ht="15.75" customHeight="1" x14ac:dyDescent="0.2">
      <c r="A20" s="282"/>
      <c r="B20" s="283" t="s">
        <v>118</v>
      </c>
      <c r="C20" s="18" t="s">
        <v>127</v>
      </c>
      <c r="D20" s="287"/>
      <c r="E20" s="285" t="s">
        <v>58</v>
      </c>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86">
        <f t="shared" si="1"/>
        <v>0</v>
      </c>
      <c r="AK20" s="275"/>
    </row>
    <row r="21" spans="1:38" ht="15.75" customHeight="1" x14ac:dyDescent="0.2">
      <c r="A21" s="282"/>
      <c r="B21" s="283" t="s">
        <v>119</v>
      </c>
      <c r="C21" s="18" t="s">
        <v>127</v>
      </c>
      <c r="D21" s="287"/>
      <c r="E21" s="285" t="s">
        <v>58</v>
      </c>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86">
        <f t="shared" si="1"/>
        <v>0</v>
      </c>
      <c r="AK21" s="275"/>
    </row>
    <row r="22" spans="1:38" s="296" customFormat="1" ht="15.75" customHeight="1" x14ac:dyDescent="0.2">
      <c r="A22" s="293"/>
      <c r="B22" s="283" t="s">
        <v>128</v>
      </c>
      <c r="C22" s="18" t="s">
        <v>127</v>
      </c>
      <c r="D22" s="294"/>
      <c r="E22" s="285" t="s">
        <v>58</v>
      </c>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86">
        <f t="shared" si="1"/>
        <v>0</v>
      </c>
      <c r="AK22" s="295"/>
    </row>
    <row r="23" spans="1:38" ht="13.5" customHeight="1" x14ac:dyDescent="0.2">
      <c r="A23" s="282"/>
      <c r="B23" s="290">
        <v>3</v>
      </c>
      <c r="C23" s="284" t="s">
        <v>129</v>
      </c>
      <c r="D23" s="284"/>
      <c r="E23" s="290" t="s">
        <v>58</v>
      </c>
      <c r="F23" s="291">
        <f>F24+F27</f>
        <v>-1800000</v>
      </c>
      <c r="G23" s="291">
        <f>G24+G27</f>
        <v>-4722000</v>
      </c>
      <c r="H23" s="291">
        <f>H24+H27</f>
        <v>0</v>
      </c>
      <c r="I23" s="291">
        <f>I24+I27</f>
        <v>0</v>
      </c>
      <c r="J23" s="291">
        <f t="shared" ref="J23:M23" si="3">J24+J27</f>
        <v>0</v>
      </c>
      <c r="K23" s="291">
        <f t="shared" si="3"/>
        <v>0</v>
      </c>
      <c r="L23" s="291">
        <f t="shared" si="3"/>
        <v>0</v>
      </c>
      <c r="M23" s="291">
        <f t="shared" si="3"/>
        <v>0</v>
      </c>
      <c r="N23" s="291">
        <f t="shared" ref="N23" si="4">N24+N27</f>
        <v>0</v>
      </c>
      <c r="O23" s="297"/>
      <c r="P23" s="297"/>
      <c r="Q23" s="297"/>
      <c r="R23" s="297"/>
      <c r="S23" s="297"/>
      <c r="T23" s="297"/>
      <c r="U23" s="297"/>
      <c r="V23" s="297"/>
      <c r="W23" s="297"/>
      <c r="X23" s="297"/>
      <c r="Y23" s="297"/>
      <c r="Z23" s="297"/>
      <c r="AA23" s="297"/>
      <c r="AB23" s="297"/>
      <c r="AC23" s="297"/>
      <c r="AD23" s="297"/>
      <c r="AE23" s="297"/>
      <c r="AF23" s="297"/>
      <c r="AG23" s="297"/>
      <c r="AH23" s="297"/>
      <c r="AI23" s="297"/>
      <c r="AJ23" s="286">
        <f t="shared" ref="AJ23:AJ29" si="5">SUM(F23:AI23)</f>
        <v>-6522000</v>
      </c>
      <c r="AK23" s="298"/>
      <c r="AL23" s="299"/>
    </row>
    <row r="24" spans="1:38" s="304" customFormat="1" ht="13.5" customHeight="1" x14ac:dyDescent="0.2">
      <c r="A24" s="300"/>
      <c r="B24" s="301" t="s">
        <v>91</v>
      </c>
      <c r="C24" s="284" t="s">
        <v>130</v>
      </c>
      <c r="D24" s="302"/>
      <c r="E24" s="290" t="s">
        <v>58</v>
      </c>
      <c r="F24" s="291">
        <f>SUM(F25:F25)</f>
        <v>-1800000</v>
      </c>
      <c r="G24" s="291">
        <f>SUM(G25:G25)</f>
        <v>-4722000</v>
      </c>
      <c r="H24" s="291">
        <f>SUM(H25:H25)</f>
        <v>0</v>
      </c>
      <c r="I24" s="291">
        <f t="shared" ref="I24:N24" si="6">SUM(I25:I25)</f>
        <v>0</v>
      </c>
      <c r="J24" s="291">
        <f t="shared" si="6"/>
        <v>0</v>
      </c>
      <c r="K24" s="291">
        <f t="shared" si="6"/>
        <v>0</v>
      </c>
      <c r="L24" s="291">
        <f t="shared" si="6"/>
        <v>0</v>
      </c>
      <c r="M24" s="291">
        <f t="shared" si="6"/>
        <v>0</v>
      </c>
      <c r="N24" s="291">
        <f t="shared" si="6"/>
        <v>0</v>
      </c>
      <c r="O24" s="297"/>
      <c r="P24" s="297"/>
      <c r="Q24" s="297"/>
      <c r="R24" s="297"/>
      <c r="S24" s="297"/>
      <c r="T24" s="297"/>
      <c r="U24" s="297"/>
      <c r="V24" s="297"/>
      <c r="W24" s="297"/>
      <c r="X24" s="297"/>
      <c r="Y24" s="297"/>
      <c r="Z24" s="297"/>
      <c r="AA24" s="297"/>
      <c r="AB24" s="297"/>
      <c r="AC24" s="297"/>
      <c r="AD24" s="297"/>
      <c r="AE24" s="297"/>
      <c r="AF24" s="297"/>
      <c r="AG24" s="297"/>
      <c r="AH24" s="297"/>
      <c r="AI24" s="297"/>
      <c r="AJ24" s="286">
        <f t="shared" si="5"/>
        <v>-6522000</v>
      </c>
      <c r="AK24" s="303"/>
    </row>
    <row r="25" spans="1:38" ht="13.5" customHeight="1" x14ac:dyDescent="0.2">
      <c r="A25" s="282"/>
      <c r="B25" s="283" t="s">
        <v>131</v>
      </c>
      <c r="C25" s="287" t="s">
        <v>351</v>
      </c>
      <c r="D25" s="287"/>
      <c r="E25" s="305" t="s">
        <v>58</v>
      </c>
      <c r="F25" s="306">
        <f>-SUM('1.1.A. Iesniedzējs:1.3.2. Partneris-kom.-2'!H38,'1.1.A. Iesniedzējs:1.3.2. Partneris-kom.-2'!I38)</f>
        <v>-1800000</v>
      </c>
      <c r="G25" s="306">
        <f>-SUM('1.1.A. Iesniedzējs:1.3.2. Partneris-kom.-2'!J38,'1.1.A. Iesniedzējs:1.3.2. Partneris-kom.-2'!K38)</f>
        <v>-4722000</v>
      </c>
      <c r="H25" s="306">
        <f>-SUM('1.1.A. Iesniedzējs:1.3.2. Partneris-kom.-2'!L38,'1.1.A. Iesniedzējs:1.3.2. Partneris-kom.-2'!M38)</f>
        <v>0</v>
      </c>
      <c r="I25" s="306">
        <f>-SUM('1.1.A. Iesniedzējs:1.3.2. Partneris-kom.-2'!N38,'1.1.A. Iesniedzējs:1.3.2. Partneris-kom.-2'!O38)</f>
        <v>0</v>
      </c>
      <c r="J25" s="306">
        <f>-SUM('1.1.A. Iesniedzējs:1.3.2. Partneris-kom.-2'!P38,'1.1.A. Iesniedzējs:1.3.2. Partneris-kom.-2'!Q38)</f>
        <v>0</v>
      </c>
      <c r="K25" s="306">
        <f>-SUM('1.1.A. Iesniedzējs:1.3.2. Partneris-kom.-2'!R38,'1.1.A. Iesniedzējs:1.3.2. Partneris-kom.-2'!S38)</f>
        <v>0</v>
      </c>
      <c r="L25" s="306">
        <f>-SUM('1.1.A. Iesniedzējs:1.3.2. Partneris-kom.-2'!T38,'1.1.A. Iesniedzējs:1.3.2. Partneris-kom.-2'!U38)</f>
        <v>0</v>
      </c>
      <c r="M25" s="306">
        <f>-SUM('1.1.A. Iesniedzējs:1.3.2. Partneris-kom.-2'!V38,'1.1.A. Iesniedzējs:1.3.2. Partneris-kom.-2'!W38)</f>
        <v>0</v>
      </c>
      <c r="N25" s="306">
        <f>-SUM('1.1.A. Iesniedzējs:1.3.2. Partneris-kom.-2'!X38,'1.1.A. Iesniedzējs:1.3.2. Partneris-kom.-2'!Y38)</f>
        <v>0</v>
      </c>
      <c r="O25" s="297"/>
      <c r="P25" s="297"/>
      <c r="Q25" s="297"/>
      <c r="R25" s="297"/>
      <c r="S25" s="297"/>
      <c r="T25" s="297"/>
      <c r="U25" s="297"/>
      <c r="V25" s="297"/>
      <c r="W25" s="297"/>
      <c r="X25" s="297"/>
      <c r="Y25" s="297"/>
      <c r="Z25" s="297"/>
      <c r="AA25" s="297"/>
      <c r="AB25" s="297"/>
      <c r="AC25" s="297"/>
      <c r="AD25" s="297"/>
      <c r="AE25" s="297"/>
      <c r="AF25" s="297"/>
      <c r="AG25" s="297"/>
      <c r="AH25" s="297"/>
      <c r="AI25" s="297"/>
      <c r="AJ25" s="307">
        <f t="shared" si="5"/>
        <v>-6522000</v>
      </c>
      <c r="AK25" s="308"/>
    </row>
    <row r="26" spans="1:38" ht="13.5" customHeight="1" x14ac:dyDescent="0.2">
      <c r="A26" s="282"/>
      <c r="B26" s="283" t="s">
        <v>498</v>
      </c>
      <c r="C26" s="287" t="s">
        <v>499</v>
      </c>
      <c r="D26" s="287"/>
      <c r="E26" s="305" t="s">
        <v>58</v>
      </c>
      <c r="F26" s="306">
        <f>-SUM('1.1.A. Iesniedzējs:1.3.2. Partneris-kom.-2'!H36)+SUM('1.1.A. Iesniedzējs:1.3.2. Partneris-kom.-2'!H35)</f>
        <v>-1500000</v>
      </c>
      <c r="G26" s="306">
        <f>-SUM('1.1.A. Iesniedzējs:1.3.2. Partneris-kom.-2'!J36)+SUM('1.1.A. Iesniedzējs:1.3.2. Partneris-kom.-2'!J35)</f>
        <v>-4400000</v>
      </c>
      <c r="H26" s="306">
        <f>-SUM('1.1.A. Iesniedzējs:1.3.2. Partneris-kom.-2'!L36)+SUM('1.1.A. Iesniedzējs:1.3.2. Partneris-kom.-2'!L35)</f>
        <v>0</v>
      </c>
      <c r="I26" s="306">
        <f>-SUM('1.1.A. Iesniedzējs:1.3.2. Partneris-kom.-2'!N36)+SUM('1.1.A. Iesniedzējs:1.3.2. Partneris-kom.-2'!N35)</f>
        <v>0</v>
      </c>
      <c r="J26" s="306">
        <f>-SUM('1.1.A. Iesniedzējs:1.3.2. Partneris-kom.-2'!P36)+SUM('1.1.A. Iesniedzējs:1.3.2. Partneris-kom.-2'!P35)</f>
        <v>0</v>
      </c>
      <c r="K26" s="306">
        <f>-SUM('1.1.A. Iesniedzējs:1.3.2. Partneris-kom.-2'!R36)+SUM('1.1.A. Iesniedzējs:1.3.2. Partneris-kom.-2'!R35)</f>
        <v>0</v>
      </c>
      <c r="L26" s="306">
        <f>-SUM('1.1.A. Iesniedzējs:1.3.2. Partneris-kom.-2'!T36)+SUM('1.1.A. Iesniedzējs:1.3.2. Partneris-kom.-2'!T35)</f>
        <v>0</v>
      </c>
      <c r="M26" s="306">
        <f>-SUM('1.1.A. Iesniedzējs:1.3.2. Partneris-kom.-2'!V36)+SUM('1.1.A. Iesniedzējs:1.3.2. Partneris-kom.-2'!V35)</f>
        <v>0</v>
      </c>
      <c r="N26" s="306">
        <f>-SUM('1.1.A. Iesniedzējs:1.3.2. Partneris-kom.-2'!X36)+SUM('1.1.A. Iesniedzējs:1.3.2. Partneris-kom.-2'!X35)</f>
        <v>0</v>
      </c>
      <c r="O26" s="297"/>
      <c r="P26" s="297"/>
      <c r="Q26" s="297"/>
      <c r="R26" s="297"/>
      <c r="S26" s="297"/>
      <c r="T26" s="297"/>
      <c r="U26" s="297"/>
      <c r="V26" s="297"/>
      <c r="W26" s="297"/>
      <c r="X26" s="297"/>
      <c r="Y26" s="297"/>
      <c r="Z26" s="297"/>
      <c r="AA26" s="297"/>
      <c r="AB26" s="297"/>
      <c r="AC26" s="297"/>
      <c r="AD26" s="297"/>
      <c r="AE26" s="297"/>
      <c r="AF26" s="297"/>
      <c r="AG26" s="297"/>
      <c r="AH26" s="297"/>
      <c r="AI26" s="297"/>
      <c r="AJ26" s="307"/>
      <c r="AK26" s="308"/>
    </row>
    <row r="27" spans="1:38" s="304" customFormat="1" ht="13.5" customHeight="1" x14ac:dyDescent="0.2">
      <c r="A27" s="300"/>
      <c r="B27" s="301" t="s">
        <v>92</v>
      </c>
      <c r="C27" s="284" t="s">
        <v>132</v>
      </c>
      <c r="D27" s="302"/>
      <c r="E27" s="290" t="s">
        <v>58</v>
      </c>
      <c r="F27" s="291">
        <f>F28</f>
        <v>0</v>
      </c>
      <c r="G27" s="291">
        <f t="shared" ref="G27:N27" si="7">G28</f>
        <v>0</v>
      </c>
      <c r="H27" s="291">
        <f t="shared" si="7"/>
        <v>0</v>
      </c>
      <c r="I27" s="291">
        <f t="shared" si="7"/>
        <v>0</v>
      </c>
      <c r="J27" s="291">
        <f t="shared" si="7"/>
        <v>0</v>
      </c>
      <c r="K27" s="291">
        <f t="shared" si="7"/>
        <v>0</v>
      </c>
      <c r="L27" s="291">
        <f t="shared" si="7"/>
        <v>0</v>
      </c>
      <c r="M27" s="291">
        <f t="shared" si="7"/>
        <v>0</v>
      </c>
      <c r="N27" s="291">
        <f t="shared" si="7"/>
        <v>0</v>
      </c>
      <c r="O27" s="297"/>
      <c r="P27" s="297"/>
      <c r="Q27" s="297"/>
      <c r="R27" s="297"/>
      <c r="S27" s="297"/>
      <c r="T27" s="297"/>
      <c r="U27" s="297"/>
      <c r="V27" s="297"/>
      <c r="W27" s="297"/>
      <c r="X27" s="297"/>
      <c r="Y27" s="297"/>
      <c r="Z27" s="297"/>
      <c r="AA27" s="297"/>
      <c r="AB27" s="297"/>
      <c r="AC27" s="297"/>
      <c r="AD27" s="297"/>
      <c r="AE27" s="297"/>
      <c r="AF27" s="297"/>
      <c r="AG27" s="297"/>
      <c r="AH27" s="297"/>
      <c r="AI27" s="297"/>
      <c r="AJ27" s="286">
        <f t="shared" si="5"/>
        <v>0</v>
      </c>
      <c r="AK27" s="303"/>
    </row>
    <row r="28" spans="1:38" ht="13.5" customHeight="1" x14ac:dyDescent="0.2">
      <c r="A28" s="282"/>
      <c r="B28" s="283" t="s">
        <v>133</v>
      </c>
      <c r="C28" s="287" t="s">
        <v>134</v>
      </c>
      <c r="D28" s="287"/>
      <c r="E28" s="305" t="s">
        <v>58</v>
      </c>
      <c r="F28" s="306">
        <f>-SUM('1.1.A. Iesniedzējs:1.3.2. Partneris-kom.-2'!H35,'1.1.A. Iesniedzējs:1.3.2. Partneris-kom.-2'!I35)</f>
        <v>0</v>
      </c>
      <c r="G28" s="306">
        <f>-SUM('1.1.A. Iesniedzējs:1.3.2. Partneris-kom.-2'!J35,'1.1.A. Iesniedzējs:1.3.2. Partneris-kom.-2'!K35)</f>
        <v>0</v>
      </c>
      <c r="H28" s="306">
        <f>-SUM('1.1.A. Iesniedzējs:1.3.2. Partneris-kom.-2'!L35,'1.1.A. Iesniedzējs:1.3.2. Partneris-kom.-2'!M35)</f>
        <v>0</v>
      </c>
      <c r="I28" s="306">
        <f>-SUM('1.1.A. Iesniedzējs:1.3.2. Partneris-kom.-2'!N35,'1.1.A. Iesniedzējs:1.3.2. Partneris-kom.-2'!O35)</f>
        <v>0</v>
      </c>
      <c r="J28" s="306">
        <f>-SUM('1.1.A. Iesniedzējs:1.3.2. Partneris-kom.-2'!P35,'1.1.A. Iesniedzējs:1.3.2. Partneris-kom.-2'!Q35)</f>
        <v>0</v>
      </c>
      <c r="K28" s="306">
        <f>-SUM('1.1.A. Iesniedzējs:1.3.2. Partneris-kom.-2'!R35,'1.1.A. Iesniedzējs:1.3.2. Partneris-kom.-2'!S35)</f>
        <v>0</v>
      </c>
      <c r="L28" s="306">
        <f>-SUM('1.1.A. Iesniedzējs:1.3.2. Partneris-kom.-2'!T35,'1.1.A. Iesniedzējs:1.3.2. Partneris-kom.-2'!U35)</f>
        <v>0</v>
      </c>
      <c r="M28" s="306">
        <f>-SUM('1.1.A. Iesniedzējs:1.3.2. Partneris-kom.-2'!V35,'1.1.A. Iesniedzējs:1.3.2. Partneris-kom.-2'!W35)</f>
        <v>0</v>
      </c>
      <c r="N28" s="306">
        <f>-SUM('1.1.A. Iesniedzējs:1.3.2. Partneris-kom.-2'!X35,'1.1.A. Iesniedzējs:1.3.2. Partneris-kom.-2'!Y35)</f>
        <v>0</v>
      </c>
      <c r="O28" s="297"/>
      <c r="P28" s="297"/>
      <c r="Q28" s="297"/>
      <c r="R28" s="297"/>
      <c r="S28" s="297"/>
      <c r="T28" s="297"/>
      <c r="U28" s="297"/>
      <c r="V28" s="297"/>
      <c r="W28" s="297"/>
      <c r="X28" s="297"/>
      <c r="Y28" s="297"/>
      <c r="Z28" s="297"/>
      <c r="AA28" s="297"/>
      <c r="AB28" s="297"/>
      <c r="AC28" s="297"/>
      <c r="AD28" s="297"/>
      <c r="AE28" s="297"/>
      <c r="AF28" s="297"/>
      <c r="AG28" s="297"/>
      <c r="AH28" s="297"/>
      <c r="AI28" s="297"/>
      <c r="AJ28" s="307">
        <f t="shared" si="5"/>
        <v>0</v>
      </c>
      <c r="AK28" s="308"/>
    </row>
    <row r="29" spans="1:38" ht="13.5" customHeight="1" x14ac:dyDescent="0.2">
      <c r="A29" s="282"/>
      <c r="B29" s="309">
        <v>4</v>
      </c>
      <c r="C29" s="284" t="s">
        <v>135</v>
      </c>
      <c r="D29" s="284"/>
      <c r="E29" s="290" t="s">
        <v>58</v>
      </c>
      <c r="F29" s="297"/>
      <c r="G29" s="291">
        <f t="shared" ref="G29:I29" si="8">G30</f>
        <v>0</v>
      </c>
      <c r="H29" s="291">
        <f t="shared" si="8"/>
        <v>0</v>
      </c>
      <c r="I29" s="291">
        <f t="shared" si="8"/>
        <v>0</v>
      </c>
      <c r="J29" s="291">
        <f>J30</f>
        <v>0</v>
      </c>
      <c r="K29" s="291">
        <f t="shared" ref="K29:AA29" si="9">K30</f>
        <v>0</v>
      </c>
      <c r="L29" s="291">
        <f t="shared" si="9"/>
        <v>0</v>
      </c>
      <c r="M29" s="291">
        <f t="shared" si="9"/>
        <v>0</v>
      </c>
      <c r="N29" s="291">
        <f t="shared" si="9"/>
        <v>0</v>
      </c>
      <c r="O29" s="291">
        <f t="shared" si="9"/>
        <v>0</v>
      </c>
      <c r="P29" s="291">
        <f t="shared" si="9"/>
        <v>0</v>
      </c>
      <c r="Q29" s="291">
        <f t="shared" si="9"/>
        <v>0</v>
      </c>
      <c r="R29" s="291">
        <f t="shared" si="9"/>
        <v>0</v>
      </c>
      <c r="S29" s="291">
        <f t="shared" si="9"/>
        <v>0</v>
      </c>
      <c r="T29" s="291">
        <f t="shared" si="9"/>
        <v>0</v>
      </c>
      <c r="U29" s="291">
        <f t="shared" si="9"/>
        <v>0</v>
      </c>
      <c r="V29" s="291">
        <f t="shared" si="9"/>
        <v>0</v>
      </c>
      <c r="W29" s="291">
        <f t="shared" si="9"/>
        <v>0</v>
      </c>
      <c r="X29" s="291">
        <f t="shared" si="9"/>
        <v>0</v>
      </c>
      <c r="Y29" s="291">
        <f t="shared" si="9"/>
        <v>0</v>
      </c>
      <c r="Z29" s="291">
        <f t="shared" si="9"/>
        <v>0</v>
      </c>
      <c r="AA29" s="291">
        <f t="shared" si="9"/>
        <v>0</v>
      </c>
      <c r="AB29" s="291">
        <f>AB30</f>
        <v>0</v>
      </c>
      <c r="AC29" s="291">
        <f t="shared" ref="AC29:AI29" si="10">AC30</f>
        <v>0</v>
      </c>
      <c r="AD29" s="291">
        <f t="shared" si="10"/>
        <v>0</v>
      </c>
      <c r="AE29" s="291">
        <f t="shared" si="10"/>
        <v>0</v>
      </c>
      <c r="AF29" s="291">
        <f t="shared" si="10"/>
        <v>0</v>
      </c>
      <c r="AG29" s="291">
        <f t="shared" si="10"/>
        <v>0</v>
      </c>
      <c r="AH29" s="291">
        <f t="shared" si="10"/>
        <v>0</v>
      </c>
      <c r="AI29" s="291">
        <f t="shared" si="10"/>
        <v>200000</v>
      </c>
      <c r="AJ29" s="286">
        <f t="shared" si="5"/>
        <v>200000</v>
      </c>
      <c r="AK29" s="308"/>
    </row>
    <row r="30" spans="1:38" ht="13.5" customHeight="1" x14ac:dyDescent="0.2">
      <c r="A30" s="282"/>
      <c r="B30" s="310" t="s">
        <v>136</v>
      </c>
      <c r="C30" s="311" t="s">
        <v>137</v>
      </c>
      <c r="D30" s="284"/>
      <c r="E30" s="285" t="s">
        <v>58</v>
      </c>
      <c r="F30" s="297"/>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v>200000</v>
      </c>
      <c r="AJ30" s="286">
        <f>SUM(F30:AH30)</f>
        <v>0</v>
      </c>
      <c r="AK30" s="308"/>
    </row>
    <row r="31" spans="1:38" s="319" customFormat="1" ht="13.5" customHeight="1" thickBot="1" x14ac:dyDescent="0.25">
      <c r="A31" s="312"/>
      <c r="B31" s="313">
        <v>5</v>
      </c>
      <c r="C31" s="314" t="s">
        <v>120</v>
      </c>
      <c r="D31" s="314"/>
      <c r="E31" s="315" t="s">
        <v>58</v>
      </c>
      <c r="F31" s="316">
        <f t="shared" ref="F31:AI31" si="11">SUM(F9,,F16,F23,F29)</f>
        <v>-1800000</v>
      </c>
      <c r="G31" s="316">
        <f>SUM(G9,,G16,G23,G29)</f>
        <v>-4722000</v>
      </c>
      <c r="H31" s="316">
        <f t="shared" si="11"/>
        <v>-2500</v>
      </c>
      <c r="I31" s="316">
        <f t="shared" si="11"/>
        <v>-2500</v>
      </c>
      <c r="J31" s="316">
        <f t="shared" si="11"/>
        <v>-2500</v>
      </c>
      <c r="K31" s="316">
        <f t="shared" si="11"/>
        <v>-2500</v>
      </c>
      <c r="L31" s="316">
        <f t="shared" si="11"/>
        <v>-2500</v>
      </c>
      <c r="M31" s="316">
        <f t="shared" si="11"/>
        <v>-2500</v>
      </c>
      <c r="N31" s="316">
        <f t="shared" si="11"/>
        <v>-2500</v>
      </c>
      <c r="O31" s="316">
        <f t="shared" si="11"/>
        <v>-2500</v>
      </c>
      <c r="P31" s="316">
        <f t="shared" si="11"/>
        <v>-2500</v>
      </c>
      <c r="Q31" s="316">
        <f t="shared" si="11"/>
        <v>-2500</v>
      </c>
      <c r="R31" s="316">
        <f t="shared" si="11"/>
        <v>-2500</v>
      </c>
      <c r="S31" s="316">
        <f t="shared" si="11"/>
        <v>-2500</v>
      </c>
      <c r="T31" s="316">
        <f t="shared" si="11"/>
        <v>-2500</v>
      </c>
      <c r="U31" s="316">
        <f t="shared" si="11"/>
        <v>-2500</v>
      </c>
      <c r="V31" s="316">
        <f t="shared" si="11"/>
        <v>-2500</v>
      </c>
      <c r="W31" s="316">
        <f t="shared" si="11"/>
        <v>-2500</v>
      </c>
      <c r="X31" s="316">
        <f t="shared" si="11"/>
        <v>-2500</v>
      </c>
      <c r="Y31" s="316">
        <f t="shared" si="11"/>
        <v>-2500</v>
      </c>
      <c r="Z31" s="316">
        <f t="shared" si="11"/>
        <v>-2500</v>
      </c>
      <c r="AA31" s="316">
        <f t="shared" si="11"/>
        <v>-2500</v>
      </c>
      <c r="AB31" s="316">
        <f t="shared" si="11"/>
        <v>-2500</v>
      </c>
      <c r="AC31" s="316">
        <f t="shared" si="11"/>
        <v>-2500</v>
      </c>
      <c r="AD31" s="316">
        <f t="shared" si="11"/>
        <v>-2500</v>
      </c>
      <c r="AE31" s="316">
        <f t="shared" si="11"/>
        <v>-2500</v>
      </c>
      <c r="AF31" s="316">
        <f t="shared" si="11"/>
        <v>-2500</v>
      </c>
      <c r="AG31" s="316">
        <f t="shared" si="11"/>
        <v>-2500</v>
      </c>
      <c r="AH31" s="316">
        <f t="shared" si="11"/>
        <v>-2500</v>
      </c>
      <c r="AI31" s="316">
        <f t="shared" si="11"/>
        <v>197500</v>
      </c>
      <c r="AJ31" s="317">
        <f>SUM(F31:AI31)</f>
        <v>-6392000</v>
      </c>
      <c r="AK31" s="318"/>
    </row>
    <row r="32" spans="1:38" x14ac:dyDescent="0.2">
      <c r="AK32" s="275"/>
    </row>
    <row r="33" spans="1:36" x14ac:dyDescent="0.2">
      <c r="A33" s="272"/>
      <c r="B33" s="272"/>
      <c r="C33" s="272"/>
      <c r="D33" s="272"/>
      <c r="E33" s="272"/>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4"/>
    </row>
    <row r="34" spans="1:36" x14ac:dyDescent="0.2">
      <c r="A34" s="320"/>
      <c r="B34" s="320"/>
      <c r="C34" s="320"/>
      <c r="D34" s="321"/>
      <c r="E34" s="320"/>
      <c r="F34" s="322"/>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row>
    <row r="35" spans="1:36" x14ac:dyDescent="0.2">
      <c r="A35" s="320"/>
      <c r="B35" s="320"/>
      <c r="C35" s="323" t="s">
        <v>121</v>
      </c>
      <c r="D35" s="321"/>
      <c r="E35" s="320"/>
      <c r="F35" s="322"/>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row>
    <row r="36" spans="1:36" x14ac:dyDescent="0.2">
      <c r="A36" s="320"/>
      <c r="B36" s="320"/>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row>
    <row r="37" spans="1:36" x14ac:dyDescent="0.2">
      <c r="A37" s="320"/>
      <c r="B37" s="320"/>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row>
    <row r="38" spans="1:36" ht="15.75" x14ac:dyDescent="0.25">
      <c r="A38" s="320"/>
      <c r="B38" s="320"/>
      <c r="C38" s="320"/>
      <c r="D38" s="320"/>
      <c r="E38" s="320"/>
      <c r="F38" s="320"/>
      <c r="G38" s="324"/>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row>
    <row r="39" spans="1:36" x14ac:dyDescent="0.2">
      <c r="A39" s="320"/>
      <c r="B39" s="320"/>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row>
    <row r="40" spans="1:36" x14ac:dyDescent="0.2">
      <c r="A40" s="320"/>
      <c r="B40" s="320"/>
      <c r="C40" s="320"/>
      <c r="D40" s="320"/>
      <c r="E40" s="320"/>
      <c r="F40" s="320"/>
      <c r="G40" s="320"/>
      <c r="H40" s="320"/>
      <c r="I40" s="320"/>
      <c r="J40" s="320"/>
      <c r="K40" s="320"/>
      <c r="L40" s="320"/>
      <c r="M40" s="325"/>
      <c r="N40" s="320"/>
      <c r="O40" s="320"/>
      <c r="P40" s="320"/>
      <c r="Q40" s="320"/>
      <c r="R40" s="320"/>
      <c r="S40" s="320"/>
      <c r="T40" s="320"/>
      <c r="U40" s="320"/>
      <c r="V40" s="320"/>
      <c r="W40" s="320"/>
      <c r="X40" s="320"/>
      <c r="Y40" s="320"/>
      <c r="Z40" s="320"/>
      <c r="AA40" s="320"/>
      <c r="AB40" s="320"/>
      <c r="AC40" s="320"/>
      <c r="AD40" s="320"/>
      <c r="AE40" s="320"/>
      <c r="AF40" s="320"/>
    </row>
    <row r="41" spans="1:36" x14ac:dyDescent="0.2">
      <c r="A41" s="320"/>
      <c r="B41" s="320"/>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row>
    <row r="42" spans="1:36" x14ac:dyDescent="0.2">
      <c r="A42" s="320"/>
      <c r="B42" s="320"/>
      <c r="C42" s="320"/>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row>
    <row r="43" spans="1:36" x14ac:dyDescent="0.2">
      <c r="A43" s="320"/>
      <c r="B43" s="320"/>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row>
    <row r="44" spans="1:36" x14ac:dyDescent="0.2">
      <c r="A44" s="320"/>
      <c r="B44" s="320"/>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row>
    <row r="45" spans="1:36" x14ac:dyDescent="0.2">
      <c r="A45" s="320"/>
      <c r="B45" s="320"/>
      <c r="C45" s="320"/>
      <c r="D45" s="320"/>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row>
    <row r="46" spans="1:36" x14ac:dyDescent="0.2">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row>
    <row r="47" spans="1:36" x14ac:dyDescent="0.2">
      <c r="A47" s="320"/>
      <c r="B47" s="320"/>
      <c r="C47" s="320"/>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row>
    <row r="48" spans="1:36" x14ac:dyDescent="0.2">
      <c r="A48" s="320"/>
      <c r="B48" s="320"/>
      <c r="C48" s="320"/>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row>
    <row r="49" spans="1:32" x14ac:dyDescent="0.2">
      <c r="A49" s="320"/>
      <c r="B49" s="320"/>
      <c r="C49" s="320"/>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row>
    <row r="50" spans="1:32" x14ac:dyDescent="0.2">
      <c r="A50" s="320"/>
      <c r="B50" s="320"/>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row>
    <row r="51" spans="1:32" x14ac:dyDescent="0.2">
      <c r="A51" s="320"/>
      <c r="B51" s="320"/>
      <c r="C51" s="320"/>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row>
  </sheetData>
  <sheetProtection algorithmName="SHA-512" hashValue="GTiBFTOXq+dnCSp0dxVK/u7p9ZFEY9+HndFWx7IAaK8G3ZU+F9TUCWemI+yR5qfQAocyWc1au+CywFwXR+S05A==" saltValue="Sj7gWPLFANGCKIRjPD0lfA=="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1" operator="greater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F29" sqref="F29"/>
    </sheetView>
  </sheetViews>
  <sheetFormatPr defaultColWidth="9.140625" defaultRowHeight="12.75" x14ac:dyDescent="0.2"/>
  <cols>
    <col min="1" max="1" width="2.28515625" style="256" customWidth="1"/>
    <col min="2" max="2" width="4.140625" style="256" customWidth="1"/>
    <col min="3" max="3" width="39.140625" style="256" customWidth="1"/>
    <col min="4" max="4" width="4.7109375" style="256" bestFit="1" customWidth="1"/>
    <col min="5" max="35" width="14" style="256" customWidth="1"/>
    <col min="36" max="36" width="9.140625" style="256" customWidth="1"/>
    <col min="37" max="16384" width="9.140625" style="256"/>
  </cols>
  <sheetData>
    <row r="1" spans="1:65" s="251" customFormat="1" ht="26.25" x14ac:dyDescent="0.25">
      <c r="A1" s="631" t="s">
        <v>158</v>
      </c>
      <c r="B1" s="631"/>
      <c r="C1" s="631"/>
      <c r="D1" s="248"/>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row>
    <row r="2" spans="1:65" s="287" customFormat="1" ht="21" x14ac:dyDescent="0.35">
      <c r="A2" s="350" t="s">
        <v>159</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1"/>
    </row>
    <row r="3" spans="1:65" x14ac:dyDescent="0.2">
      <c r="A3" s="352"/>
      <c r="B3" s="353"/>
      <c r="C3" s="253"/>
      <c r="D3" s="354"/>
      <c r="E3" s="355">
        <f>'3. DL invest.n.pl.AR pr.'!F4</f>
        <v>1</v>
      </c>
      <c r="F3" s="355">
        <f>'3. DL invest.n.pl.AR pr.'!G4</f>
        <v>2</v>
      </c>
      <c r="G3" s="355">
        <f>'3. DL invest.n.pl.AR pr.'!H4</f>
        <v>3</v>
      </c>
      <c r="H3" s="355">
        <f>'3. DL invest.n.pl.AR pr.'!I4</f>
        <v>4</v>
      </c>
      <c r="I3" s="355">
        <f>'3. DL invest.n.pl.AR pr.'!J4</f>
        <v>5</v>
      </c>
      <c r="J3" s="355">
        <f>'3. DL invest.n.pl.AR pr.'!K4</f>
        <v>6</v>
      </c>
      <c r="K3" s="355">
        <f>'3. DL invest.n.pl.AR pr.'!L4</f>
        <v>7</v>
      </c>
      <c r="L3" s="355">
        <f>'3. DL invest.n.pl.AR pr.'!M4</f>
        <v>8</v>
      </c>
      <c r="M3" s="355">
        <f>'3. DL invest.n.pl.AR pr.'!N4</f>
        <v>9</v>
      </c>
      <c r="N3" s="355">
        <f>'3. DL invest.n.pl.AR pr.'!O4</f>
        <v>10</v>
      </c>
      <c r="O3" s="355">
        <f>'3. DL invest.n.pl.AR pr.'!P4</f>
        <v>11</v>
      </c>
      <c r="P3" s="355">
        <f>'3. DL invest.n.pl.AR pr.'!Q4</f>
        <v>12</v>
      </c>
      <c r="Q3" s="355">
        <f>'3. DL invest.n.pl.AR pr.'!R4</f>
        <v>13</v>
      </c>
      <c r="R3" s="355">
        <f>'3. DL invest.n.pl.AR pr.'!S4</f>
        <v>14</v>
      </c>
      <c r="S3" s="355">
        <f>'3. DL invest.n.pl.AR pr.'!T4</f>
        <v>15</v>
      </c>
      <c r="T3" s="355">
        <f>'3. DL invest.n.pl.AR pr.'!U4</f>
        <v>16</v>
      </c>
      <c r="U3" s="355">
        <f>'3. DL invest.n.pl.AR pr.'!V4</f>
        <v>17</v>
      </c>
      <c r="V3" s="355">
        <f>'3. DL invest.n.pl.AR pr.'!W4</f>
        <v>18</v>
      </c>
      <c r="W3" s="355">
        <f>'3. DL invest.n.pl.AR pr.'!X4</f>
        <v>19</v>
      </c>
      <c r="X3" s="355">
        <f>'3. DL invest.n.pl.AR pr.'!Y4</f>
        <v>20</v>
      </c>
      <c r="Y3" s="355">
        <f>'3. DL invest.n.pl.AR pr.'!Z4</f>
        <v>21</v>
      </c>
      <c r="Z3" s="355">
        <f>'3. DL invest.n.pl.AR pr.'!AA4</f>
        <v>22</v>
      </c>
      <c r="AA3" s="355">
        <f>'3. DL invest.n.pl.AR pr.'!AB4</f>
        <v>23</v>
      </c>
      <c r="AB3" s="355">
        <f>'3. DL invest.n.pl.AR pr.'!AC4</f>
        <v>24</v>
      </c>
      <c r="AC3" s="355">
        <f>'3. DL invest.n.pl.AR pr.'!AD4</f>
        <v>25</v>
      </c>
      <c r="AD3" s="355">
        <f>'3. DL invest.n.pl.AR pr.'!AE4</f>
        <v>26</v>
      </c>
      <c r="AE3" s="355">
        <f>'3. DL invest.n.pl.AR pr.'!AF4</f>
        <v>27</v>
      </c>
      <c r="AF3" s="355">
        <f>'3. DL invest.n.pl.AR pr.'!AG4</f>
        <v>28</v>
      </c>
      <c r="AG3" s="355">
        <f>'3. DL invest.n.pl.AR pr.'!AH4</f>
        <v>29</v>
      </c>
      <c r="AH3" s="355">
        <f>'3. DL invest.n.pl.AR pr.'!AI4</f>
        <v>30</v>
      </c>
      <c r="AI3" s="255"/>
    </row>
    <row r="4" spans="1:65" x14ac:dyDescent="0.2">
      <c r="A4" s="329"/>
      <c r="B4" s="264"/>
      <c r="C4" s="264"/>
      <c r="D4" s="265" t="s">
        <v>113</v>
      </c>
      <c r="E4" s="356">
        <f>'3. DL invest.n.pl.AR pr.'!F5</f>
        <v>2022</v>
      </c>
      <c r="F4" s="356">
        <f>'3. DL invest.n.pl.AR pr.'!G5</f>
        <v>2023</v>
      </c>
      <c r="G4" s="356">
        <f>'3. DL invest.n.pl.AR pr.'!H5</f>
        <v>2024</v>
      </c>
      <c r="H4" s="356">
        <f>'3. DL invest.n.pl.AR pr.'!I5</f>
        <v>2025</v>
      </c>
      <c r="I4" s="356">
        <f>'3. DL invest.n.pl.AR pr.'!J5</f>
        <v>2026</v>
      </c>
      <c r="J4" s="356">
        <f>'3. DL invest.n.pl.AR pr.'!K5</f>
        <v>2027</v>
      </c>
      <c r="K4" s="356">
        <f>'3. DL invest.n.pl.AR pr.'!L5</f>
        <v>2028</v>
      </c>
      <c r="L4" s="356">
        <f>'3. DL invest.n.pl.AR pr.'!M5</f>
        <v>2029</v>
      </c>
      <c r="M4" s="356">
        <f>'3. DL invest.n.pl.AR pr.'!N5</f>
        <v>2030</v>
      </c>
      <c r="N4" s="356">
        <f>'3. DL invest.n.pl.AR pr.'!O5</f>
        <v>2031</v>
      </c>
      <c r="O4" s="356">
        <f>'3. DL invest.n.pl.AR pr.'!P5</f>
        <v>2032</v>
      </c>
      <c r="P4" s="356">
        <f>'3. DL invest.n.pl.AR pr.'!Q5</f>
        <v>2033</v>
      </c>
      <c r="Q4" s="356">
        <f>'3. DL invest.n.pl.AR pr.'!R5</f>
        <v>2034</v>
      </c>
      <c r="R4" s="356">
        <f>'3. DL invest.n.pl.AR pr.'!S5</f>
        <v>2035</v>
      </c>
      <c r="S4" s="356">
        <f>'3. DL invest.n.pl.AR pr.'!T5</f>
        <v>2036</v>
      </c>
      <c r="T4" s="356">
        <f>'3. DL invest.n.pl.AR pr.'!U5</f>
        <v>2037</v>
      </c>
      <c r="U4" s="356">
        <f>'3. DL invest.n.pl.AR pr.'!V5</f>
        <v>2038</v>
      </c>
      <c r="V4" s="356">
        <f>'3. DL invest.n.pl.AR pr.'!W5</f>
        <v>2039</v>
      </c>
      <c r="W4" s="356">
        <f>'3. DL invest.n.pl.AR pr.'!X5</f>
        <v>2040</v>
      </c>
      <c r="X4" s="356">
        <f>'3. DL invest.n.pl.AR pr.'!Y5</f>
        <v>2041</v>
      </c>
      <c r="Y4" s="356">
        <f>'3. DL invest.n.pl.AR pr.'!Z5</f>
        <v>2042</v>
      </c>
      <c r="Z4" s="356">
        <f>'3. DL invest.n.pl.AR pr.'!AA5</f>
        <v>2043</v>
      </c>
      <c r="AA4" s="356">
        <f>'3. DL invest.n.pl.AR pr.'!AB5</f>
        <v>2044</v>
      </c>
      <c r="AB4" s="356">
        <f>'3. DL invest.n.pl.AR pr.'!AC5</f>
        <v>2045</v>
      </c>
      <c r="AC4" s="356">
        <f>'3. DL invest.n.pl.AR pr.'!AD5</f>
        <v>2046</v>
      </c>
      <c r="AD4" s="356">
        <f>'3. DL invest.n.pl.AR pr.'!AE5</f>
        <v>2047</v>
      </c>
      <c r="AE4" s="356">
        <f>'3. DL invest.n.pl.AR pr.'!AF5</f>
        <v>2048</v>
      </c>
      <c r="AF4" s="356">
        <f>'3. DL invest.n.pl.AR pr.'!AG5</f>
        <v>2049</v>
      </c>
      <c r="AG4" s="356">
        <f>'3. DL invest.n.pl.AR pr.'!AH5</f>
        <v>2050</v>
      </c>
      <c r="AH4" s="356">
        <f>'3. DL invest.n.pl.AR pr.'!AI5</f>
        <v>2051</v>
      </c>
      <c r="AI4" s="267" t="s">
        <v>114</v>
      </c>
    </row>
    <row r="5" spans="1:65" x14ac:dyDescent="0.2">
      <c r="A5" s="287"/>
      <c r="B5" s="287"/>
      <c r="C5" s="287"/>
      <c r="D5" s="330"/>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row>
    <row r="6" spans="1:65" x14ac:dyDescent="0.2">
      <c r="A6" s="332"/>
      <c r="B6" s="333" t="s">
        <v>115</v>
      </c>
      <c r="C6" s="333"/>
      <c r="D6" s="333"/>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5"/>
    </row>
    <row r="7" spans="1:65" x14ac:dyDescent="0.2">
      <c r="A7" s="258" t="s">
        <v>160</v>
      </c>
      <c r="B7" s="258"/>
      <c r="C7" s="258"/>
      <c r="D7" s="357"/>
      <c r="E7" s="358">
        <f t="shared" ref="E7:AH7" si="0">SUM(E8:E17)</f>
        <v>1949999.9999999998</v>
      </c>
      <c r="F7" s="359">
        <f t="shared" si="0"/>
        <v>5108594.9999999991</v>
      </c>
      <c r="G7" s="359">
        <f t="shared" si="0"/>
        <v>72632.94</v>
      </c>
      <c r="H7" s="359">
        <f t="shared" si="0"/>
        <v>72088.81</v>
      </c>
      <c r="I7" s="359">
        <f t="shared" si="0"/>
        <v>71544.679999999993</v>
      </c>
      <c r="J7" s="359">
        <f t="shared" si="0"/>
        <v>71000.539999999994</v>
      </c>
      <c r="K7" s="359">
        <f t="shared" si="0"/>
        <v>70456.42</v>
      </c>
      <c r="L7" s="359">
        <f t="shared" si="0"/>
        <v>69912.289999999994</v>
      </c>
      <c r="M7" s="359">
        <f t="shared" si="0"/>
        <v>69368.160000000003</v>
      </c>
      <c r="N7" s="359">
        <f t="shared" si="0"/>
        <v>68824.03</v>
      </c>
      <c r="O7" s="359">
        <f t="shared" si="0"/>
        <v>68279.899999999994</v>
      </c>
      <c r="P7" s="359">
        <f t="shared" si="0"/>
        <v>67735.77</v>
      </c>
      <c r="Q7" s="359">
        <f t="shared" si="0"/>
        <v>67191.649999999994</v>
      </c>
      <c r="R7" s="359">
        <f t="shared" si="0"/>
        <v>66647.509999999995</v>
      </c>
      <c r="S7" s="359">
        <f t="shared" si="0"/>
        <v>66103.38</v>
      </c>
      <c r="T7" s="359">
        <f t="shared" si="0"/>
        <v>65559.25</v>
      </c>
      <c r="U7" s="359">
        <f t="shared" si="0"/>
        <v>65015.12</v>
      </c>
      <c r="V7" s="359">
        <f t="shared" si="0"/>
        <v>64471</v>
      </c>
      <c r="W7" s="359">
        <f t="shared" si="0"/>
        <v>63926.86</v>
      </c>
      <c r="X7" s="359">
        <f t="shared" si="0"/>
        <v>63382.73</v>
      </c>
      <c r="Y7" s="359">
        <f t="shared" si="0"/>
        <v>2500</v>
      </c>
      <c r="Z7" s="359">
        <f t="shared" si="0"/>
        <v>2500</v>
      </c>
      <c r="AA7" s="359">
        <f t="shared" si="0"/>
        <v>2500</v>
      </c>
      <c r="AB7" s="359">
        <f t="shared" si="0"/>
        <v>2500</v>
      </c>
      <c r="AC7" s="359">
        <f t="shared" si="0"/>
        <v>2500</v>
      </c>
      <c r="AD7" s="359">
        <f t="shared" si="0"/>
        <v>2500</v>
      </c>
      <c r="AE7" s="359">
        <f t="shared" si="0"/>
        <v>2500</v>
      </c>
      <c r="AF7" s="359">
        <f t="shared" si="0"/>
        <v>2500</v>
      </c>
      <c r="AG7" s="359">
        <f t="shared" si="0"/>
        <v>2500</v>
      </c>
      <c r="AH7" s="360">
        <f t="shared" si="0"/>
        <v>200000</v>
      </c>
      <c r="AI7" s="361">
        <f t="shared" ref="AI7:AI23" si="1">SUM(E7:AH7)</f>
        <v>8505236.0399999991</v>
      </c>
      <c r="AL7" s="362"/>
    </row>
    <row r="8" spans="1:65" x14ac:dyDescent="0.2">
      <c r="A8" s="287"/>
      <c r="B8" s="363" t="s">
        <v>2</v>
      </c>
      <c r="C8" s="287" t="s">
        <v>161</v>
      </c>
      <c r="D8" s="364" t="s">
        <v>58</v>
      </c>
      <c r="E8" s="365">
        <f>'3. DL invest.n.pl.AR pr.'!F9</f>
        <v>0</v>
      </c>
      <c r="F8" s="366">
        <f>'3. DL invest.n.pl.AR pr.'!G9</f>
        <v>0</v>
      </c>
      <c r="G8" s="366">
        <f>'3. DL invest.n.pl.AR pr.'!H9</f>
        <v>0</v>
      </c>
      <c r="H8" s="366">
        <f>'3. DL invest.n.pl.AR pr.'!I9</f>
        <v>0</v>
      </c>
      <c r="I8" s="366">
        <f>'3. DL invest.n.pl.AR pr.'!J9</f>
        <v>0</v>
      </c>
      <c r="J8" s="366">
        <f>'3. DL invest.n.pl.AR pr.'!K9</f>
        <v>0</v>
      </c>
      <c r="K8" s="366">
        <f>'3. DL invest.n.pl.AR pr.'!L9</f>
        <v>0</v>
      </c>
      <c r="L8" s="366">
        <f>'3. DL invest.n.pl.AR pr.'!M9</f>
        <v>0</v>
      </c>
      <c r="M8" s="366">
        <f>'3. DL invest.n.pl.AR pr.'!N9</f>
        <v>0</v>
      </c>
      <c r="N8" s="366">
        <f>'3. DL invest.n.pl.AR pr.'!O9</f>
        <v>0</v>
      </c>
      <c r="O8" s="366">
        <f>'3. DL invest.n.pl.AR pr.'!P9</f>
        <v>0</v>
      </c>
      <c r="P8" s="366">
        <f>'3. DL invest.n.pl.AR pr.'!Q9</f>
        <v>0</v>
      </c>
      <c r="Q8" s="366">
        <f>'3. DL invest.n.pl.AR pr.'!R9</f>
        <v>0</v>
      </c>
      <c r="R8" s="366">
        <f>'3. DL invest.n.pl.AR pr.'!S9</f>
        <v>0</v>
      </c>
      <c r="S8" s="366">
        <f>'3. DL invest.n.pl.AR pr.'!T9</f>
        <v>0</v>
      </c>
      <c r="T8" s="366">
        <f>'3. DL invest.n.pl.AR pr.'!U9</f>
        <v>0</v>
      </c>
      <c r="U8" s="366">
        <f>'3. DL invest.n.pl.AR pr.'!V9</f>
        <v>0</v>
      </c>
      <c r="V8" s="366">
        <f>'3. DL invest.n.pl.AR pr.'!W9</f>
        <v>0</v>
      </c>
      <c r="W8" s="366">
        <f>'3. DL invest.n.pl.AR pr.'!X9</f>
        <v>0</v>
      </c>
      <c r="X8" s="366">
        <f>'3. DL invest.n.pl.AR pr.'!Y9</f>
        <v>0</v>
      </c>
      <c r="Y8" s="366">
        <f>'3. DL invest.n.pl.AR pr.'!Z9</f>
        <v>0</v>
      </c>
      <c r="Z8" s="366">
        <f>'3. DL invest.n.pl.AR pr.'!AA9</f>
        <v>0</v>
      </c>
      <c r="AA8" s="366">
        <f>'3. DL invest.n.pl.AR pr.'!AB9</f>
        <v>0</v>
      </c>
      <c r="AB8" s="366">
        <f>'3. DL invest.n.pl.AR pr.'!AC9</f>
        <v>0</v>
      </c>
      <c r="AC8" s="366">
        <f>'3. DL invest.n.pl.AR pr.'!AD9</f>
        <v>0</v>
      </c>
      <c r="AD8" s="366">
        <f>'3. DL invest.n.pl.AR pr.'!AE9</f>
        <v>0</v>
      </c>
      <c r="AE8" s="366">
        <f>'3. DL invest.n.pl.AR pr.'!AF9</f>
        <v>0</v>
      </c>
      <c r="AF8" s="366">
        <f>'3. DL invest.n.pl.AR pr.'!AG9</f>
        <v>0</v>
      </c>
      <c r="AG8" s="366">
        <f>'3. DL invest.n.pl.AR pr.'!AH9</f>
        <v>0</v>
      </c>
      <c r="AH8" s="366">
        <f>'3. DL invest.n.pl.AR pr.'!AI9</f>
        <v>0</v>
      </c>
      <c r="AI8" s="367">
        <f t="shared" si="1"/>
        <v>0</v>
      </c>
      <c r="AL8" s="299"/>
      <c r="AM8" s="299"/>
    </row>
    <row r="9" spans="1:65" x14ac:dyDescent="0.2">
      <c r="A9" s="287"/>
      <c r="B9" s="368" t="s">
        <v>4</v>
      </c>
      <c r="C9" s="287" t="s">
        <v>162</v>
      </c>
      <c r="D9" s="364" t="s">
        <v>58</v>
      </c>
      <c r="E9" s="33">
        <v>450000</v>
      </c>
      <c r="F9" s="31">
        <v>708595</v>
      </c>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67">
        <f t="shared" si="1"/>
        <v>1158595</v>
      </c>
      <c r="AL9" s="299"/>
      <c r="AM9" s="299"/>
    </row>
    <row r="10" spans="1:65" x14ac:dyDescent="0.2">
      <c r="A10" s="287"/>
      <c r="B10" s="363" t="s">
        <v>6</v>
      </c>
      <c r="C10" s="287" t="s">
        <v>392</v>
      </c>
      <c r="D10" s="364" t="s">
        <v>58</v>
      </c>
      <c r="E10" s="24"/>
      <c r="F10" s="24"/>
      <c r="G10" s="24">
        <v>72632.94</v>
      </c>
      <c r="H10" s="24">
        <v>72088.81</v>
      </c>
      <c r="I10" s="24">
        <v>71544.679999999993</v>
      </c>
      <c r="J10" s="24">
        <v>71000.539999999994</v>
      </c>
      <c r="K10" s="24">
        <v>70456.42</v>
      </c>
      <c r="L10" s="24">
        <v>69912.289999999994</v>
      </c>
      <c r="M10" s="24">
        <v>69368.160000000003</v>
      </c>
      <c r="N10" s="24">
        <v>68824.03</v>
      </c>
      <c r="O10" s="24">
        <v>68279.899999999994</v>
      </c>
      <c r="P10" s="24">
        <v>67735.77</v>
      </c>
      <c r="Q10" s="24">
        <v>67191.649999999994</v>
      </c>
      <c r="R10" s="24">
        <v>66647.509999999995</v>
      </c>
      <c r="S10" s="24">
        <v>66103.38</v>
      </c>
      <c r="T10" s="24">
        <v>65559.25</v>
      </c>
      <c r="U10" s="24">
        <v>65015.12</v>
      </c>
      <c r="V10" s="24">
        <v>64471</v>
      </c>
      <c r="W10" s="24">
        <v>63926.86</v>
      </c>
      <c r="X10" s="24">
        <v>63382.73</v>
      </c>
      <c r="Y10" s="24">
        <v>2500</v>
      </c>
      <c r="Z10" s="24">
        <v>2500</v>
      </c>
      <c r="AA10" s="24">
        <v>2500</v>
      </c>
      <c r="AB10" s="24">
        <v>2500</v>
      </c>
      <c r="AC10" s="24">
        <v>2500</v>
      </c>
      <c r="AD10" s="24">
        <v>2500</v>
      </c>
      <c r="AE10" s="24">
        <v>2500</v>
      </c>
      <c r="AF10" s="24">
        <v>2500</v>
      </c>
      <c r="AG10" s="24">
        <v>2500</v>
      </c>
      <c r="AH10" s="24"/>
      <c r="AI10" s="367">
        <f>SUM(E10:AH10)</f>
        <v>1246641.0400000003</v>
      </c>
      <c r="AL10" s="299"/>
      <c r="AM10" s="299"/>
    </row>
    <row r="11" spans="1:65" x14ac:dyDescent="0.2">
      <c r="A11" s="287"/>
      <c r="B11" s="363" t="s">
        <v>8</v>
      </c>
      <c r="C11" s="287" t="s">
        <v>164</v>
      </c>
      <c r="D11" s="364" t="s">
        <v>58</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367">
        <f t="shared" si="1"/>
        <v>0</v>
      </c>
      <c r="AM11" s="299"/>
    </row>
    <row r="12" spans="1:65" x14ac:dyDescent="0.2">
      <c r="A12" s="287"/>
      <c r="B12" s="363" t="s">
        <v>9</v>
      </c>
      <c r="C12" s="287" t="s">
        <v>165</v>
      </c>
      <c r="D12" s="364" t="s">
        <v>58</v>
      </c>
      <c r="E12" s="365">
        <f>'9. DL PIV 2.pielikums'!B5</f>
        <v>1016949.1525423728</v>
      </c>
      <c r="F12" s="366">
        <f>'9. DL PIV 2.pielikums'!D5</f>
        <v>2983050.8474576268</v>
      </c>
      <c r="G12" s="366">
        <f>'9. DL PIV 2.pielikums'!F5</f>
        <v>0</v>
      </c>
      <c r="H12" s="366">
        <f>'9. DL PIV 2.pielikums'!H5</f>
        <v>0</v>
      </c>
      <c r="I12" s="366">
        <f>'9. DL PIV 2.pielikums'!J5</f>
        <v>0</v>
      </c>
      <c r="J12" s="366">
        <f>'9. DL PIV 2.pielikums'!L5</f>
        <v>0</v>
      </c>
      <c r="K12" s="366">
        <f>'9. DL PIV 2.pielikums'!N5</f>
        <v>0</v>
      </c>
      <c r="L12" s="366">
        <f>'9. DL PIV 2.pielikums'!P5</f>
        <v>0</v>
      </c>
      <c r="M12" s="366">
        <f>'9. DL PIV 2.pielikums'!R5</f>
        <v>0</v>
      </c>
      <c r="N12" s="369"/>
      <c r="O12" s="369"/>
      <c r="P12" s="369"/>
      <c r="Q12" s="369"/>
      <c r="R12" s="369"/>
      <c r="S12" s="369"/>
      <c r="T12" s="369"/>
      <c r="U12" s="369"/>
      <c r="V12" s="369"/>
      <c r="W12" s="369"/>
      <c r="X12" s="369"/>
      <c r="Y12" s="369"/>
      <c r="Z12" s="369"/>
      <c r="AA12" s="369"/>
      <c r="AB12" s="369"/>
      <c r="AC12" s="369"/>
      <c r="AD12" s="369"/>
      <c r="AE12" s="369"/>
      <c r="AF12" s="369"/>
      <c r="AG12" s="369"/>
      <c r="AH12" s="370"/>
      <c r="AI12" s="367">
        <f t="shared" si="1"/>
        <v>3999999.9999999995</v>
      </c>
      <c r="AM12" s="299"/>
    </row>
    <row r="13" spans="1:65" x14ac:dyDescent="0.2">
      <c r="A13" s="287"/>
      <c r="B13" s="363" t="s">
        <v>50</v>
      </c>
      <c r="C13" s="287" t="s">
        <v>337</v>
      </c>
      <c r="D13" s="364" t="s">
        <v>58</v>
      </c>
      <c r="E13" s="365">
        <f>'9. DL PIV 2.pielikums'!B6</f>
        <v>0</v>
      </c>
      <c r="F13" s="366">
        <f>'9. DL PIV 2.pielikums'!D6</f>
        <v>0</v>
      </c>
      <c r="G13" s="366">
        <f>'9. DL PIV 2.pielikums'!F6</f>
        <v>0</v>
      </c>
      <c r="H13" s="366">
        <f>'9. DL PIV 2.pielikums'!H6</f>
        <v>0</v>
      </c>
      <c r="I13" s="366">
        <f>'9. DL PIV 2.pielikums'!J6</f>
        <v>0</v>
      </c>
      <c r="J13" s="366">
        <f>'9. DL PIV 2.pielikums'!L6</f>
        <v>0</v>
      </c>
      <c r="K13" s="366">
        <f>'9. DL PIV 2.pielikums'!N6</f>
        <v>0</v>
      </c>
      <c r="L13" s="366">
        <f>'9. DL PIV 2.pielikums'!P6</f>
        <v>0</v>
      </c>
      <c r="M13" s="366">
        <f>'9. DL PIV 2.pielikums'!R6</f>
        <v>0</v>
      </c>
      <c r="N13" s="366"/>
      <c r="O13" s="366"/>
      <c r="P13" s="366"/>
      <c r="Q13" s="366"/>
      <c r="R13" s="366"/>
      <c r="S13" s="366"/>
      <c r="T13" s="366"/>
      <c r="U13" s="366"/>
      <c r="V13" s="366"/>
      <c r="W13" s="366"/>
      <c r="X13" s="366"/>
      <c r="Y13" s="366"/>
      <c r="Z13" s="366"/>
      <c r="AA13" s="366"/>
      <c r="AB13" s="366"/>
      <c r="AC13" s="366"/>
      <c r="AD13" s="366"/>
      <c r="AE13" s="366"/>
      <c r="AF13" s="366"/>
      <c r="AG13" s="366"/>
      <c r="AH13" s="366"/>
      <c r="AI13" s="367"/>
      <c r="AM13" s="299"/>
    </row>
    <row r="14" spans="1:65" x14ac:dyDescent="0.2">
      <c r="A14" s="287"/>
      <c r="B14" s="363" t="s">
        <v>11</v>
      </c>
      <c r="C14" s="287" t="s">
        <v>234</v>
      </c>
      <c r="D14" s="364" t="s">
        <v>58</v>
      </c>
      <c r="E14" s="365">
        <f>'9. DL PIV 2.pielikums'!B7</f>
        <v>14955.134596211365</v>
      </c>
      <c r="F14" s="366">
        <f>'9. DL PIV 2.pielikums'!D7</f>
        <v>59820.538384845458</v>
      </c>
      <c r="G14" s="366">
        <f>'9. DL PIV 2.pielikums'!F7</f>
        <v>0</v>
      </c>
      <c r="H14" s="366">
        <f>'9. DL PIV 2.pielikums'!H7</f>
        <v>0</v>
      </c>
      <c r="I14" s="366">
        <f>'9. DL PIV 2.pielikums'!J7</f>
        <v>0</v>
      </c>
      <c r="J14" s="366">
        <f>'9. DL PIV 2.pielikums'!L7</f>
        <v>0</v>
      </c>
      <c r="K14" s="366">
        <f>'9. DL PIV 2.pielikums'!N7</f>
        <v>0</v>
      </c>
      <c r="L14" s="366">
        <f>'9. DL PIV 2.pielikums'!P7</f>
        <v>0</v>
      </c>
      <c r="M14" s="366">
        <f>'9. DL PIV 2.pielikums'!R7</f>
        <v>0</v>
      </c>
      <c r="N14" s="366"/>
      <c r="O14" s="366"/>
      <c r="P14" s="366"/>
      <c r="Q14" s="366"/>
      <c r="R14" s="366"/>
      <c r="S14" s="366"/>
      <c r="T14" s="366"/>
      <c r="U14" s="366"/>
      <c r="V14" s="366"/>
      <c r="W14" s="366"/>
      <c r="X14" s="366"/>
      <c r="Y14" s="366"/>
      <c r="Z14" s="366"/>
      <c r="AA14" s="366"/>
      <c r="AB14" s="366"/>
      <c r="AC14" s="366"/>
      <c r="AD14" s="366"/>
      <c r="AE14" s="366"/>
      <c r="AF14" s="366"/>
      <c r="AG14" s="366"/>
      <c r="AH14" s="366"/>
      <c r="AI14" s="367"/>
      <c r="AM14" s="299"/>
    </row>
    <row r="15" spans="1:65" x14ac:dyDescent="0.2">
      <c r="A15" s="287"/>
      <c r="B15" s="363" t="s">
        <v>12</v>
      </c>
      <c r="C15" s="287" t="s">
        <v>355</v>
      </c>
      <c r="D15" s="364" t="s">
        <v>58</v>
      </c>
      <c r="E15" s="605">
        <f>'9. DL PIV 2.pielikums'!B8</f>
        <v>146061.81455633102</v>
      </c>
      <c r="F15" s="606">
        <f>'9. DL PIV 2.pielikums'!D8</f>
        <v>584247.2582253241</v>
      </c>
      <c r="G15" s="606">
        <f>'9. DL PIV 2.pielikums'!F8</f>
        <v>0</v>
      </c>
      <c r="H15" s="606">
        <f>'9. DL PIV 2.pielikums'!H8</f>
        <v>0</v>
      </c>
      <c r="I15" s="606">
        <f>'9. DL PIV 2.pielikums'!J8</f>
        <v>0</v>
      </c>
      <c r="J15" s="606">
        <f>'9. DL PIV 2.pielikums'!L8</f>
        <v>0</v>
      </c>
      <c r="K15" s="606">
        <f>'9. DL PIV 2.pielikums'!N8</f>
        <v>0</v>
      </c>
      <c r="L15" s="606">
        <f>'9. DL PIV 2.pielikums'!P8</f>
        <v>0</v>
      </c>
      <c r="M15" s="606">
        <f>'9. DL PIV 2.pielikums'!R8</f>
        <v>0</v>
      </c>
      <c r="N15" s="366"/>
      <c r="O15" s="366"/>
      <c r="P15" s="366"/>
      <c r="Q15" s="366"/>
      <c r="R15" s="366"/>
      <c r="S15" s="366"/>
      <c r="T15" s="366"/>
      <c r="U15" s="366"/>
      <c r="V15" s="366"/>
      <c r="W15" s="366"/>
      <c r="X15" s="366"/>
      <c r="Y15" s="366"/>
      <c r="Z15" s="366"/>
      <c r="AA15" s="366"/>
      <c r="AB15" s="366"/>
      <c r="AC15" s="366"/>
      <c r="AD15" s="366"/>
      <c r="AE15" s="366"/>
      <c r="AF15" s="366"/>
      <c r="AG15" s="366"/>
      <c r="AH15" s="366"/>
      <c r="AI15" s="367"/>
      <c r="AM15" s="299"/>
    </row>
    <row r="16" spans="1:65" x14ac:dyDescent="0.2">
      <c r="A16" s="287"/>
      <c r="B16" s="363" t="s">
        <v>109</v>
      </c>
      <c r="C16" s="287" t="s">
        <v>235</v>
      </c>
      <c r="D16" s="364" t="s">
        <v>58</v>
      </c>
      <c r="E16" s="605">
        <f>'9. DL PIV 2.pielikums'!B9</f>
        <v>322033.89830508479</v>
      </c>
      <c r="F16" s="606">
        <f>'9. DL PIV 2.pielikums'!D9</f>
        <v>772881.35593220347</v>
      </c>
      <c r="G16" s="606">
        <f>'9. DL PIV 2.pielikums'!F9</f>
        <v>0</v>
      </c>
      <c r="H16" s="606">
        <f>'9. DL PIV 2.pielikums'!H9</f>
        <v>0</v>
      </c>
      <c r="I16" s="606">
        <f>'9. DL PIV 2.pielikums'!J9</f>
        <v>0</v>
      </c>
      <c r="J16" s="606">
        <f>'9. DL PIV 2.pielikums'!L9</f>
        <v>0</v>
      </c>
      <c r="K16" s="606">
        <f>'9. DL PIV 2.pielikums'!N9</f>
        <v>0</v>
      </c>
      <c r="L16" s="606">
        <f>'9. DL PIV 2.pielikums'!P9</f>
        <v>0</v>
      </c>
      <c r="M16" s="606">
        <f>'9. DL PIV 2.pielikums'!R9</f>
        <v>0</v>
      </c>
      <c r="N16" s="366"/>
      <c r="O16" s="366"/>
      <c r="P16" s="366"/>
      <c r="Q16" s="366"/>
      <c r="R16" s="366"/>
      <c r="S16" s="366"/>
      <c r="T16" s="366"/>
      <c r="U16" s="366"/>
      <c r="V16" s="366"/>
      <c r="W16" s="366"/>
      <c r="X16" s="366"/>
      <c r="Y16" s="366"/>
      <c r="Z16" s="366"/>
      <c r="AA16" s="366"/>
      <c r="AB16" s="366"/>
      <c r="AC16" s="366"/>
      <c r="AD16" s="366"/>
      <c r="AE16" s="366"/>
      <c r="AF16" s="366"/>
      <c r="AG16" s="366"/>
      <c r="AH16" s="366"/>
      <c r="AI16" s="367"/>
      <c r="AM16" s="299"/>
    </row>
    <row r="17" spans="1:39" x14ac:dyDescent="0.2">
      <c r="A17" s="287"/>
      <c r="B17" s="363" t="s">
        <v>139</v>
      </c>
      <c r="C17" s="371" t="s">
        <v>137</v>
      </c>
      <c r="D17" s="364" t="s">
        <v>58</v>
      </c>
      <c r="E17" s="365">
        <f>'3. DL invest.n.pl.AR pr.'!F30</f>
        <v>0</v>
      </c>
      <c r="F17" s="366">
        <f>'3. DL invest.n.pl.AR pr.'!G30</f>
        <v>0</v>
      </c>
      <c r="G17" s="366">
        <f>'3. DL invest.n.pl.AR pr.'!H30</f>
        <v>0</v>
      </c>
      <c r="H17" s="366">
        <f>'3. DL invest.n.pl.AR pr.'!I30</f>
        <v>0</v>
      </c>
      <c r="I17" s="366">
        <f>'3. DL invest.n.pl.AR pr.'!J30</f>
        <v>0</v>
      </c>
      <c r="J17" s="366">
        <f>'3. DL invest.n.pl.AR pr.'!K30</f>
        <v>0</v>
      </c>
      <c r="K17" s="366">
        <f>'3. DL invest.n.pl.AR pr.'!L30</f>
        <v>0</v>
      </c>
      <c r="L17" s="366">
        <f>'3. DL invest.n.pl.AR pr.'!M30</f>
        <v>0</v>
      </c>
      <c r="M17" s="366">
        <f>'3. DL invest.n.pl.AR pr.'!N30</f>
        <v>0</v>
      </c>
      <c r="N17" s="366">
        <f>'3. DL invest.n.pl.AR pr.'!O30</f>
        <v>0</v>
      </c>
      <c r="O17" s="366">
        <f>'3. DL invest.n.pl.AR pr.'!P30</f>
        <v>0</v>
      </c>
      <c r="P17" s="366">
        <f>'3. DL invest.n.pl.AR pr.'!Q30</f>
        <v>0</v>
      </c>
      <c r="Q17" s="366">
        <f>'3. DL invest.n.pl.AR pr.'!R30</f>
        <v>0</v>
      </c>
      <c r="R17" s="366">
        <f>'3. DL invest.n.pl.AR pr.'!S30</f>
        <v>0</v>
      </c>
      <c r="S17" s="366">
        <f>'3. DL invest.n.pl.AR pr.'!T30</f>
        <v>0</v>
      </c>
      <c r="T17" s="366">
        <f>'3. DL invest.n.pl.AR pr.'!U30</f>
        <v>0</v>
      </c>
      <c r="U17" s="366">
        <f>'3. DL invest.n.pl.AR pr.'!V30</f>
        <v>0</v>
      </c>
      <c r="V17" s="366">
        <f>'3. DL invest.n.pl.AR pr.'!W30</f>
        <v>0</v>
      </c>
      <c r="W17" s="366">
        <f>'3. DL invest.n.pl.AR pr.'!X30</f>
        <v>0</v>
      </c>
      <c r="X17" s="366">
        <f>'3. DL invest.n.pl.AR pr.'!Y30</f>
        <v>0</v>
      </c>
      <c r="Y17" s="366">
        <f>'3. DL invest.n.pl.AR pr.'!Z30</f>
        <v>0</v>
      </c>
      <c r="Z17" s="366">
        <f>'3. DL invest.n.pl.AR pr.'!AA30</f>
        <v>0</v>
      </c>
      <c r="AA17" s="366">
        <f>'3. DL invest.n.pl.AR pr.'!AB30</f>
        <v>0</v>
      </c>
      <c r="AB17" s="366">
        <f>'3. DL invest.n.pl.AR pr.'!AC30</f>
        <v>0</v>
      </c>
      <c r="AC17" s="366">
        <f>'3. DL invest.n.pl.AR pr.'!AD30</f>
        <v>0</v>
      </c>
      <c r="AD17" s="366">
        <f>'3. DL invest.n.pl.AR pr.'!AE30</f>
        <v>0</v>
      </c>
      <c r="AE17" s="366">
        <f>'3. DL invest.n.pl.AR pr.'!AF30</f>
        <v>0</v>
      </c>
      <c r="AF17" s="366">
        <f>'3. DL invest.n.pl.AR pr.'!AG30</f>
        <v>0</v>
      </c>
      <c r="AG17" s="366">
        <f>'3. DL invest.n.pl.AR pr.'!AH30</f>
        <v>0</v>
      </c>
      <c r="AH17" s="366">
        <f>'3. DL invest.n.pl.AR pr.'!AI30</f>
        <v>200000</v>
      </c>
      <c r="AI17" s="367">
        <f t="shared" si="1"/>
        <v>200000</v>
      </c>
      <c r="AM17" s="372"/>
    </row>
    <row r="18" spans="1:39" x14ac:dyDescent="0.2">
      <c r="A18" s="258" t="s">
        <v>166</v>
      </c>
      <c r="B18" s="258"/>
      <c r="C18" s="258"/>
      <c r="D18" s="357"/>
      <c r="E18" s="358">
        <f>SUM(E19:E23)</f>
        <v>-1800000</v>
      </c>
      <c r="F18" s="359">
        <f t="shared" ref="F18:AH18" si="2">SUM(F19:F23)</f>
        <v>-4748595</v>
      </c>
      <c r="G18" s="359">
        <f t="shared" si="2"/>
        <v>-72632.938184210521</v>
      </c>
      <c r="H18" s="359">
        <f t="shared" si="2"/>
        <v>-72088.808473684214</v>
      </c>
      <c r="I18" s="359">
        <f t="shared" si="2"/>
        <v>-71544.678763157892</v>
      </c>
      <c r="J18" s="359">
        <f t="shared" si="2"/>
        <v>-71000.549052631584</v>
      </c>
      <c r="K18" s="359">
        <f t="shared" si="2"/>
        <v>-70456.419342105262</v>
      </c>
      <c r="L18" s="359">
        <f t="shared" si="2"/>
        <v>-69912.28963157894</v>
      </c>
      <c r="M18" s="359">
        <f t="shared" si="2"/>
        <v>-69368.159921052633</v>
      </c>
      <c r="N18" s="359">
        <f t="shared" si="2"/>
        <v>-68824.030210526311</v>
      </c>
      <c r="O18" s="359">
        <f t="shared" si="2"/>
        <v>-68279.900500000003</v>
      </c>
      <c r="P18" s="359">
        <f t="shared" si="2"/>
        <v>-67735.770789473681</v>
      </c>
      <c r="Q18" s="359">
        <f t="shared" si="2"/>
        <v>-67191.641078947359</v>
      </c>
      <c r="R18" s="359">
        <f t="shared" si="2"/>
        <v>-66647.511368421052</v>
      </c>
      <c r="S18" s="359">
        <f t="shared" si="2"/>
        <v>-66103.38165789473</v>
      </c>
      <c r="T18" s="359">
        <f t="shared" si="2"/>
        <v>-65559.251947368422</v>
      </c>
      <c r="U18" s="359">
        <f t="shared" si="2"/>
        <v>-65015.1222368421</v>
      </c>
      <c r="V18" s="359">
        <f t="shared" si="2"/>
        <v>-64470.992526315786</v>
      </c>
      <c r="W18" s="359">
        <f t="shared" si="2"/>
        <v>-63926.862815789471</v>
      </c>
      <c r="X18" s="359">
        <f t="shared" si="2"/>
        <v>-63382.733105263156</v>
      </c>
      <c r="Y18" s="359">
        <f t="shared" si="2"/>
        <v>-2500</v>
      </c>
      <c r="Z18" s="359">
        <f t="shared" si="2"/>
        <v>-2500</v>
      </c>
      <c r="AA18" s="359">
        <f t="shared" si="2"/>
        <v>-2500</v>
      </c>
      <c r="AB18" s="359">
        <f t="shared" si="2"/>
        <v>-2500</v>
      </c>
      <c r="AC18" s="359">
        <f t="shared" si="2"/>
        <v>-2500</v>
      </c>
      <c r="AD18" s="359">
        <f t="shared" si="2"/>
        <v>-2500</v>
      </c>
      <c r="AE18" s="359">
        <f t="shared" si="2"/>
        <v>-2500</v>
      </c>
      <c r="AF18" s="359">
        <f t="shared" si="2"/>
        <v>-2500</v>
      </c>
      <c r="AG18" s="359">
        <f t="shared" si="2"/>
        <v>-2500</v>
      </c>
      <c r="AH18" s="360">
        <f t="shared" si="2"/>
        <v>-2500</v>
      </c>
      <c r="AI18" s="361">
        <f t="shared" si="1"/>
        <v>-7797736.041605263</v>
      </c>
    </row>
    <row r="19" spans="1:39" x14ac:dyDescent="0.2">
      <c r="A19" s="287"/>
      <c r="B19" s="363" t="s">
        <v>65</v>
      </c>
      <c r="C19" s="287" t="s">
        <v>167</v>
      </c>
      <c r="D19" s="364" t="s">
        <v>58</v>
      </c>
      <c r="E19" s="365">
        <f>'3. DL invest.n.pl.AR pr.'!F16</f>
        <v>0</v>
      </c>
      <c r="F19" s="366">
        <f>'3. DL invest.n.pl.AR pr.'!G16</f>
        <v>0</v>
      </c>
      <c r="G19" s="366">
        <f>'3. DL invest.n.pl.AR pr.'!H16</f>
        <v>-2500</v>
      </c>
      <c r="H19" s="366">
        <f>'3. DL invest.n.pl.AR pr.'!I16</f>
        <v>-2500</v>
      </c>
      <c r="I19" s="366">
        <f>'3. DL invest.n.pl.AR pr.'!J16</f>
        <v>-2500</v>
      </c>
      <c r="J19" s="366">
        <f>'3. DL invest.n.pl.AR pr.'!K16</f>
        <v>-2500</v>
      </c>
      <c r="K19" s="366">
        <f>'3. DL invest.n.pl.AR pr.'!L16</f>
        <v>-2500</v>
      </c>
      <c r="L19" s="366">
        <f>'3. DL invest.n.pl.AR pr.'!M16</f>
        <v>-2500</v>
      </c>
      <c r="M19" s="366">
        <f>'3. DL invest.n.pl.AR pr.'!N16</f>
        <v>-2500</v>
      </c>
      <c r="N19" s="366">
        <f>'3. DL invest.n.pl.AR pr.'!O16</f>
        <v>-2500</v>
      </c>
      <c r="O19" s="366">
        <f>'3. DL invest.n.pl.AR pr.'!P16</f>
        <v>-2500</v>
      </c>
      <c r="P19" s="366">
        <f>'3. DL invest.n.pl.AR pr.'!Q16</f>
        <v>-2500</v>
      </c>
      <c r="Q19" s="366">
        <f>'3. DL invest.n.pl.AR pr.'!R16</f>
        <v>-2500</v>
      </c>
      <c r="R19" s="366">
        <f>'3. DL invest.n.pl.AR pr.'!S16</f>
        <v>-2500</v>
      </c>
      <c r="S19" s="366">
        <f>'3. DL invest.n.pl.AR pr.'!T16</f>
        <v>-2500</v>
      </c>
      <c r="T19" s="366">
        <f>'3. DL invest.n.pl.AR pr.'!U16</f>
        <v>-2500</v>
      </c>
      <c r="U19" s="366">
        <f>'3. DL invest.n.pl.AR pr.'!V16</f>
        <v>-2500</v>
      </c>
      <c r="V19" s="366">
        <f>'3. DL invest.n.pl.AR pr.'!W16</f>
        <v>-2500</v>
      </c>
      <c r="W19" s="366">
        <f>'3. DL invest.n.pl.AR pr.'!X16</f>
        <v>-2500</v>
      </c>
      <c r="X19" s="366">
        <f>'3. DL invest.n.pl.AR pr.'!Y16</f>
        <v>-2500</v>
      </c>
      <c r="Y19" s="366">
        <f>'3. DL invest.n.pl.AR pr.'!Z16</f>
        <v>-2500</v>
      </c>
      <c r="Z19" s="366">
        <f>'3. DL invest.n.pl.AR pr.'!AA16</f>
        <v>-2500</v>
      </c>
      <c r="AA19" s="366">
        <f>'3. DL invest.n.pl.AR pr.'!AB16</f>
        <v>-2500</v>
      </c>
      <c r="AB19" s="366">
        <f>'3. DL invest.n.pl.AR pr.'!AC16</f>
        <v>-2500</v>
      </c>
      <c r="AC19" s="366">
        <f>'3. DL invest.n.pl.AR pr.'!AD16</f>
        <v>-2500</v>
      </c>
      <c r="AD19" s="366">
        <f>'3. DL invest.n.pl.AR pr.'!AE16</f>
        <v>-2500</v>
      </c>
      <c r="AE19" s="366">
        <f>'3. DL invest.n.pl.AR pr.'!AF16</f>
        <v>-2500</v>
      </c>
      <c r="AF19" s="366">
        <f>'3. DL invest.n.pl.AR pr.'!AG16</f>
        <v>-2500</v>
      </c>
      <c r="AG19" s="366">
        <f>'3. DL invest.n.pl.AR pr.'!AH16</f>
        <v>-2500</v>
      </c>
      <c r="AH19" s="366">
        <f>'3. DL invest.n.pl.AR pr.'!AI16</f>
        <v>-2500</v>
      </c>
      <c r="AI19" s="367">
        <f t="shared" si="1"/>
        <v>-70000</v>
      </c>
    </row>
    <row r="20" spans="1:39" x14ac:dyDescent="0.2">
      <c r="A20" s="287"/>
      <c r="B20" s="363" t="s">
        <v>67</v>
      </c>
      <c r="C20" s="287" t="s">
        <v>168</v>
      </c>
      <c r="D20" s="364" t="s">
        <v>58</v>
      </c>
      <c r="E20" s="365">
        <f>'3. DL invest.n.pl.AR pr.'!F25+'3. DL invest.n.pl.AR pr.'!F28</f>
        <v>-1800000</v>
      </c>
      <c r="F20" s="366">
        <f>'3. DL invest.n.pl.AR pr.'!G25+'3. DL invest.n.pl.AR pr.'!G28</f>
        <v>-4722000</v>
      </c>
      <c r="G20" s="366">
        <f>'3. DL invest.n.pl.AR pr.'!H25+'3. DL invest.n.pl.AR pr.'!H28</f>
        <v>0</v>
      </c>
      <c r="H20" s="366">
        <f>'3. DL invest.n.pl.AR pr.'!I25+'3. DL invest.n.pl.AR pr.'!I28</f>
        <v>0</v>
      </c>
      <c r="I20" s="366">
        <f>'3. DL invest.n.pl.AR pr.'!J25+'3. DL invest.n.pl.AR pr.'!J28</f>
        <v>0</v>
      </c>
      <c r="J20" s="366">
        <f>'3. DL invest.n.pl.AR pr.'!K25+'3. DL invest.n.pl.AR pr.'!K28</f>
        <v>0</v>
      </c>
      <c r="K20" s="366">
        <f>'3. DL invest.n.pl.AR pr.'!L25+'3. DL invest.n.pl.AR pr.'!L28</f>
        <v>0</v>
      </c>
      <c r="L20" s="366">
        <f>'3. DL invest.n.pl.AR pr.'!M25+'3. DL invest.n.pl.AR pr.'!M28</f>
        <v>0</v>
      </c>
      <c r="M20" s="366">
        <f>'3. DL invest.n.pl.AR pr.'!N25+'3. DL invest.n.pl.AR pr.'!N28</f>
        <v>0</v>
      </c>
      <c r="N20" s="366">
        <f>'3. DL invest.n.pl.AR pr.'!O25+'3. DL invest.n.pl.AR pr.'!O28</f>
        <v>0</v>
      </c>
      <c r="O20" s="366">
        <f>'3. DL invest.n.pl.AR pr.'!P25+'3. DL invest.n.pl.AR pr.'!P28</f>
        <v>0</v>
      </c>
      <c r="P20" s="366">
        <f>'3. DL invest.n.pl.AR pr.'!Q25+'3. DL invest.n.pl.AR pr.'!Q28</f>
        <v>0</v>
      </c>
      <c r="Q20" s="366">
        <f>'3. DL invest.n.pl.AR pr.'!R25+'3. DL invest.n.pl.AR pr.'!R28</f>
        <v>0</v>
      </c>
      <c r="R20" s="366">
        <f>'3. DL invest.n.pl.AR pr.'!S25+'3. DL invest.n.pl.AR pr.'!S28</f>
        <v>0</v>
      </c>
      <c r="S20" s="366">
        <f>'3. DL invest.n.pl.AR pr.'!T25+'3. DL invest.n.pl.AR pr.'!T28</f>
        <v>0</v>
      </c>
      <c r="T20" s="366">
        <f>'3. DL invest.n.pl.AR pr.'!U25+'3. DL invest.n.pl.AR pr.'!U28</f>
        <v>0</v>
      </c>
      <c r="U20" s="366">
        <f>'3. DL invest.n.pl.AR pr.'!V25+'3. DL invest.n.pl.AR pr.'!V28</f>
        <v>0</v>
      </c>
      <c r="V20" s="366">
        <f>'3. DL invest.n.pl.AR pr.'!W25+'3. DL invest.n.pl.AR pr.'!W28</f>
        <v>0</v>
      </c>
      <c r="W20" s="366">
        <f>'3. DL invest.n.pl.AR pr.'!X25+'3. DL invest.n.pl.AR pr.'!X28</f>
        <v>0</v>
      </c>
      <c r="X20" s="366">
        <f>'3. DL invest.n.pl.AR pr.'!Y25+'3. DL invest.n.pl.AR pr.'!Y28</f>
        <v>0</v>
      </c>
      <c r="Y20" s="366">
        <f>'3. DL invest.n.pl.AR pr.'!Z25+'3. DL invest.n.pl.AR pr.'!Z28</f>
        <v>0</v>
      </c>
      <c r="Z20" s="366">
        <f>'3. DL invest.n.pl.AR pr.'!AA25+'3. DL invest.n.pl.AR pr.'!AA28</f>
        <v>0</v>
      </c>
      <c r="AA20" s="366">
        <f>'3. DL invest.n.pl.AR pr.'!AB25+'3. DL invest.n.pl.AR pr.'!AB28</f>
        <v>0</v>
      </c>
      <c r="AB20" s="366">
        <f>'3. DL invest.n.pl.AR pr.'!AC25+'3. DL invest.n.pl.AR pr.'!AC28</f>
        <v>0</v>
      </c>
      <c r="AC20" s="366">
        <f>'3. DL invest.n.pl.AR pr.'!AD25+'3. DL invest.n.pl.AR pr.'!AD28</f>
        <v>0</v>
      </c>
      <c r="AD20" s="366">
        <f>'3. DL invest.n.pl.AR pr.'!AE25+'3. DL invest.n.pl.AR pr.'!AE28</f>
        <v>0</v>
      </c>
      <c r="AE20" s="366">
        <f>'3. DL invest.n.pl.AR pr.'!AF25+'3. DL invest.n.pl.AR pr.'!AF28</f>
        <v>0</v>
      </c>
      <c r="AF20" s="366">
        <f>'3. DL invest.n.pl.AR pr.'!AG25+'3. DL invest.n.pl.AR pr.'!AG28</f>
        <v>0</v>
      </c>
      <c r="AG20" s="366">
        <f>'3. DL invest.n.pl.AR pr.'!AH25+'3. DL invest.n.pl.AR pr.'!AH28</f>
        <v>0</v>
      </c>
      <c r="AH20" s="373">
        <f>'3. DL invest.n.pl.AR pr.'!AI25+'3. DL invest.n.pl.AR pr.'!AI28</f>
        <v>0</v>
      </c>
      <c r="AI20" s="367">
        <f t="shared" si="1"/>
        <v>-6522000</v>
      </c>
    </row>
    <row r="21" spans="1:39" x14ac:dyDescent="0.2">
      <c r="A21" s="287"/>
      <c r="B21" s="363" t="s">
        <v>117</v>
      </c>
      <c r="C21" s="287" t="s">
        <v>169</v>
      </c>
      <c r="D21" s="364" t="s">
        <v>58</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367">
        <f t="shared" si="1"/>
        <v>0</v>
      </c>
    </row>
    <row r="22" spans="1:39" x14ac:dyDescent="0.2">
      <c r="A22" s="287"/>
      <c r="B22" s="363" t="s">
        <v>118</v>
      </c>
      <c r="C22" s="287" t="s">
        <v>170</v>
      </c>
      <c r="D22" s="364" t="s">
        <v>58</v>
      </c>
      <c r="E22" s="24"/>
      <c r="F22" s="24">
        <f>-Pieņēmumi!E53</f>
        <v>-22500</v>
      </c>
      <c r="G22" s="24">
        <f>-Pieņēmumi!F53</f>
        <v>-59794.473684210527</v>
      </c>
      <c r="H22" s="24">
        <f>-Pieņēmumi!G53</f>
        <v>-59794.473684210527</v>
      </c>
      <c r="I22" s="24">
        <f>-Pieņēmumi!H53</f>
        <v>-59794.473684210527</v>
      </c>
      <c r="J22" s="24">
        <f>-Pieņēmumi!I53</f>
        <v>-59794.473684210527</v>
      </c>
      <c r="K22" s="24">
        <f>-Pieņēmumi!J53</f>
        <v>-59794.473684210527</v>
      </c>
      <c r="L22" s="24">
        <f>-Pieņēmumi!K53</f>
        <v>-59794.473684210527</v>
      </c>
      <c r="M22" s="24">
        <f>-Pieņēmumi!L53</f>
        <v>-59794.473684210527</v>
      </c>
      <c r="N22" s="24">
        <f>-Pieņēmumi!M53</f>
        <v>-59794.473684210527</v>
      </c>
      <c r="O22" s="24">
        <f>-Pieņēmumi!N53</f>
        <v>-59794.473684210527</v>
      </c>
      <c r="P22" s="24">
        <f>-Pieņēmumi!O53</f>
        <v>-59794.473684210527</v>
      </c>
      <c r="Q22" s="24">
        <f>-Pieņēmumi!P53</f>
        <v>-59794.473684210527</v>
      </c>
      <c r="R22" s="24">
        <f>-Pieņēmumi!Q53</f>
        <v>-59794.473684210527</v>
      </c>
      <c r="S22" s="24">
        <f>-Pieņēmumi!R53</f>
        <v>-59794.473684210527</v>
      </c>
      <c r="T22" s="24">
        <f>-Pieņēmumi!S53</f>
        <v>-59794.473684210527</v>
      </c>
      <c r="U22" s="24">
        <f>-Pieņēmumi!T53</f>
        <v>-59794.473684210527</v>
      </c>
      <c r="V22" s="24">
        <f>-Pieņēmumi!U53</f>
        <v>-59794.473684210527</v>
      </c>
      <c r="W22" s="24">
        <f>-Pieņēmumi!V53</f>
        <v>-59794.473684210527</v>
      </c>
      <c r="X22" s="24">
        <f>-Pieņēmumi!W53</f>
        <v>-59794.473684210527</v>
      </c>
      <c r="Y22" s="24">
        <f>-Pieņēmumi!X53</f>
        <v>0</v>
      </c>
      <c r="Z22" s="24">
        <f>-Pieņēmumi!Y53</f>
        <v>0</v>
      </c>
      <c r="AA22" s="24">
        <f>-Pieņēmumi!Z53</f>
        <v>0</v>
      </c>
      <c r="AB22" s="24">
        <f>-Pieņēmumi!AA53</f>
        <v>0</v>
      </c>
      <c r="AC22" s="24">
        <f>-Pieņēmumi!AB53</f>
        <v>0</v>
      </c>
      <c r="AD22" s="24">
        <f>-Pieņēmumi!AC53</f>
        <v>0</v>
      </c>
      <c r="AE22" s="24">
        <f>-Pieņēmumi!AD53</f>
        <v>0</v>
      </c>
      <c r="AF22" s="24">
        <f>-Pieņēmumi!AE53</f>
        <v>0</v>
      </c>
      <c r="AG22" s="24">
        <f>-Pieņēmumi!AF53</f>
        <v>0</v>
      </c>
      <c r="AH22" s="24">
        <f>-Pieņēmumi!AG53</f>
        <v>0</v>
      </c>
      <c r="AI22" s="367">
        <f t="shared" si="1"/>
        <v>-1098800.5263157897</v>
      </c>
    </row>
    <row r="23" spans="1:39" x14ac:dyDescent="0.2">
      <c r="A23" s="287"/>
      <c r="B23" s="363" t="s">
        <v>119</v>
      </c>
      <c r="C23" s="287" t="s">
        <v>171</v>
      </c>
      <c r="D23" s="364" t="s">
        <v>58</v>
      </c>
      <c r="E23" s="24"/>
      <c r="F23" s="24">
        <f>-Pieņēmumi!E54</f>
        <v>-4095</v>
      </c>
      <c r="G23" s="24">
        <f>-Pieņēmumi!F54</f>
        <v>-10338.4645</v>
      </c>
      <c r="H23" s="24">
        <f>-Pieņēmumi!G54</f>
        <v>-9794.3347894736835</v>
      </c>
      <c r="I23" s="24">
        <f>-Pieņēmumi!H54</f>
        <v>-9250.2050789473687</v>
      </c>
      <c r="J23" s="24">
        <f>-Pieņēmumi!I54</f>
        <v>-8706.0753684210522</v>
      </c>
      <c r="K23" s="24">
        <f>-Pieņēmumi!J54</f>
        <v>-8161.9456578947356</v>
      </c>
      <c r="L23" s="24">
        <f>-Pieņēmumi!K54</f>
        <v>-7617.81594736842</v>
      </c>
      <c r="M23" s="24">
        <f>-Pieņēmumi!L54</f>
        <v>-7073.6862368421034</v>
      </c>
      <c r="N23" s="24">
        <f>-Pieņēmumi!M54</f>
        <v>-6529.5565263157878</v>
      </c>
      <c r="O23" s="24">
        <f>-Pieņēmumi!N54</f>
        <v>-5985.4268157894712</v>
      </c>
      <c r="P23" s="24">
        <f>-Pieņēmumi!O54</f>
        <v>-5441.2971052631556</v>
      </c>
      <c r="Q23" s="24">
        <f>-Pieņēmumi!P54</f>
        <v>-4897.167394736839</v>
      </c>
      <c r="R23" s="24">
        <f>-Pieņēmumi!Q54</f>
        <v>-4353.0376842105234</v>
      </c>
      <c r="S23" s="24">
        <f>-Pieņēmumi!R54</f>
        <v>-3808.9079736842077</v>
      </c>
      <c r="T23" s="24">
        <f>-Pieņēmumi!S54</f>
        <v>-3264.7782631578921</v>
      </c>
      <c r="U23" s="24">
        <f>-Pieņēmumi!T54</f>
        <v>-2720.6485526315764</v>
      </c>
      <c r="V23" s="24">
        <f>-Pieņēmumi!U54</f>
        <v>-2176.5188421052608</v>
      </c>
      <c r="W23" s="24">
        <f>-Pieņēmumi!V54</f>
        <v>-1632.3891315789447</v>
      </c>
      <c r="X23" s="24">
        <f>-Pieņēmumi!W54</f>
        <v>-1088.2594210526288</v>
      </c>
      <c r="Y23" s="24">
        <f>-Pieņēmumi!X54</f>
        <v>0</v>
      </c>
      <c r="Z23" s="24">
        <f>-Pieņēmumi!Y54</f>
        <v>0</v>
      </c>
      <c r="AA23" s="24">
        <f>-Pieņēmumi!Z54</f>
        <v>0</v>
      </c>
      <c r="AB23" s="24">
        <f>-Pieņēmumi!AA54</f>
        <v>0</v>
      </c>
      <c r="AC23" s="24">
        <f>-Pieņēmumi!AB54</f>
        <v>0</v>
      </c>
      <c r="AD23" s="24">
        <f>-Pieņēmumi!AC54</f>
        <v>0</v>
      </c>
      <c r="AE23" s="24">
        <f>-Pieņēmumi!AD54</f>
        <v>0</v>
      </c>
      <c r="AF23" s="24">
        <f>-Pieņēmumi!AE54</f>
        <v>0</v>
      </c>
      <c r="AG23" s="24">
        <f>-Pieņēmumi!AF54</f>
        <v>0</v>
      </c>
      <c r="AH23" s="24">
        <f>-Pieņēmumi!AG54</f>
        <v>0</v>
      </c>
      <c r="AI23" s="367">
        <f t="shared" si="1"/>
        <v>-106935.51528947367</v>
      </c>
    </row>
    <row r="24" spans="1:39" x14ac:dyDescent="0.2">
      <c r="A24" s="374">
        <v>3</v>
      </c>
      <c r="B24" s="342"/>
      <c r="C24" s="284" t="s">
        <v>120</v>
      </c>
      <c r="D24" s="375" t="s">
        <v>58</v>
      </c>
      <c r="E24" s="376">
        <f t="shared" ref="E24:AI25" si="3">SUM(E7,E18)</f>
        <v>149999.99999999977</v>
      </c>
      <c r="F24" s="291">
        <f t="shared" si="3"/>
        <v>359999.99999999907</v>
      </c>
      <c r="G24" s="291">
        <f t="shared" si="3"/>
        <v>1.8157894810428843E-3</v>
      </c>
      <c r="H24" s="291">
        <f t="shared" si="3"/>
        <v>1.526315783848986E-3</v>
      </c>
      <c r="I24" s="291">
        <f t="shared" si="3"/>
        <v>1.236842101207003E-3</v>
      </c>
      <c r="J24" s="291">
        <f t="shared" si="3"/>
        <v>-9.0526315907482058E-3</v>
      </c>
      <c r="K24" s="291">
        <f t="shared" si="3"/>
        <v>6.5789473592303693E-4</v>
      </c>
      <c r="L24" s="291">
        <f t="shared" si="3"/>
        <v>3.684210532810539E-4</v>
      </c>
      <c r="M24" s="291">
        <f t="shared" si="3"/>
        <v>7.8947370639070868E-5</v>
      </c>
      <c r="N24" s="291">
        <f t="shared" si="3"/>
        <v>-2.1052631200291216E-4</v>
      </c>
      <c r="O24" s="291">
        <f t="shared" si="3"/>
        <v>-5.0000000919681042E-4</v>
      </c>
      <c r="P24" s="291">
        <f t="shared" si="3"/>
        <v>-7.8947367728687823E-4</v>
      </c>
      <c r="Q24" s="291">
        <f t="shared" si="3"/>
        <v>8.9210526348324493E-3</v>
      </c>
      <c r="R24" s="291">
        <f t="shared" si="3"/>
        <v>-1.3684210571227595E-3</v>
      </c>
      <c r="S24" s="291">
        <f t="shared" si="3"/>
        <v>-1.6578947252128273E-3</v>
      </c>
      <c r="T24" s="291">
        <f t="shared" si="3"/>
        <v>-1.9473684224067256E-3</v>
      </c>
      <c r="U24" s="291">
        <f t="shared" si="3"/>
        <v>-2.236842097772751E-3</v>
      </c>
      <c r="V24" s="291">
        <f t="shared" si="3"/>
        <v>7.4736842143465765E-3</v>
      </c>
      <c r="W24" s="291">
        <f t="shared" si="3"/>
        <v>-2.8157894703326747E-3</v>
      </c>
      <c r="X24" s="291">
        <f t="shared" si="3"/>
        <v>-3.1052631529746577E-3</v>
      </c>
      <c r="Y24" s="291">
        <f t="shared" si="3"/>
        <v>0</v>
      </c>
      <c r="Z24" s="291">
        <f t="shared" si="3"/>
        <v>0</v>
      </c>
      <c r="AA24" s="291">
        <f t="shared" si="3"/>
        <v>0</v>
      </c>
      <c r="AB24" s="291">
        <f t="shared" si="3"/>
        <v>0</v>
      </c>
      <c r="AC24" s="291">
        <f t="shared" si="3"/>
        <v>0</v>
      </c>
      <c r="AD24" s="291">
        <f t="shared" si="3"/>
        <v>0</v>
      </c>
      <c r="AE24" s="291">
        <f t="shared" si="3"/>
        <v>0</v>
      </c>
      <c r="AF24" s="291">
        <f t="shared" si="3"/>
        <v>0</v>
      </c>
      <c r="AG24" s="291">
        <f t="shared" si="3"/>
        <v>0</v>
      </c>
      <c r="AH24" s="377">
        <f t="shared" si="3"/>
        <v>197500</v>
      </c>
      <c r="AI24" s="378">
        <f t="shared" si="3"/>
        <v>707499.99839473609</v>
      </c>
    </row>
    <row r="25" spans="1:39" x14ac:dyDescent="0.2">
      <c r="A25" s="379">
        <v>4</v>
      </c>
      <c r="B25" s="342"/>
      <c r="C25" s="284" t="s">
        <v>357</v>
      </c>
      <c r="D25" s="375" t="s">
        <v>58</v>
      </c>
      <c r="E25" s="376">
        <f>E24</f>
        <v>149999.99999999977</v>
      </c>
      <c r="F25" s="291">
        <f>E25+F24</f>
        <v>509999.99999999884</v>
      </c>
      <c r="G25" s="291">
        <f t="shared" ref="G25:AH25" si="4">F25+G24</f>
        <v>510000.00181578833</v>
      </c>
      <c r="H25" s="291">
        <f t="shared" si="4"/>
        <v>510000.00334210414</v>
      </c>
      <c r="I25" s="291">
        <f t="shared" si="4"/>
        <v>510000.00457894627</v>
      </c>
      <c r="J25" s="291">
        <f t="shared" si="4"/>
        <v>509999.99552631471</v>
      </c>
      <c r="K25" s="291">
        <f t="shared" si="4"/>
        <v>509999.99618420948</v>
      </c>
      <c r="L25" s="291">
        <f t="shared" si="4"/>
        <v>509999.99655263056</v>
      </c>
      <c r="M25" s="291">
        <f t="shared" si="4"/>
        <v>509999.99663157796</v>
      </c>
      <c r="N25" s="291">
        <f t="shared" si="4"/>
        <v>509999.99642105168</v>
      </c>
      <c r="O25" s="291">
        <f t="shared" si="4"/>
        <v>509999.99592105165</v>
      </c>
      <c r="P25" s="291">
        <f t="shared" si="4"/>
        <v>509999.99513157795</v>
      </c>
      <c r="Q25" s="291">
        <f t="shared" si="4"/>
        <v>510000.00405263057</v>
      </c>
      <c r="R25" s="291">
        <f t="shared" si="4"/>
        <v>510000.0026842095</v>
      </c>
      <c r="S25" s="291">
        <f t="shared" si="4"/>
        <v>510000.0010263148</v>
      </c>
      <c r="T25" s="291">
        <f t="shared" si="4"/>
        <v>509999.99907894636</v>
      </c>
      <c r="U25" s="291">
        <f t="shared" si="4"/>
        <v>509999.99684210424</v>
      </c>
      <c r="V25" s="291">
        <f t="shared" si="4"/>
        <v>510000.00431578845</v>
      </c>
      <c r="W25" s="291">
        <f t="shared" si="4"/>
        <v>510000.00149999897</v>
      </c>
      <c r="X25" s="291">
        <f t="shared" si="4"/>
        <v>509999.9983947358</v>
      </c>
      <c r="Y25" s="291">
        <f t="shared" si="4"/>
        <v>509999.9983947358</v>
      </c>
      <c r="Z25" s="291">
        <f t="shared" si="4"/>
        <v>509999.9983947358</v>
      </c>
      <c r="AA25" s="291">
        <f t="shared" si="4"/>
        <v>509999.9983947358</v>
      </c>
      <c r="AB25" s="291">
        <f t="shared" si="4"/>
        <v>509999.9983947358</v>
      </c>
      <c r="AC25" s="291">
        <f t="shared" si="4"/>
        <v>509999.9983947358</v>
      </c>
      <c r="AD25" s="291">
        <f t="shared" si="4"/>
        <v>509999.9983947358</v>
      </c>
      <c r="AE25" s="291">
        <f t="shared" si="4"/>
        <v>509999.9983947358</v>
      </c>
      <c r="AF25" s="291">
        <f t="shared" si="4"/>
        <v>509999.9983947358</v>
      </c>
      <c r="AG25" s="291">
        <f t="shared" si="4"/>
        <v>509999.9983947358</v>
      </c>
      <c r="AH25" s="291">
        <f t="shared" si="4"/>
        <v>707499.99839473586</v>
      </c>
      <c r="AI25" s="378">
        <f t="shared" si="3"/>
        <v>-70000</v>
      </c>
    </row>
    <row r="26" spans="1:39" x14ac:dyDescent="0.2">
      <c r="A26" s="380"/>
      <c r="B26" s="380"/>
      <c r="C26" s="380"/>
      <c r="D26" s="380"/>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2"/>
    </row>
    <row r="27" spans="1:39" x14ac:dyDescent="0.2">
      <c r="D27" s="371"/>
    </row>
    <row r="28" spans="1:39" x14ac:dyDescent="0.2">
      <c r="B28" s="320"/>
      <c r="C28" s="320"/>
      <c r="D28" s="351"/>
      <c r="E28" s="383"/>
      <c r="F28" s="320"/>
      <c r="G28" s="320"/>
      <c r="H28" s="320"/>
      <c r="I28" s="320"/>
      <c r="J28" s="320"/>
    </row>
    <row r="29" spans="1:39" x14ac:dyDescent="0.2">
      <c r="B29" s="320"/>
      <c r="C29" s="384"/>
      <c r="D29" s="351"/>
      <c r="E29" s="320"/>
      <c r="F29" s="320"/>
      <c r="G29" s="320"/>
      <c r="H29" s="320"/>
      <c r="I29" s="320"/>
      <c r="J29" s="320"/>
    </row>
    <row r="30" spans="1:39" x14ac:dyDescent="0.2">
      <c r="B30" s="320"/>
      <c r="C30" s="320"/>
      <c r="D30" s="351"/>
      <c r="E30" s="320"/>
      <c r="F30" s="325"/>
      <c r="G30" s="320"/>
      <c r="H30" s="320"/>
      <c r="I30" s="320"/>
      <c r="J30" s="320"/>
    </row>
    <row r="31" spans="1:39" x14ac:dyDescent="0.2">
      <c r="B31" s="320"/>
      <c r="C31" s="320"/>
      <c r="D31" s="351"/>
      <c r="E31" s="320"/>
      <c r="F31" s="320"/>
      <c r="G31" s="320"/>
      <c r="H31" s="320"/>
      <c r="I31" s="320"/>
      <c r="J31" s="320"/>
    </row>
    <row r="32" spans="1:39" x14ac:dyDescent="0.2">
      <c r="B32" s="320"/>
      <c r="C32" s="320"/>
      <c r="D32" s="351"/>
      <c r="E32" s="320"/>
      <c r="F32" s="320"/>
      <c r="G32" s="320"/>
      <c r="H32" s="320"/>
      <c r="I32" s="320"/>
      <c r="J32" s="320"/>
    </row>
    <row r="33" spans="2:10" x14ac:dyDescent="0.2">
      <c r="B33" s="320"/>
      <c r="C33" s="320"/>
      <c r="D33" s="351"/>
      <c r="E33" s="320"/>
      <c r="F33" s="320"/>
      <c r="G33" s="320"/>
      <c r="H33" s="320"/>
      <c r="I33" s="320"/>
      <c r="J33" s="320"/>
    </row>
    <row r="34" spans="2:10" x14ac:dyDescent="0.2">
      <c r="B34" s="385"/>
      <c r="C34" s="320"/>
      <c r="D34" s="351"/>
      <c r="E34" s="320"/>
      <c r="F34" s="320"/>
      <c r="G34" s="320"/>
      <c r="H34" s="320"/>
      <c r="I34" s="320"/>
      <c r="J34" s="320"/>
    </row>
    <row r="35" spans="2:10" x14ac:dyDescent="0.2">
      <c r="B35" s="386"/>
      <c r="C35" s="320"/>
      <c r="D35" s="351"/>
      <c r="E35" s="320"/>
      <c r="F35" s="320"/>
      <c r="G35" s="320"/>
      <c r="H35" s="320"/>
      <c r="I35" s="320"/>
      <c r="J35" s="320"/>
    </row>
    <row r="36" spans="2:10" x14ac:dyDescent="0.2">
      <c r="B36" s="387"/>
      <c r="C36" s="320"/>
      <c r="D36" s="351"/>
      <c r="E36" s="320"/>
      <c r="F36" s="320"/>
      <c r="G36" s="320"/>
      <c r="H36" s="320"/>
      <c r="I36" s="320"/>
      <c r="J36" s="320"/>
    </row>
    <row r="37" spans="2:10" x14ac:dyDescent="0.2">
      <c r="B37" s="320"/>
      <c r="C37" s="320"/>
      <c r="D37" s="351"/>
      <c r="E37" s="320"/>
      <c r="F37" s="320"/>
      <c r="G37" s="320"/>
      <c r="H37" s="320"/>
      <c r="I37" s="320"/>
      <c r="J37" s="320"/>
    </row>
    <row r="38" spans="2:10" x14ac:dyDescent="0.2">
      <c r="C38" s="320"/>
      <c r="D38" s="351"/>
      <c r="E38" s="320"/>
      <c r="F38" s="320"/>
      <c r="G38" s="320"/>
      <c r="H38" s="320"/>
      <c r="I38" s="320"/>
      <c r="J38" s="320"/>
    </row>
    <row r="39" spans="2:10" x14ac:dyDescent="0.2">
      <c r="C39" s="320"/>
      <c r="D39" s="351"/>
      <c r="E39" s="320"/>
      <c r="F39" s="320"/>
      <c r="G39" s="320"/>
      <c r="H39" s="320"/>
      <c r="I39" s="320"/>
      <c r="J39" s="320"/>
    </row>
    <row r="40" spans="2:10" x14ac:dyDescent="0.2">
      <c r="C40" s="320"/>
      <c r="D40" s="351"/>
      <c r="E40" s="320"/>
      <c r="F40" s="320"/>
      <c r="G40" s="320"/>
      <c r="H40" s="320"/>
      <c r="I40" s="320"/>
      <c r="J40" s="320"/>
    </row>
  </sheetData>
  <sheetProtection algorithmName="SHA-512" hashValue="BjnWvoEO6WfKi8Bmw4fRw143LmAL3hmXc2K1iUrhcFwmH6zbHVBCL0KJPMjzE8gnmKKwawQREusKxr7eO3XyTw==" saltValue="FnAFSBR3Bjrc2/byVmieHw=="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3"/>
  <sheetViews>
    <sheetView zoomScale="90" zoomScaleNormal="90" workbookViewId="0">
      <pane xSplit="3" ySplit="7" topLeftCell="D26" activePane="bottomRight" state="frozen"/>
      <selection pane="topRight" activeCell="D1" sqref="D1"/>
      <selection pane="bottomLeft" activeCell="A6" sqref="A6"/>
      <selection pane="bottomRight" activeCell="A55" sqref="A55"/>
    </sheetView>
  </sheetViews>
  <sheetFormatPr defaultColWidth="9.140625" defaultRowHeight="12.75" x14ac:dyDescent="0.2"/>
  <cols>
    <col min="1" max="1" width="6.42578125" style="401" customWidth="1"/>
    <col min="2" max="2" width="48.5703125" style="401" customWidth="1"/>
    <col min="3" max="3" width="7.140625" style="401" customWidth="1"/>
    <col min="4" max="35" width="13.85546875" style="401" customWidth="1"/>
    <col min="36" max="80" width="9.140625" style="320"/>
    <col min="81" max="16384" width="9.140625" style="401"/>
  </cols>
  <sheetData>
    <row r="1" spans="1:80" s="251" customFormat="1" ht="27" customHeight="1" x14ac:dyDescent="0.25">
      <c r="A1" s="614" t="s">
        <v>172</v>
      </c>
      <c r="B1" s="614"/>
      <c r="C1" s="614"/>
      <c r="D1" s="388"/>
      <c r="E1" s="388"/>
      <c r="F1" s="250"/>
      <c r="G1" s="326"/>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row>
    <row r="2" spans="1:80" s="251" customFormat="1" ht="24.95" customHeight="1" x14ac:dyDescent="0.25">
      <c r="A2" s="633" t="s">
        <v>202</v>
      </c>
      <c r="B2" s="633"/>
      <c r="C2" s="633"/>
      <c r="D2" s="633"/>
      <c r="E2" s="633"/>
      <c r="F2" s="633"/>
      <c r="G2" s="633"/>
      <c r="H2" s="633"/>
      <c r="I2" s="633"/>
      <c r="J2" s="633"/>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389"/>
      <c r="BG2" s="389"/>
      <c r="BH2" s="389"/>
      <c r="BI2" s="389"/>
      <c r="BJ2" s="389"/>
      <c r="BK2" s="389"/>
      <c r="BL2" s="250"/>
      <c r="BM2" s="250"/>
      <c r="BN2" s="250"/>
      <c r="BO2" s="250"/>
      <c r="BP2" s="250"/>
      <c r="BQ2" s="250"/>
      <c r="BR2" s="250"/>
      <c r="BS2" s="250"/>
      <c r="BT2" s="250"/>
      <c r="BU2" s="250"/>
      <c r="BV2" s="250"/>
      <c r="BW2" s="250"/>
      <c r="BX2" s="250"/>
      <c r="BY2" s="250"/>
      <c r="BZ2" s="250"/>
      <c r="CA2" s="250"/>
      <c r="CB2" s="250"/>
    </row>
    <row r="3" spans="1:80" s="320" customFormat="1" x14ac:dyDescent="0.2">
      <c r="B3" s="390" t="s">
        <v>191</v>
      </c>
      <c r="C3" s="430">
        <v>0.05</v>
      </c>
    </row>
    <row r="4" spans="1:80" s="320" customFormat="1" x14ac:dyDescent="0.2">
      <c r="A4" s="391"/>
      <c r="B4" s="391"/>
      <c r="C4" s="391"/>
    </row>
    <row r="5" spans="1:80" s="256" customFormat="1" ht="15.75" x14ac:dyDescent="0.25">
      <c r="A5" s="392"/>
      <c r="B5" s="393"/>
      <c r="C5" s="393"/>
      <c r="D5" s="394" t="s">
        <v>205</v>
      </c>
      <c r="E5" s="395"/>
      <c r="F5" s="261">
        <f>'4.DL Finansiālā ilgtspēja'!E3</f>
        <v>1</v>
      </c>
      <c r="G5" s="261">
        <f>'4.DL Finansiālā ilgtspēja'!F3</f>
        <v>2</v>
      </c>
      <c r="H5" s="261">
        <f>'4.DL Finansiālā ilgtspēja'!G3</f>
        <v>3</v>
      </c>
      <c r="I5" s="261">
        <f>'4.DL Finansiālā ilgtspēja'!H3</f>
        <v>4</v>
      </c>
      <c r="J5" s="261">
        <f>'4.DL Finansiālā ilgtspēja'!I3</f>
        <v>5</v>
      </c>
      <c r="K5" s="261">
        <f>'4.DL Finansiālā ilgtspēja'!J3</f>
        <v>6</v>
      </c>
      <c r="L5" s="261">
        <f>'4.DL Finansiālā ilgtspēja'!K3</f>
        <v>7</v>
      </c>
      <c r="M5" s="261">
        <f>'4.DL Finansiālā ilgtspēja'!L3</f>
        <v>8</v>
      </c>
      <c r="N5" s="261">
        <f>'4.DL Finansiālā ilgtspēja'!M3</f>
        <v>9</v>
      </c>
      <c r="O5" s="261">
        <f>'4.DL Finansiālā ilgtspēja'!N3</f>
        <v>10</v>
      </c>
      <c r="P5" s="261">
        <f>'4.DL Finansiālā ilgtspēja'!O3</f>
        <v>11</v>
      </c>
      <c r="Q5" s="261">
        <f>'4.DL Finansiālā ilgtspēja'!P3</f>
        <v>12</v>
      </c>
      <c r="R5" s="261">
        <f>'4.DL Finansiālā ilgtspēja'!Q3</f>
        <v>13</v>
      </c>
      <c r="S5" s="261">
        <f>'4.DL Finansiālā ilgtspēja'!R3</f>
        <v>14</v>
      </c>
      <c r="T5" s="261">
        <f>'4.DL Finansiālā ilgtspēja'!S3</f>
        <v>15</v>
      </c>
      <c r="U5" s="261">
        <f>'4.DL Finansiālā ilgtspēja'!T3</f>
        <v>16</v>
      </c>
      <c r="V5" s="261">
        <f>'4.DL Finansiālā ilgtspēja'!U3</f>
        <v>17</v>
      </c>
      <c r="W5" s="261">
        <f>'4.DL Finansiālā ilgtspēja'!V3</f>
        <v>18</v>
      </c>
      <c r="X5" s="261">
        <f>'4.DL Finansiālā ilgtspēja'!W3</f>
        <v>19</v>
      </c>
      <c r="Y5" s="261">
        <f>'4.DL Finansiālā ilgtspēja'!X3</f>
        <v>20</v>
      </c>
      <c r="Z5" s="261">
        <f>'4.DL Finansiālā ilgtspēja'!Y3</f>
        <v>21</v>
      </c>
      <c r="AA5" s="261">
        <f>'4.DL Finansiālā ilgtspēja'!Z3</f>
        <v>22</v>
      </c>
      <c r="AB5" s="261">
        <f>'4.DL Finansiālā ilgtspēja'!AA3</f>
        <v>23</v>
      </c>
      <c r="AC5" s="261">
        <f>'4.DL Finansiālā ilgtspēja'!AB3</f>
        <v>24</v>
      </c>
      <c r="AD5" s="261">
        <f>'4.DL Finansiālā ilgtspēja'!AC3</f>
        <v>25</v>
      </c>
      <c r="AE5" s="261">
        <f>'4.DL Finansiālā ilgtspēja'!AD3</f>
        <v>26</v>
      </c>
      <c r="AF5" s="261">
        <f>'4.DL Finansiālā ilgtspēja'!AE3</f>
        <v>27</v>
      </c>
      <c r="AG5" s="261">
        <f>'4.DL Finansiālā ilgtspēja'!AF3</f>
        <v>28</v>
      </c>
      <c r="AH5" s="261">
        <f>'4.DL Finansiālā ilgtspēja'!AG3</f>
        <v>29</v>
      </c>
      <c r="AI5" s="261">
        <f>'4.DL Finansiālā ilgtspēja'!AH3</f>
        <v>30</v>
      </c>
      <c r="AJ5" s="320"/>
      <c r="AK5" s="320"/>
      <c r="AL5" s="320"/>
      <c r="AM5" s="320"/>
      <c r="AN5" s="320"/>
      <c r="AO5" s="320"/>
      <c r="AP5" s="320"/>
      <c r="AQ5" s="320"/>
      <c r="AR5" s="320"/>
      <c r="AS5" s="320"/>
      <c r="AT5" s="320"/>
      <c r="AU5" s="320"/>
      <c r="AV5" s="320"/>
      <c r="AW5" s="320"/>
      <c r="AX5" s="320"/>
      <c r="AY5" s="320"/>
      <c r="AZ5" s="320"/>
      <c r="BA5" s="320"/>
      <c r="BB5" s="320"/>
      <c r="BC5" s="320"/>
      <c r="BD5" s="320"/>
      <c r="BE5" s="320"/>
      <c r="BF5" s="320"/>
      <c r="BG5" s="320"/>
      <c r="BH5" s="320"/>
      <c r="BI5" s="320"/>
      <c r="BJ5" s="320"/>
      <c r="BK5" s="320"/>
      <c r="BL5" s="320"/>
      <c r="BM5" s="320"/>
      <c r="BN5" s="320"/>
      <c r="BO5" s="320"/>
      <c r="BP5" s="320"/>
      <c r="BQ5" s="320"/>
      <c r="BR5" s="320"/>
      <c r="BS5" s="320"/>
      <c r="BT5" s="320"/>
      <c r="BU5" s="320"/>
      <c r="BV5" s="320"/>
      <c r="BW5" s="320"/>
      <c r="BX5" s="320"/>
      <c r="BY5" s="320"/>
      <c r="BZ5" s="320"/>
      <c r="CA5" s="320"/>
      <c r="CB5" s="320"/>
    </row>
    <row r="6" spans="1:80" s="256" customFormat="1" x14ac:dyDescent="0.2">
      <c r="A6" s="328"/>
      <c r="B6" s="258"/>
      <c r="C6" s="258" t="s">
        <v>173</v>
      </c>
      <c r="D6" s="396" t="s">
        <v>114</v>
      </c>
      <c r="E6" s="396" t="s">
        <v>114</v>
      </c>
      <c r="F6" s="261">
        <f>'4.DL Finansiālā ilgtspēja'!E4</f>
        <v>2022</v>
      </c>
      <c r="G6" s="261">
        <f>'4.DL Finansiālā ilgtspēja'!F4</f>
        <v>2023</v>
      </c>
      <c r="H6" s="261">
        <f>'4.DL Finansiālā ilgtspēja'!G4</f>
        <v>2024</v>
      </c>
      <c r="I6" s="261">
        <f>'4.DL Finansiālā ilgtspēja'!H4</f>
        <v>2025</v>
      </c>
      <c r="J6" s="261">
        <f>'4.DL Finansiālā ilgtspēja'!I4</f>
        <v>2026</v>
      </c>
      <c r="K6" s="261">
        <f>'4.DL Finansiālā ilgtspēja'!J4</f>
        <v>2027</v>
      </c>
      <c r="L6" s="261">
        <f>'4.DL Finansiālā ilgtspēja'!K4</f>
        <v>2028</v>
      </c>
      <c r="M6" s="261">
        <f>'4.DL Finansiālā ilgtspēja'!L4</f>
        <v>2029</v>
      </c>
      <c r="N6" s="261">
        <f>'4.DL Finansiālā ilgtspēja'!M4</f>
        <v>2030</v>
      </c>
      <c r="O6" s="261">
        <f>'4.DL Finansiālā ilgtspēja'!N4</f>
        <v>2031</v>
      </c>
      <c r="P6" s="261">
        <f>'4.DL Finansiālā ilgtspēja'!O4</f>
        <v>2032</v>
      </c>
      <c r="Q6" s="261">
        <f>'4.DL Finansiālā ilgtspēja'!P4</f>
        <v>2033</v>
      </c>
      <c r="R6" s="261">
        <f>'4.DL Finansiālā ilgtspēja'!Q4</f>
        <v>2034</v>
      </c>
      <c r="S6" s="261">
        <f>'4.DL Finansiālā ilgtspēja'!R4</f>
        <v>2035</v>
      </c>
      <c r="T6" s="261">
        <f>'4.DL Finansiālā ilgtspēja'!S4</f>
        <v>2036</v>
      </c>
      <c r="U6" s="261">
        <f>'4.DL Finansiālā ilgtspēja'!T4</f>
        <v>2037</v>
      </c>
      <c r="V6" s="261">
        <f>'4.DL Finansiālā ilgtspēja'!U4</f>
        <v>2038</v>
      </c>
      <c r="W6" s="261">
        <f>'4.DL Finansiālā ilgtspēja'!V4</f>
        <v>2039</v>
      </c>
      <c r="X6" s="261">
        <f>'4.DL Finansiālā ilgtspēja'!W4</f>
        <v>2040</v>
      </c>
      <c r="Y6" s="261">
        <f>'4.DL Finansiālā ilgtspēja'!X4</f>
        <v>2041</v>
      </c>
      <c r="Z6" s="261">
        <f>'4.DL Finansiālā ilgtspēja'!Y4</f>
        <v>2042</v>
      </c>
      <c r="AA6" s="261">
        <f>'4.DL Finansiālā ilgtspēja'!Z4</f>
        <v>2043</v>
      </c>
      <c r="AB6" s="261">
        <f>'4.DL Finansiālā ilgtspēja'!AA4</f>
        <v>2044</v>
      </c>
      <c r="AC6" s="261">
        <f>'4.DL Finansiālā ilgtspēja'!AB4</f>
        <v>2045</v>
      </c>
      <c r="AD6" s="261">
        <f>'4.DL Finansiālā ilgtspēja'!AC4</f>
        <v>2046</v>
      </c>
      <c r="AE6" s="261">
        <f>'4.DL Finansiālā ilgtspēja'!AD4</f>
        <v>2047</v>
      </c>
      <c r="AF6" s="261">
        <f>'4.DL Finansiālā ilgtspēja'!AE4</f>
        <v>2048</v>
      </c>
      <c r="AG6" s="261">
        <f>'4.DL Finansiālā ilgtspēja'!AF4</f>
        <v>2049</v>
      </c>
      <c r="AH6" s="261">
        <f>'4.DL Finansiālā ilgtspēja'!AG4</f>
        <v>2050</v>
      </c>
      <c r="AI6" s="261">
        <f>'4.DL Finansiālā ilgtspēja'!AH4</f>
        <v>2051</v>
      </c>
      <c r="AJ6" s="320"/>
      <c r="AK6" s="320"/>
      <c r="AL6" s="320"/>
      <c r="AM6" s="320"/>
      <c r="AN6" s="320"/>
      <c r="AO6" s="320"/>
      <c r="AP6" s="320"/>
      <c r="AQ6" s="320"/>
      <c r="AR6" s="320"/>
      <c r="AS6" s="320"/>
      <c r="AT6" s="320"/>
      <c r="AU6" s="320"/>
      <c r="AV6" s="320"/>
      <c r="AW6" s="320"/>
      <c r="AX6" s="320"/>
      <c r="AY6" s="320"/>
      <c r="AZ6" s="320"/>
      <c r="BA6" s="320"/>
      <c r="BB6" s="320"/>
      <c r="BC6" s="320"/>
      <c r="BD6" s="320"/>
      <c r="BE6" s="320"/>
      <c r="BF6" s="320"/>
      <c r="BG6" s="320"/>
      <c r="BH6" s="320"/>
      <c r="BI6" s="320"/>
      <c r="BJ6" s="320"/>
      <c r="BK6" s="320"/>
      <c r="BL6" s="320"/>
      <c r="BM6" s="320"/>
      <c r="BN6" s="320"/>
      <c r="BO6" s="320"/>
      <c r="BP6" s="320"/>
      <c r="BQ6" s="320"/>
      <c r="BR6" s="320"/>
      <c r="BS6" s="320"/>
      <c r="BT6" s="320"/>
      <c r="BU6" s="320"/>
      <c r="BV6" s="320"/>
      <c r="BW6" s="320"/>
      <c r="BX6" s="320"/>
      <c r="BY6" s="320"/>
      <c r="BZ6" s="320"/>
      <c r="CA6" s="320"/>
      <c r="CB6" s="320"/>
    </row>
    <row r="7" spans="1:80" x14ac:dyDescent="0.2">
      <c r="A7" s="397"/>
      <c r="B7" s="398"/>
      <c r="C7" s="351"/>
      <c r="D7" s="399"/>
      <c r="E7" s="399"/>
      <c r="F7" s="398"/>
      <c r="G7" s="400"/>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c r="AI7" s="398"/>
    </row>
    <row r="8" spans="1:80" s="408" customFormat="1" x14ac:dyDescent="0.2">
      <c r="A8" s="402">
        <v>1</v>
      </c>
      <c r="B8" s="403" t="s">
        <v>515</v>
      </c>
      <c r="C8" s="404" t="s">
        <v>58</v>
      </c>
      <c r="D8" s="405">
        <f t="shared" ref="D8" si="0">F8+NPV($C$3,G8:AI8)</f>
        <v>8016611.3336030003</v>
      </c>
      <c r="E8" s="405">
        <f>SUM(F8:AI8)</f>
        <v>15820000</v>
      </c>
      <c r="F8" s="406">
        <f>SUM(F9:F17)</f>
        <v>0</v>
      </c>
      <c r="G8" s="406">
        <f>SUM(G9:G17)</f>
        <v>0</v>
      </c>
      <c r="H8" s="406">
        <f t="shared" ref="H8:AI8" si="1">SUM(H9:H17)</f>
        <v>565000</v>
      </c>
      <c r="I8" s="406">
        <f t="shared" si="1"/>
        <v>565000</v>
      </c>
      <c r="J8" s="406">
        <f t="shared" si="1"/>
        <v>565000</v>
      </c>
      <c r="K8" s="406">
        <f t="shared" si="1"/>
        <v>565000</v>
      </c>
      <c r="L8" s="406">
        <f t="shared" si="1"/>
        <v>565000</v>
      </c>
      <c r="M8" s="406">
        <f t="shared" si="1"/>
        <v>565000</v>
      </c>
      <c r="N8" s="406">
        <f t="shared" si="1"/>
        <v>565000</v>
      </c>
      <c r="O8" s="406">
        <f t="shared" si="1"/>
        <v>565000</v>
      </c>
      <c r="P8" s="406">
        <f t="shared" si="1"/>
        <v>565000</v>
      </c>
      <c r="Q8" s="406">
        <f t="shared" si="1"/>
        <v>565000</v>
      </c>
      <c r="R8" s="406">
        <f t="shared" si="1"/>
        <v>565000</v>
      </c>
      <c r="S8" s="406">
        <f t="shared" si="1"/>
        <v>565000</v>
      </c>
      <c r="T8" s="406">
        <f t="shared" si="1"/>
        <v>565000</v>
      </c>
      <c r="U8" s="406">
        <f t="shared" si="1"/>
        <v>565000</v>
      </c>
      <c r="V8" s="406">
        <f t="shared" si="1"/>
        <v>565000</v>
      </c>
      <c r="W8" s="406">
        <f t="shared" si="1"/>
        <v>565000</v>
      </c>
      <c r="X8" s="406">
        <f t="shared" si="1"/>
        <v>565000</v>
      </c>
      <c r="Y8" s="406">
        <f t="shared" si="1"/>
        <v>565000</v>
      </c>
      <c r="Z8" s="406">
        <f t="shared" si="1"/>
        <v>565000</v>
      </c>
      <c r="AA8" s="406">
        <f t="shared" si="1"/>
        <v>565000</v>
      </c>
      <c r="AB8" s="406">
        <f t="shared" si="1"/>
        <v>565000</v>
      </c>
      <c r="AC8" s="406">
        <f t="shared" si="1"/>
        <v>565000</v>
      </c>
      <c r="AD8" s="406">
        <f t="shared" si="1"/>
        <v>565000</v>
      </c>
      <c r="AE8" s="406">
        <f t="shared" si="1"/>
        <v>565000</v>
      </c>
      <c r="AF8" s="406">
        <f t="shared" si="1"/>
        <v>565000</v>
      </c>
      <c r="AG8" s="406">
        <f t="shared" si="1"/>
        <v>565000</v>
      </c>
      <c r="AH8" s="406">
        <f t="shared" si="1"/>
        <v>565000</v>
      </c>
      <c r="AI8" s="406">
        <f t="shared" si="1"/>
        <v>565000</v>
      </c>
      <c r="AJ8" s="320"/>
      <c r="AK8" s="407"/>
      <c r="AL8" s="407"/>
      <c r="AM8" s="407"/>
      <c r="AN8" s="407"/>
      <c r="AO8" s="407"/>
      <c r="AP8" s="407"/>
      <c r="AQ8" s="407"/>
      <c r="AR8" s="407"/>
      <c r="AS8" s="407"/>
      <c r="AT8" s="407"/>
      <c r="AU8" s="407"/>
      <c r="AV8" s="407"/>
      <c r="AW8" s="407"/>
      <c r="AX8" s="407"/>
      <c r="AY8" s="407"/>
      <c r="AZ8" s="407"/>
      <c r="BA8" s="407"/>
      <c r="BB8" s="407"/>
      <c r="BC8" s="407"/>
      <c r="BD8" s="407"/>
      <c r="BE8" s="407"/>
      <c r="BF8" s="407"/>
      <c r="BG8" s="407"/>
      <c r="BH8" s="407"/>
      <c r="BI8" s="407"/>
      <c r="BJ8" s="407"/>
      <c r="BK8" s="407"/>
      <c r="BL8" s="407"/>
      <c r="BM8" s="407"/>
      <c r="BN8" s="407"/>
      <c r="BO8" s="407"/>
      <c r="BP8" s="407"/>
      <c r="BQ8" s="407"/>
      <c r="BR8" s="407"/>
      <c r="BS8" s="407"/>
      <c r="BT8" s="407"/>
      <c r="BU8" s="407"/>
      <c r="BV8" s="407"/>
      <c r="BW8" s="407"/>
      <c r="BX8" s="407"/>
      <c r="BY8" s="407"/>
      <c r="BZ8" s="407"/>
      <c r="CA8" s="407"/>
      <c r="CB8" s="407"/>
    </row>
    <row r="9" spans="1:80" x14ac:dyDescent="0.2">
      <c r="A9" s="399" t="s">
        <v>2</v>
      </c>
      <c r="B9" s="35" t="s">
        <v>175</v>
      </c>
      <c r="C9" s="409" t="s">
        <v>58</v>
      </c>
      <c r="D9" s="405">
        <f>F9+NPV($C$3,G9:AI9)</f>
        <v>709434.631292301</v>
      </c>
      <c r="E9" s="405">
        <f>SUM(F9:AI9)</f>
        <v>1400000</v>
      </c>
      <c r="F9" s="43">
        <v>0</v>
      </c>
      <c r="G9" s="43">
        <v>0</v>
      </c>
      <c r="H9" s="43">
        <v>50000</v>
      </c>
      <c r="I9" s="43">
        <v>50000</v>
      </c>
      <c r="J9" s="43">
        <v>50000</v>
      </c>
      <c r="K9" s="43">
        <v>50000</v>
      </c>
      <c r="L9" s="43">
        <v>50000</v>
      </c>
      <c r="M9" s="43">
        <v>50000</v>
      </c>
      <c r="N9" s="43">
        <v>50000</v>
      </c>
      <c r="O9" s="43">
        <v>50000</v>
      </c>
      <c r="P9" s="43">
        <v>50000</v>
      </c>
      <c r="Q9" s="43">
        <v>50000</v>
      </c>
      <c r="R9" s="43">
        <v>50000</v>
      </c>
      <c r="S9" s="43">
        <v>50000</v>
      </c>
      <c r="T9" s="43">
        <v>50000</v>
      </c>
      <c r="U9" s="43">
        <v>50000</v>
      </c>
      <c r="V9" s="43">
        <v>50000</v>
      </c>
      <c r="W9" s="43">
        <v>50000</v>
      </c>
      <c r="X9" s="43">
        <v>50000</v>
      </c>
      <c r="Y9" s="43">
        <v>50000</v>
      </c>
      <c r="Z9" s="43">
        <v>50000</v>
      </c>
      <c r="AA9" s="43">
        <v>50000</v>
      </c>
      <c r="AB9" s="43">
        <v>50000</v>
      </c>
      <c r="AC9" s="43">
        <v>50000</v>
      </c>
      <c r="AD9" s="43">
        <v>50000</v>
      </c>
      <c r="AE9" s="43">
        <v>50000</v>
      </c>
      <c r="AF9" s="43">
        <v>50000</v>
      </c>
      <c r="AG9" s="43">
        <v>50000</v>
      </c>
      <c r="AH9" s="43">
        <v>50000</v>
      </c>
      <c r="AI9" s="43">
        <v>50000</v>
      </c>
    </row>
    <row r="10" spans="1:80" x14ac:dyDescent="0.2">
      <c r="A10" s="399" t="s">
        <v>4</v>
      </c>
      <c r="B10" s="35" t="s">
        <v>175</v>
      </c>
      <c r="C10" s="409" t="s">
        <v>58</v>
      </c>
      <c r="D10" s="405">
        <f t="shared" ref="D10:D41" si="2">F10+NPV($C$3,G10:AI10)</f>
        <v>1844530.0413599822</v>
      </c>
      <c r="E10" s="405">
        <f t="shared" ref="E10:E17" si="3">SUM(F10:AI10)</f>
        <v>3640000</v>
      </c>
      <c r="F10" s="42">
        <v>0</v>
      </c>
      <c r="G10" s="42">
        <v>0</v>
      </c>
      <c r="H10" s="42">
        <v>130000</v>
      </c>
      <c r="I10" s="42">
        <v>130000</v>
      </c>
      <c r="J10" s="42">
        <v>130000</v>
      </c>
      <c r="K10" s="42">
        <v>130000</v>
      </c>
      <c r="L10" s="42">
        <v>130000</v>
      </c>
      <c r="M10" s="42">
        <v>130000</v>
      </c>
      <c r="N10" s="42">
        <v>130000</v>
      </c>
      <c r="O10" s="42">
        <v>130000</v>
      </c>
      <c r="P10" s="42">
        <v>130000</v>
      </c>
      <c r="Q10" s="42">
        <v>130000</v>
      </c>
      <c r="R10" s="42">
        <v>130000</v>
      </c>
      <c r="S10" s="42">
        <v>130000</v>
      </c>
      <c r="T10" s="42">
        <v>130000</v>
      </c>
      <c r="U10" s="42">
        <v>130000</v>
      </c>
      <c r="V10" s="42">
        <v>130000</v>
      </c>
      <c r="W10" s="42">
        <v>130000</v>
      </c>
      <c r="X10" s="42">
        <v>130000</v>
      </c>
      <c r="Y10" s="42">
        <v>130000</v>
      </c>
      <c r="Z10" s="42">
        <v>130000</v>
      </c>
      <c r="AA10" s="42">
        <v>130000</v>
      </c>
      <c r="AB10" s="42">
        <v>130000</v>
      </c>
      <c r="AC10" s="42">
        <v>130000</v>
      </c>
      <c r="AD10" s="42">
        <v>130000</v>
      </c>
      <c r="AE10" s="42">
        <v>130000</v>
      </c>
      <c r="AF10" s="42">
        <v>130000</v>
      </c>
      <c r="AG10" s="42">
        <v>130000</v>
      </c>
      <c r="AH10" s="42">
        <v>130000</v>
      </c>
      <c r="AI10" s="42">
        <v>130000</v>
      </c>
    </row>
    <row r="11" spans="1:80" x14ac:dyDescent="0.2">
      <c r="A11" s="399" t="s">
        <v>6</v>
      </c>
      <c r="B11" s="35" t="s">
        <v>175</v>
      </c>
      <c r="C11" s="409" t="s">
        <v>58</v>
      </c>
      <c r="D11" s="405">
        <f t="shared" si="2"/>
        <v>3547173.1564615038</v>
      </c>
      <c r="E11" s="405">
        <f t="shared" si="3"/>
        <v>7000000</v>
      </c>
      <c r="F11" s="36">
        <v>0</v>
      </c>
      <c r="G11" s="36">
        <v>0</v>
      </c>
      <c r="H11" s="36">
        <v>250000</v>
      </c>
      <c r="I11" s="36">
        <v>250000</v>
      </c>
      <c r="J11" s="36">
        <v>250000</v>
      </c>
      <c r="K11" s="36">
        <v>250000</v>
      </c>
      <c r="L11" s="36">
        <v>250000</v>
      </c>
      <c r="M11" s="36">
        <v>250000</v>
      </c>
      <c r="N11" s="36">
        <v>250000</v>
      </c>
      <c r="O11" s="36">
        <v>250000</v>
      </c>
      <c r="P11" s="36">
        <v>250000</v>
      </c>
      <c r="Q11" s="36">
        <v>250000</v>
      </c>
      <c r="R11" s="36">
        <v>250000</v>
      </c>
      <c r="S11" s="36">
        <v>250000</v>
      </c>
      <c r="T11" s="36">
        <v>250000</v>
      </c>
      <c r="U11" s="36">
        <v>250000</v>
      </c>
      <c r="V11" s="36">
        <v>250000</v>
      </c>
      <c r="W11" s="36">
        <v>250000</v>
      </c>
      <c r="X11" s="36">
        <v>250000</v>
      </c>
      <c r="Y11" s="36">
        <v>250000</v>
      </c>
      <c r="Z11" s="36">
        <v>250000</v>
      </c>
      <c r="AA11" s="36">
        <v>250000</v>
      </c>
      <c r="AB11" s="36">
        <v>250000</v>
      </c>
      <c r="AC11" s="36">
        <v>250000</v>
      </c>
      <c r="AD11" s="36">
        <v>250000</v>
      </c>
      <c r="AE11" s="36">
        <v>250000</v>
      </c>
      <c r="AF11" s="36">
        <v>250000</v>
      </c>
      <c r="AG11" s="36">
        <v>250000</v>
      </c>
      <c r="AH11" s="36">
        <v>250000</v>
      </c>
      <c r="AI11" s="36">
        <v>250000</v>
      </c>
    </row>
    <row r="12" spans="1:80" x14ac:dyDescent="0.2">
      <c r="A12" s="399" t="s">
        <v>8</v>
      </c>
      <c r="B12" s="35" t="s">
        <v>175</v>
      </c>
      <c r="C12" s="409" t="s">
        <v>58</v>
      </c>
      <c r="D12" s="405">
        <f t="shared" si="2"/>
        <v>1915473.5044892125</v>
      </c>
      <c r="E12" s="405">
        <f t="shared" si="3"/>
        <v>3780000</v>
      </c>
      <c r="F12" s="36">
        <v>0</v>
      </c>
      <c r="G12" s="36">
        <v>0</v>
      </c>
      <c r="H12" s="36">
        <v>135000</v>
      </c>
      <c r="I12" s="36">
        <v>135000</v>
      </c>
      <c r="J12" s="36">
        <v>135000</v>
      </c>
      <c r="K12" s="36">
        <v>135000</v>
      </c>
      <c r="L12" s="36">
        <v>135000</v>
      </c>
      <c r="M12" s="36">
        <v>135000</v>
      </c>
      <c r="N12" s="36">
        <v>135000</v>
      </c>
      <c r="O12" s="36">
        <v>135000</v>
      </c>
      <c r="P12" s="36">
        <v>135000</v>
      </c>
      <c r="Q12" s="36">
        <v>135000</v>
      </c>
      <c r="R12" s="36">
        <v>135000</v>
      </c>
      <c r="S12" s="36">
        <v>135000</v>
      </c>
      <c r="T12" s="36">
        <v>135000</v>
      </c>
      <c r="U12" s="36">
        <v>135000</v>
      </c>
      <c r="V12" s="36">
        <v>135000</v>
      </c>
      <c r="W12" s="36">
        <v>135000</v>
      </c>
      <c r="X12" s="36">
        <v>135000</v>
      </c>
      <c r="Y12" s="36">
        <v>135000</v>
      </c>
      <c r="Z12" s="36">
        <v>135000</v>
      </c>
      <c r="AA12" s="36">
        <v>135000</v>
      </c>
      <c r="AB12" s="36">
        <v>135000</v>
      </c>
      <c r="AC12" s="36">
        <v>135000</v>
      </c>
      <c r="AD12" s="36">
        <v>135000</v>
      </c>
      <c r="AE12" s="36">
        <v>135000</v>
      </c>
      <c r="AF12" s="36">
        <v>135000</v>
      </c>
      <c r="AG12" s="36">
        <v>135000</v>
      </c>
      <c r="AH12" s="36">
        <v>135000</v>
      </c>
      <c r="AI12" s="36">
        <v>135000</v>
      </c>
    </row>
    <row r="13" spans="1:80" x14ac:dyDescent="0.2">
      <c r="A13" s="399" t="s">
        <v>9</v>
      </c>
      <c r="B13" s="35" t="s">
        <v>175</v>
      </c>
      <c r="C13" s="409" t="s">
        <v>58</v>
      </c>
      <c r="D13" s="405">
        <f t="shared" si="2"/>
        <v>0</v>
      </c>
      <c r="E13" s="405">
        <f t="shared" si="3"/>
        <v>0</v>
      </c>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row>
    <row r="14" spans="1:80" x14ac:dyDescent="0.2">
      <c r="A14" s="399" t="s">
        <v>50</v>
      </c>
      <c r="B14" s="35" t="s">
        <v>175</v>
      </c>
      <c r="C14" s="409" t="s">
        <v>58</v>
      </c>
      <c r="D14" s="405">
        <f t="shared" si="2"/>
        <v>0</v>
      </c>
      <c r="E14" s="405">
        <f t="shared" si="3"/>
        <v>0</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row>
    <row r="15" spans="1:80" x14ac:dyDescent="0.2">
      <c r="A15" s="399" t="s">
        <v>11</v>
      </c>
      <c r="B15" s="35" t="s">
        <v>175</v>
      </c>
      <c r="C15" s="409" t="s">
        <v>58</v>
      </c>
      <c r="D15" s="405">
        <f t="shared" si="2"/>
        <v>0</v>
      </c>
      <c r="E15" s="405">
        <f t="shared" si="3"/>
        <v>0</v>
      </c>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row>
    <row r="16" spans="1:80" x14ac:dyDescent="0.2">
      <c r="A16" s="399" t="s">
        <v>12</v>
      </c>
      <c r="B16" s="35" t="s">
        <v>175</v>
      </c>
      <c r="C16" s="409" t="s">
        <v>58</v>
      </c>
      <c r="D16" s="405">
        <f t="shared" si="2"/>
        <v>0</v>
      </c>
      <c r="E16" s="405">
        <f t="shared" si="3"/>
        <v>0</v>
      </c>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row>
    <row r="17" spans="1:80" x14ac:dyDescent="0.2">
      <c r="A17" s="399" t="s">
        <v>109</v>
      </c>
      <c r="B17" s="35" t="s">
        <v>175</v>
      </c>
      <c r="C17" s="409" t="s">
        <v>58</v>
      </c>
      <c r="D17" s="405">
        <f t="shared" si="2"/>
        <v>0</v>
      </c>
      <c r="E17" s="405">
        <f t="shared" si="3"/>
        <v>0</v>
      </c>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row>
    <row r="18" spans="1:80" s="408" customFormat="1" x14ac:dyDescent="0.2">
      <c r="A18" s="402">
        <v>2</v>
      </c>
      <c r="B18" s="403" t="s">
        <v>516</v>
      </c>
      <c r="C18" s="404" t="s">
        <v>58</v>
      </c>
      <c r="D18" s="405">
        <f t="shared" si="2"/>
        <v>0</v>
      </c>
      <c r="E18" s="405">
        <f t="shared" ref="E18:E33" si="4">SUM(F18:AI18)</f>
        <v>0</v>
      </c>
      <c r="F18" s="406">
        <f>SUM(F19:F23)</f>
        <v>0</v>
      </c>
      <c r="G18" s="406">
        <f>SUM(G19:G23)</f>
        <v>0</v>
      </c>
      <c r="H18" s="406">
        <f t="shared" ref="H18:AI18" si="5">SUM(H19:H23)</f>
        <v>0</v>
      </c>
      <c r="I18" s="406">
        <f t="shared" si="5"/>
        <v>0</v>
      </c>
      <c r="J18" s="406">
        <f t="shared" si="5"/>
        <v>0</v>
      </c>
      <c r="K18" s="406">
        <f t="shared" si="5"/>
        <v>0</v>
      </c>
      <c r="L18" s="406">
        <f t="shared" si="5"/>
        <v>0</v>
      </c>
      <c r="M18" s="406">
        <f t="shared" si="5"/>
        <v>0</v>
      </c>
      <c r="N18" s="406">
        <f t="shared" si="5"/>
        <v>0</v>
      </c>
      <c r="O18" s="406">
        <f t="shared" si="5"/>
        <v>0</v>
      </c>
      <c r="P18" s="406">
        <f t="shared" si="5"/>
        <v>0</v>
      </c>
      <c r="Q18" s="406">
        <f t="shared" si="5"/>
        <v>0</v>
      </c>
      <c r="R18" s="406">
        <f t="shared" si="5"/>
        <v>0</v>
      </c>
      <c r="S18" s="406">
        <f t="shared" si="5"/>
        <v>0</v>
      </c>
      <c r="T18" s="406">
        <f t="shared" si="5"/>
        <v>0</v>
      </c>
      <c r="U18" s="406">
        <f t="shared" si="5"/>
        <v>0</v>
      </c>
      <c r="V18" s="406">
        <f t="shared" si="5"/>
        <v>0</v>
      </c>
      <c r="W18" s="406">
        <f t="shared" si="5"/>
        <v>0</v>
      </c>
      <c r="X18" s="406">
        <f t="shared" si="5"/>
        <v>0</v>
      </c>
      <c r="Y18" s="406">
        <f t="shared" si="5"/>
        <v>0</v>
      </c>
      <c r="Z18" s="406">
        <f t="shared" si="5"/>
        <v>0</v>
      </c>
      <c r="AA18" s="406">
        <f t="shared" si="5"/>
        <v>0</v>
      </c>
      <c r="AB18" s="406">
        <f t="shared" si="5"/>
        <v>0</v>
      </c>
      <c r="AC18" s="406">
        <f t="shared" si="5"/>
        <v>0</v>
      </c>
      <c r="AD18" s="406">
        <f t="shared" si="5"/>
        <v>0</v>
      </c>
      <c r="AE18" s="406">
        <f t="shared" si="5"/>
        <v>0</v>
      </c>
      <c r="AF18" s="406">
        <f t="shared" si="5"/>
        <v>0</v>
      </c>
      <c r="AG18" s="406">
        <f t="shared" si="5"/>
        <v>0</v>
      </c>
      <c r="AH18" s="406">
        <f t="shared" si="5"/>
        <v>0</v>
      </c>
      <c r="AI18" s="406">
        <f t="shared" si="5"/>
        <v>0</v>
      </c>
      <c r="AJ18" s="320"/>
      <c r="AK18" s="407"/>
      <c r="AL18" s="407"/>
      <c r="AM18" s="407"/>
      <c r="AN18" s="407"/>
      <c r="AO18" s="407"/>
      <c r="AP18" s="407"/>
      <c r="AQ18" s="407"/>
      <c r="AR18" s="407"/>
      <c r="AS18" s="407"/>
      <c r="AT18" s="407"/>
      <c r="AU18" s="407"/>
      <c r="AV18" s="407"/>
      <c r="AW18" s="407"/>
      <c r="AX18" s="407"/>
      <c r="AY18" s="407"/>
      <c r="AZ18" s="407"/>
      <c r="BA18" s="407"/>
      <c r="BB18" s="407"/>
      <c r="BC18" s="407"/>
      <c r="BD18" s="407"/>
      <c r="BE18" s="407"/>
      <c r="BF18" s="407"/>
      <c r="BG18" s="407"/>
      <c r="BH18" s="407"/>
      <c r="BI18" s="407"/>
      <c r="BJ18" s="407"/>
      <c r="BK18" s="407"/>
      <c r="BL18" s="407"/>
      <c r="BM18" s="407"/>
      <c r="BN18" s="407"/>
      <c r="BO18" s="407"/>
      <c r="BP18" s="407"/>
      <c r="BQ18" s="407"/>
      <c r="BR18" s="407"/>
      <c r="BS18" s="407"/>
      <c r="BT18" s="407"/>
      <c r="BU18" s="407"/>
      <c r="BV18" s="407"/>
      <c r="BW18" s="407"/>
      <c r="BX18" s="407"/>
      <c r="BY18" s="407"/>
      <c r="BZ18" s="407"/>
      <c r="CA18" s="407"/>
      <c r="CB18" s="407"/>
    </row>
    <row r="19" spans="1:80" x14ac:dyDescent="0.2">
      <c r="A19" s="399" t="s">
        <v>65</v>
      </c>
      <c r="B19" s="35" t="s">
        <v>175</v>
      </c>
      <c r="C19" s="409" t="s">
        <v>58</v>
      </c>
      <c r="D19" s="405">
        <f t="shared" si="2"/>
        <v>0</v>
      </c>
      <c r="E19" s="405">
        <f t="shared" si="4"/>
        <v>0</v>
      </c>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row>
    <row r="20" spans="1:80" x14ac:dyDescent="0.2">
      <c r="A20" s="399" t="s">
        <v>67</v>
      </c>
      <c r="B20" s="35" t="s">
        <v>175</v>
      </c>
      <c r="C20" s="409" t="s">
        <v>58</v>
      </c>
      <c r="D20" s="405">
        <f t="shared" si="2"/>
        <v>0</v>
      </c>
      <c r="E20" s="405">
        <f t="shared" si="4"/>
        <v>0</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row>
    <row r="21" spans="1:80" x14ac:dyDescent="0.2">
      <c r="A21" s="399" t="s">
        <v>117</v>
      </c>
      <c r="B21" s="35" t="s">
        <v>175</v>
      </c>
      <c r="C21" s="409" t="s">
        <v>58</v>
      </c>
      <c r="D21" s="405">
        <f t="shared" si="2"/>
        <v>0</v>
      </c>
      <c r="E21" s="405">
        <f t="shared" si="4"/>
        <v>0</v>
      </c>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row>
    <row r="22" spans="1:80" x14ac:dyDescent="0.2">
      <c r="A22" s="399" t="s">
        <v>118</v>
      </c>
      <c r="B22" s="35" t="s">
        <v>175</v>
      </c>
      <c r="C22" s="409" t="s">
        <v>58</v>
      </c>
      <c r="D22" s="405">
        <f t="shared" si="2"/>
        <v>0</v>
      </c>
      <c r="E22" s="405">
        <f t="shared" si="4"/>
        <v>0</v>
      </c>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row>
    <row r="23" spans="1:80" x14ac:dyDescent="0.2">
      <c r="A23" s="399" t="s">
        <v>119</v>
      </c>
      <c r="B23" s="35" t="s">
        <v>175</v>
      </c>
      <c r="C23" s="409" t="s">
        <v>58</v>
      </c>
      <c r="D23" s="405">
        <f t="shared" si="2"/>
        <v>0</v>
      </c>
      <c r="E23" s="405">
        <f t="shared" si="4"/>
        <v>0</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row>
    <row r="24" spans="1:80" s="408" customFormat="1" x14ac:dyDescent="0.2">
      <c r="A24" s="402">
        <v>3</v>
      </c>
      <c r="B24" s="403" t="s">
        <v>517</v>
      </c>
      <c r="C24" s="404" t="s">
        <v>58</v>
      </c>
      <c r="D24" s="405">
        <f t="shared" si="2"/>
        <v>0</v>
      </c>
      <c r="E24" s="405">
        <f t="shared" si="4"/>
        <v>0</v>
      </c>
      <c r="F24" s="406">
        <f>SUM(F25:F33)</f>
        <v>0</v>
      </c>
      <c r="G24" s="406">
        <f>SUM(G25:G33)</f>
        <v>0</v>
      </c>
      <c r="H24" s="406">
        <f t="shared" ref="H24:AI24" si="6">SUM(H25:H33)</f>
        <v>0</v>
      </c>
      <c r="I24" s="406">
        <f t="shared" si="6"/>
        <v>0</v>
      </c>
      <c r="J24" s="406">
        <f t="shared" si="6"/>
        <v>0</v>
      </c>
      <c r="K24" s="406">
        <f t="shared" si="6"/>
        <v>0</v>
      </c>
      <c r="L24" s="406">
        <f t="shared" si="6"/>
        <v>0</v>
      </c>
      <c r="M24" s="406">
        <f t="shared" si="6"/>
        <v>0</v>
      </c>
      <c r="N24" s="406">
        <f>SUM(N25:N33)</f>
        <v>0</v>
      </c>
      <c r="O24" s="406">
        <f t="shared" si="6"/>
        <v>0</v>
      </c>
      <c r="P24" s="406">
        <f t="shared" si="6"/>
        <v>0</v>
      </c>
      <c r="Q24" s="406">
        <f t="shared" si="6"/>
        <v>0</v>
      </c>
      <c r="R24" s="406">
        <f t="shared" si="6"/>
        <v>0</v>
      </c>
      <c r="S24" s="406">
        <f t="shared" si="6"/>
        <v>0</v>
      </c>
      <c r="T24" s="406">
        <f t="shared" si="6"/>
        <v>0</v>
      </c>
      <c r="U24" s="406">
        <f t="shared" si="6"/>
        <v>0</v>
      </c>
      <c r="V24" s="406">
        <f t="shared" si="6"/>
        <v>0</v>
      </c>
      <c r="W24" s="406">
        <f t="shared" si="6"/>
        <v>0</v>
      </c>
      <c r="X24" s="406">
        <f t="shared" si="6"/>
        <v>0</v>
      </c>
      <c r="Y24" s="406">
        <f t="shared" si="6"/>
        <v>0</v>
      </c>
      <c r="Z24" s="406">
        <f t="shared" si="6"/>
        <v>0</v>
      </c>
      <c r="AA24" s="406">
        <f t="shared" si="6"/>
        <v>0</v>
      </c>
      <c r="AB24" s="406">
        <f t="shared" si="6"/>
        <v>0</v>
      </c>
      <c r="AC24" s="406">
        <f t="shared" si="6"/>
        <v>0</v>
      </c>
      <c r="AD24" s="406">
        <f t="shared" si="6"/>
        <v>0</v>
      </c>
      <c r="AE24" s="406">
        <f t="shared" si="6"/>
        <v>0</v>
      </c>
      <c r="AF24" s="406">
        <f t="shared" si="6"/>
        <v>0</v>
      </c>
      <c r="AG24" s="406">
        <f t="shared" si="6"/>
        <v>0</v>
      </c>
      <c r="AH24" s="406">
        <f t="shared" si="6"/>
        <v>0</v>
      </c>
      <c r="AI24" s="406">
        <f t="shared" si="6"/>
        <v>0</v>
      </c>
      <c r="AJ24" s="320"/>
      <c r="AK24" s="407"/>
      <c r="AL24" s="407"/>
      <c r="AM24" s="407"/>
      <c r="AN24" s="407"/>
      <c r="AO24" s="407"/>
      <c r="AP24" s="407"/>
      <c r="AQ24" s="407"/>
      <c r="AR24" s="407"/>
      <c r="AS24" s="407"/>
      <c r="AT24" s="407"/>
      <c r="AU24" s="407"/>
      <c r="AV24" s="407"/>
      <c r="AW24" s="407"/>
      <c r="AX24" s="407"/>
      <c r="AY24" s="407"/>
      <c r="AZ24" s="407"/>
      <c r="BA24" s="407"/>
      <c r="BB24" s="407"/>
      <c r="BC24" s="407"/>
      <c r="BD24" s="407"/>
      <c r="BE24" s="407"/>
      <c r="BF24" s="407"/>
      <c r="BG24" s="407"/>
      <c r="BH24" s="407"/>
      <c r="BI24" s="407"/>
      <c r="BJ24" s="407"/>
      <c r="BK24" s="407"/>
      <c r="BL24" s="407"/>
      <c r="BM24" s="407"/>
      <c r="BN24" s="407"/>
      <c r="BO24" s="407"/>
      <c r="BP24" s="407"/>
      <c r="BQ24" s="407"/>
      <c r="BR24" s="407"/>
      <c r="BS24" s="407"/>
      <c r="BT24" s="407"/>
      <c r="BU24" s="407"/>
      <c r="BV24" s="407"/>
      <c r="BW24" s="407"/>
      <c r="BX24" s="407"/>
      <c r="BY24" s="407"/>
      <c r="BZ24" s="407"/>
      <c r="CA24" s="407"/>
      <c r="CB24" s="407"/>
    </row>
    <row r="25" spans="1:80" x14ac:dyDescent="0.2">
      <c r="A25" s="399" t="s">
        <v>91</v>
      </c>
      <c r="B25" s="35" t="s">
        <v>177</v>
      </c>
      <c r="C25" s="409" t="s">
        <v>58</v>
      </c>
      <c r="D25" s="405">
        <f t="shared" si="2"/>
        <v>0</v>
      </c>
      <c r="E25" s="405">
        <f t="shared" si="4"/>
        <v>0</v>
      </c>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row>
    <row r="26" spans="1:80" x14ac:dyDescent="0.2">
      <c r="A26" s="399" t="s">
        <v>92</v>
      </c>
      <c r="B26" s="35" t="s">
        <v>177</v>
      </c>
      <c r="C26" s="409" t="s">
        <v>58</v>
      </c>
      <c r="D26" s="405">
        <f t="shared" si="2"/>
        <v>0</v>
      </c>
      <c r="E26" s="405">
        <f t="shared" si="4"/>
        <v>0</v>
      </c>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row>
    <row r="27" spans="1:80" x14ac:dyDescent="0.2">
      <c r="A27" s="399" t="s">
        <v>179</v>
      </c>
      <c r="B27" s="35" t="s">
        <v>177</v>
      </c>
      <c r="C27" s="409" t="s">
        <v>58</v>
      </c>
      <c r="D27" s="405">
        <f t="shared" si="2"/>
        <v>0</v>
      </c>
      <c r="E27" s="405">
        <f t="shared" si="4"/>
        <v>0</v>
      </c>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row>
    <row r="28" spans="1:80" x14ac:dyDescent="0.2">
      <c r="A28" s="399" t="s">
        <v>192</v>
      </c>
      <c r="B28" s="35" t="s">
        <v>177</v>
      </c>
      <c r="C28" s="409" t="s">
        <v>58</v>
      </c>
      <c r="D28" s="405">
        <f t="shared" si="2"/>
        <v>0</v>
      </c>
      <c r="E28" s="405">
        <f t="shared" si="4"/>
        <v>0</v>
      </c>
      <c r="F28" s="36"/>
      <c r="G28" s="36"/>
      <c r="H28" s="36"/>
      <c r="I28" s="38"/>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row>
    <row r="29" spans="1:80" x14ac:dyDescent="0.2">
      <c r="A29" s="399" t="s">
        <v>193</v>
      </c>
      <c r="B29" s="35" t="s">
        <v>177</v>
      </c>
      <c r="C29" s="409" t="s">
        <v>58</v>
      </c>
      <c r="D29" s="405">
        <f t="shared" si="2"/>
        <v>0</v>
      </c>
      <c r="E29" s="405">
        <f t="shared" si="4"/>
        <v>0</v>
      </c>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row>
    <row r="30" spans="1:80" x14ac:dyDescent="0.2">
      <c r="A30" s="399" t="s">
        <v>194</v>
      </c>
      <c r="B30" s="35" t="s">
        <v>177</v>
      </c>
      <c r="C30" s="409" t="s">
        <v>58</v>
      </c>
      <c r="D30" s="405">
        <f t="shared" si="2"/>
        <v>0</v>
      </c>
      <c r="E30" s="405">
        <f t="shared" si="4"/>
        <v>0</v>
      </c>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row>
    <row r="31" spans="1:80" x14ac:dyDescent="0.2">
      <c r="A31" s="399" t="s">
        <v>195</v>
      </c>
      <c r="B31" s="35" t="s">
        <v>177</v>
      </c>
      <c r="C31" s="409" t="s">
        <v>58</v>
      </c>
      <c r="D31" s="405">
        <f>F31+NPV($C$3,G31:AI31)</f>
        <v>0</v>
      </c>
      <c r="E31" s="405">
        <f t="shared" si="4"/>
        <v>0</v>
      </c>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row>
    <row r="32" spans="1:80" x14ac:dyDescent="0.2">
      <c r="A32" s="399" t="s">
        <v>196</v>
      </c>
      <c r="B32" s="35" t="s">
        <v>177</v>
      </c>
      <c r="C32" s="409" t="s">
        <v>58</v>
      </c>
      <c r="D32" s="405">
        <f t="shared" si="2"/>
        <v>0</v>
      </c>
      <c r="E32" s="405">
        <f t="shared" si="4"/>
        <v>0</v>
      </c>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row>
    <row r="33" spans="1:80" x14ac:dyDescent="0.2">
      <c r="A33" s="399" t="s">
        <v>204</v>
      </c>
      <c r="B33" s="35" t="s">
        <v>177</v>
      </c>
      <c r="C33" s="409" t="s">
        <v>58</v>
      </c>
      <c r="D33" s="405">
        <f t="shared" si="2"/>
        <v>0</v>
      </c>
      <c r="E33" s="405">
        <f t="shared" si="4"/>
        <v>0</v>
      </c>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row>
    <row r="34" spans="1:80" s="408" customFormat="1" x14ac:dyDescent="0.2">
      <c r="A34" s="402">
        <v>4</v>
      </c>
      <c r="B34" s="403" t="s">
        <v>206</v>
      </c>
      <c r="C34" s="404" t="s">
        <v>58</v>
      </c>
      <c r="D34" s="405">
        <f t="shared" si="2"/>
        <v>-4929343.177333287</v>
      </c>
      <c r="E34" s="405">
        <f t="shared" ref="E34:E42" si="7">SUM(F34:AI34)</f>
        <v>-4962380</v>
      </c>
      <c r="F34" s="406">
        <f>SUM(F35:F38)</f>
        <v>-1420000</v>
      </c>
      <c r="G34" s="406">
        <f t="shared" ref="G34:AI34" si="8">SUM(G35:G38)</f>
        <v>-3728380</v>
      </c>
      <c r="H34" s="406">
        <f t="shared" si="8"/>
        <v>-500</v>
      </c>
      <c r="I34" s="406">
        <f t="shared" si="8"/>
        <v>-500</v>
      </c>
      <c r="J34" s="406">
        <f t="shared" si="8"/>
        <v>-500</v>
      </c>
      <c r="K34" s="406">
        <f t="shared" si="8"/>
        <v>-500</v>
      </c>
      <c r="L34" s="406">
        <f t="shared" si="8"/>
        <v>-500</v>
      </c>
      <c r="M34" s="406">
        <f t="shared" si="8"/>
        <v>-500</v>
      </c>
      <c r="N34" s="406">
        <f t="shared" si="8"/>
        <v>-500</v>
      </c>
      <c r="O34" s="406">
        <f t="shared" si="8"/>
        <v>-500</v>
      </c>
      <c r="P34" s="406">
        <f t="shared" si="8"/>
        <v>-500</v>
      </c>
      <c r="Q34" s="406">
        <f t="shared" si="8"/>
        <v>-500</v>
      </c>
      <c r="R34" s="406">
        <f t="shared" si="8"/>
        <v>-500</v>
      </c>
      <c r="S34" s="406">
        <f t="shared" si="8"/>
        <v>-500</v>
      </c>
      <c r="T34" s="406">
        <f t="shared" si="8"/>
        <v>-500</v>
      </c>
      <c r="U34" s="406">
        <f t="shared" si="8"/>
        <v>-500</v>
      </c>
      <c r="V34" s="406">
        <f t="shared" si="8"/>
        <v>-500</v>
      </c>
      <c r="W34" s="406">
        <f t="shared" si="8"/>
        <v>-500</v>
      </c>
      <c r="X34" s="406">
        <f t="shared" si="8"/>
        <v>-500</v>
      </c>
      <c r="Y34" s="406">
        <f t="shared" si="8"/>
        <v>-500</v>
      </c>
      <c r="Z34" s="406">
        <f t="shared" si="8"/>
        <v>-500</v>
      </c>
      <c r="AA34" s="406">
        <f t="shared" si="8"/>
        <v>-500</v>
      </c>
      <c r="AB34" s="406">
        <f t="shared" si="8"/>
        <v>-500</v>
      </c>
      <c r="AC34" s="406">
        <f t="shared" si="8"/>
        <v>-500</v>
      </c>
      <c r="AD34" s="406">
        <f t="shared" si="8"/>
        <v>-500</v>
      </c>
      <c r="AE34" s="406">
        <f t="shared" si="8"/>
        <v>-500</v>
      </c>
      <c r="AF34" s="406">
        <f t="shared" si="8"/>
        <v>-500</v>
      </c>
      <c r="AG34" s="406">
        <f t="shared" si="8"/>
        <v>-500</v>
      </c>
      <c r="AH34" s="406">
        <f t="shared" si="8"/>
        <v>-500</v>
      </c>
      <c r="AI34" s="406">
        <f t="shared" si="8"/>
        <v>199500</v>
      </c>
      <c r="AJ34" s="320"/>
      <c r="AK34" s="407"/>
      <c r="AL34" s="407"/>
      <c r="AM34" s="407"/>
      <c r="AN34" s="407"/>
      <c r="AO34" s="407"/>
      <c r="AP34" s="407"/>
      <c r="AQ34" s="407"/>
      <c r="AR34" s="407"/>
      <c r="AS34" s="407"/>
      <c r="AT34" s="407"/>
      <c r="AU34" s="407"/>
      <c r="AV34" s="407"/>
      <c r="AW34" s="407"/>
      <c r="AX34" s="407"/>
      <c r="AY34" s="407"/>
      <c r="AZ34" s="407"/>
      <c r="BA34" s="407"/>
      <c r="BB34" s="407"/>
      <c r="BC34" s="407"/>
      <c r="BD34" s="407"/>
      <c r="BE34" s="407"/>
      <c r="BF34" s="407"/>
      <c r="BG34" s="407"/>
      <c r="BH34" s="407"/>
      <c r="BI34" s="407"/>
      <c r="BJ34" s="407"/>
      <c r="BK34" s="407"/>
      <c r="BL34" s="407"/>
      <c r="BM34" s="407"/>
      <c r="BN34" s="407"/>
      <c r="BO34" s="407"/>
      <c r="BP34" s="407"/>
      <c r="BQ34" s="407"/>
      <c r="BR34" s="407"/>
      <c r="BS34" s="407"/>
      <c r="BT34" s="407"/>
      <c r="BU34" s="407"/>
      <c r="BV34" s="407"/>
      <c r="BW34" s="407"/>
      <c r="BX34" s="407"/>
      <c r="BY34" s="407"/>
      <c r="BZ34" s="407"/>
      <c r="CA34" s="407"/>
      <c r="CB34" s="407"/>
    </row>
    <row r="35" spans="1:80" x14ac:dyDescent="0.2">
      <c r="A35" s="399" t="s">
        <v>136</v>
      </c>
      <c r="B35" s="320" t="s">
        <v>129</v>
      </c>
      <c r="C35" s="409" t="s">
        <v>58</v>
      </c>
      <c r="D35" s="405">
        <f>F35+NPV($C$3,G35:AI35)</f>
        <v>-6297142.8571428573</v>
      </c>
      <c r="E35" s="405">
        <f t="shared" si="7"/>
        <v>-6522000</v>
      </c>
      <c r="F35" s="410">
        <f>'3. DL invest.n.pl.AR pr.'!F25+'3. DL invest.n.pl.AR pr.'!F28</f>
        <v>-1800000</v>
      </c>
      <c r="G35" s="410">
        <f>'3. DL invest.n.pl.AR pr.'!G25+'3. DL invest.n.pl.AR pr.'!G28</f>
        <v>-4722000</v>
      </c>
      <c r="H35" s="410">
        <f>'3. DL invest.n.pl.AR pr.'!H25+'3. DL invest.n.pl.AR pr.'!H28</f>
        <v>0</v>
      </c>
      <c r="I35" s="410">
        <f>'3. DL invest.n.pl.AR pr.'!I25+'3. DL invest.n.pl.AR pr.'!I28</f>
        <v>0</v>
      </c>
      <c r="J35" s="410">
        <f>'3. DL invest.n.pl.AR pr.'!J25+'3. DL invest.n.pl.AR pr.'!J28</f>
        <v>0</v>
      </c>
      <c r="K35" s="410">
        <f>'3. DL invest.n.pl.AR pr.'!K25+'3. DL invest.n.pl.AR pr.'!K28</f>
        <v>0</v>
      </c>
      <c r="L35" s="410">
        <f>'3. DL invest.n.pl.AR pr.'!L25+'3. DL invest.n.pl.AR pr.'!L28</f>
        <v>0</v>
      </c>
      <c r="M35" s="410">
        <f>'3. DL invest.n.pl.AR pr.'!M25+'3. DL invest.n.pl.AR pr.'!M28</f>
        <v>0</v>
      </c>
      <c r="N35" s="410">
        <f>'3. DL invest.n.pl.AR pr.'!N25+'3. DL invest.n.pl.AR pr.'!N28</f>
        <v>0</v>
      </c>
      <c r="O35" s="410">
        <f>'3. DL invest.n.pl.AR pr.'!O25+'3. DL invest.n.pl.AR pr.'!O28</f>
        <v>0</v>
      </c>
      <c r="P35" s="410">
        <f>'3. DL invest.n.pl.AR pr.'!P25+'3. DL invest.n.pl.AR pr.'!P28</f>
        <v>0</v>
      </c>
      <c r="Q35" s="410">
        <f>'3. DL invest.n.pl.AR pr.'!Q25+'3. DL invest.n.pl.AR pr.'!Q28</f>
        <v>0</v>
      </c>
      <c r="R35" s="410">
        <f>'3. DL invest.n.pl.AR pr.'!R25+'3. DL invest.n.pl.AR pr.'!R28</f>
        <v>0</v>
      </c>
      <c r="S35" s="410">
        <f>'3. DL invest.n.pl.AR pr.'!S25+'3. DL invest.n.pl.AR pr.'!S28</f>
        <v>0</v>
      </c>
      <c r="T35" s="410">
        <f>'3. DL invest.n.pl.AR pr.'!T25+'3. DL invest.n.pl.AR pr.'!T28</f>
        <v>0</v>
      </c>
      <c r="U35" s="410">
        <f>'3. DL invest.n.pl.AR pr.'!U25+'3. DL invest.n.pl.AR pr.'!U28</f>
        <v>0</v>
      </c>
      <c r="V35" s="410">
        <f>'3. DL invest.n.pl.AR pr.'!V25+'3. DL invest.n.pl.AR pr.'!V28</f>
        <v>0</v>
      </c>
      <c r="W35" s="410">
        <f>'3. DL invest.n.pl.AR pr.'!W25+'3. DL invest.n.pl.AR pr.'!W28</f>
        <v>0</v>
      </c>
      <c r="X35" s="410">
        <f>'3. DL invest.n.pl.AR pr.'!X25+'3. DL invest.n.pl.AR pr.'!X28</f>
        <v>0</v>
      </c>
      <c r="Y35" s="410">
        <f>'3. DL invest.n.pl.AR pr.'!Y25+'3. DL invest.n.pl.AR pr.'!Y28</f>
        <v>0</v>
      </c>
      <c r="Z35" s="410">
        <f>'3. DL invest.n.pl.AR pr.'!Z25+'3. DL invest.n.pl.AR pr.'!Z28</f>
        <v>0</v>
      </c>
      <c r="AA35" s="410">
        <f>'3. DL invest.n.pl.AR pr.'!AA25+'3. DL invest.n.pl.AR pr.'!AA28</f>
        <v>0</v>
      </c>
      <c r="AB35" s="410">
        <f>'3. DL invest.n.pl.AR pr.'!AB25+'3. DL invest.n.pl.AR pr.'!AB28</f>
        <v>0</v>
      </c>
      <c r="AC35" s="410">
        <f>'3. DL invest.n.pl.AR pr.'!AC25+'3. DL invest.n.pl.AR pr.'!AC28</f>
        <v>0</v>
      </c>
      <c r="AD35" s="410">
        <f>'3. DL invest.n.pl.AR pr.'!AD25+'3. DL invest.n.pl.AR pr.'!AD28</f>
        <v>0</v>
      </c>
      <c r="AE35" s="410">
        <f>'3. DL invest.n.pl.AR pr.'!AE25+'3. DL invest.n.pl.AR pr.'!AE28</f>
        <v>0</v>
      </c>
      <c r="AF35" s="410">
        <f>'3. DL invest.n.pl.AR pr.'!AF25+'3. DL invest.n.pl.AR pr.'!AF28</f>
        <v>0</v>
      </c>
      <c r="AG35" s="410">
        <f>'3. DL invest.n.pl.AR pr.'!AG25+'3. DL invest.n.pl.AR pr.'!AG28</f>
        <v>0</v>
      </c>
      <c r="AH35" s="410">
        <f>'3. DL invest.n.pl.AR pr.'!AH25+'3. DL invest.n.pl.AR pr.'!AH28</f>
        <v>0</v>
      </c>
      <c r="AI35" s="410">
        <f>'3. DL invest.n.pl.AR pr.'!AI25+'3. DL invest.n.pl.AR pr.'!AI28</f>
        <v>0</v>
      </c>
    </row>
    <row r="36" spans="1:80" x14ac:dyDescent="0.2">
      <c r="A36" s="399" t="s">
        <v>180</v>
      </c>
      <c r="B36" s="320" t="s">
        <v>210</v>
      </c>
      <c r="C36" s="409" t="s">
        <v>58</v>
      </c>
      <c r="D36" s="405">
        <f t="shared" si="2"/>
        <v>-3189.584408161104</v>
      </c>
      <c r="E36" s="405">
        <f t="shared" si="7"/>
        <v>-10000</v>
      </c>
      <c r="F36" s="410">
        <f>'3. DL invest.n.pl.AR pr.'!F16-'2. DL invest.n.pl.BEZ pr.'!E16</f>
        <v>2000</v>
      </c>
      <c r="G36" s="410">
        <f>'3. DL invest.n.pl.AR pr.'!G16-'2. DL invest.n.pl.BEZ pr.'!F16</f>
        <v>2000</v>
      </c>
      <c r="H36" s="410">
        <f>'3. DL invest.n.pl.AR pr.'!H16-'2. DL invest.n.pl.BEZ pr.'!G16</f>
        <v>-500</v>
      </c>
      <c r="I36" s="410">
        <f>'3. DL invest.n.pl.AR pr.'!I16-'2. DL invest.n.pl.BEZ pr.'!H16</f>
        <v>-500</v>
      </c>
      <c r="J36" s="410">
        <f>'3. DL invest.n.pl.AR pr.'!J16-'2. DL invest.n.pl.BEZ pr.'!I16</f>
        <v>-500</v>
      </c>
      <c r="K36" s="410">
        <f>'3. DL invest.n.pl.AR pr.'!K16-'2. DL invest.n.pl.BEZ pr.'!J16</f>
        <v>-500</v>
      </c>
      <c r="L36" s="410">
        <f>'3. DL invest.n.pl.AR pr.'!L16-'2. DL invest.n.pl.BEZ pr.'!K16</f>
        <v>-500</v>
      </c>
      <c r="M36" s="410">
        <f>'3. DL invest.n.pl.AR pr.'!M16-'2. DL invest.n.pl.BEZ pr.'!L16</f>
        <v>-500</v>
      </c>
      <c r="N36" s="410">
        <f>'3. DL invest.n.pl.AR pr.'!N16-'2. DL invest.n.pl.BEZ pr.'!M16</f>
        <v>-500</v>
      </c>
      <c r="O36" s="410">
        <f>'3. DL invest.n.pl.AR pr.'!O16-'2. DL invest.n.pl.BEZ pr.'!N16</f>
        <v>-500</v>
      </c>
      <c r="P36" s="410">
        <f>'3. DL invest.n.pl.AR pr.'!P16-'2. DL invest.n.pl.BEZ pr.'!O16</f>
        <v>-500</v>
      </c>
      <c r="Q36" s="410">
        <f>'3. DL invest.n.pl.AR pr.'!Q16-'2. DL invest.n.pl.BEZ pr.'!P16</f>
        <v>-500</v>
      </c>
      <c r="R36" s="410">
        <f>'3. DL invest.n.pl.AR pr.'!R16-'2. DL invest.n.pl.BEZ pr.'!Q16</f>
        <v>-500</v>
      </c>
      <c r="S36" s="410">
        <f>'3. DL invest.n.pl.AR pr.'!S16-'2. DL invest.n.pl.BEZ pr.'!R16</f>
        <v>-500</v>
      </c>
      <c r="T36" s="410">
        <f>'3. DL invest.n.pl.AR pr.'!T16-'2. DL invest.n.pl.BEZ pr.'!S16</f>
        <v>-500</v>
      </c>
      <c r="U36" s="410">
        <f>'3. DL invest.n.pl.AR pr.'!U16-'2. DL invest.n.pl.BEZ pr.'!T16</f>
        <v>-500</v>
      </c>
      <c r="V36" s="410">
        <f>'3. DL invest.n.pl.AR pr.'!V16-'2. DL invest.n.pl.BEZ pr.'!U16</f>
        <v>-500</v>
      </c>
      <c r="W36" s="410">
        <f>'3. DL invest.n.pl.AR pr.'!W16-'2. DL invest.n.pl.BEZ pr.'!V16</f>
        <v>-500</v>
      </c>
      <c r="X36" s="410">
        <f>'3. DL invest.n.pl.AR pr.'!X16-'2. DL invest.n.pl.BEZ pr.'!W16</f>
        <v>-500</v>
      </c>
      <c r="Y36" s="410">
        <f>'3. DL invest.n.pl.AR pr.'!Y16-'2. DL invest.n.pl.BEZ pr.'!X16</f>
        <v>-500</v>
      </c>
      <c r="Z36" s="410">
        <f>'3. DL invest.n.pl.AR pr.'!Z16-'2. DL invest.n.pl.BEZ pr.'!Y16</f>
        <v>-500</v>
      </c>
      <c r="AA36" s="410">
        <f>'3. DL invest.n.pl.AR pr.'!AA16-'2. DL invest.n.pl.BEZ pr.'!Z16</f>
        <v>-500</v>
      </c>
      <c r="AB36" s="410">
        <f>'3. DL invest.n.pl.AR pr.'!AB16-'2. DL invest.n.pl.BEZ pr.'!AA16</f>
        <v>-500</v>
      </c>
      <c r="AC36" s="410">
        <f>'3. DL invest.n.pl.AR pr.'!AC16-'2. DL invest.n.pl.BEZ pr.'!AB16</f>
        <v>-500</v>
      </c>
      <c r="AD36" s="410">
        <f>'3. DL invest.n.pl.AR pr.'!AD16-'2. DL invest.n.pl.BEZ pr.'!AC16</f>
        <v>-500</v>
      </c>
      <c r="AE36" s="410">
        <f>'3. DL invest.n.pl.AR pr.'!AE16-'2. DL invest.n.pl.BEZ pr.'!AD16</f>
        <v>-500</v>
      </c>
      <c r="AF36" s="410">
        <f>'3. DL invest.n.pl.AR pr.'!AF16-'2. DL invest.n.pl.BEZ pr.'!AE16</f>
        <v>-500</v>
      </c>
      <c r="AG36" s="410">
        <f>'3. DL invest.n.pl.AR pr.'!AG16-'2. DL invest.n.pl.BEZ pr.'!AF16</f>
        <v>-500</v>
      </c>
      <c r="AH36" s="410">
        <f>'3. DL invest.n.pl.AR pr.'!AH16-'2. DL invest.n.pl.BEZ pr.'!AG16</f>
        <v>-500</v>
      </c>
      <c r="AI36" s="410">
        <f>'3. DL invest.n.pl.AR pr.'!AI16-'2. DL invest.n.pl.BEZ pr.'!AH16</f>
        <v>-500</v>
      </c>
    </row>
    <row r="37" spans="1:80" x14ac:dyDescent="0.2">
      <c r="A37" s="411" t="s">
        <v>181</v>
      </c>
      <c r="B37" s="320" t="s">
        <v>135</v>
      </c>
      <c r="C37" s="412" t="s">
        <v>58</v>
      </c>
      <c r="D37" s="405">
        <f t="shared" si="2"/>
        <v>48589.264217730146</v>
      </c>
      <c r="E37" s="405">
        <f t="shared" si="7"/>
        <v>200000</v>
      </c>
      <c r="F37" s="413">
        <f>'3. DL invest.n.pl.AR pr.'!F30</f>
        <v>0</v>
      </c>
      <c r="G37" s="413">
        <f>'3. DL invest.n.pl.AR pr.'!G30</f>
        <v>0</v>
      </c>
      <c r="H37" s="413">
        <f>'3. DL invest.n.pl.AR pr.'!H30</f>
        <v>0</v>
      </c>
      <c r="I37" s="413">
        <f>'3. DL invest.n.pl.AR pr.'!I30</f>
        <v>0</v>
      </c>
      <c r="J37" s="413">
        <f>'3. DL invest.n.pl.AR pr.'!J30</f>
        <v>0</v>
      </c>
      <c r="K37" s="413">
        <f>'3. DL invest.n.pl.AR pr.'!K30</f>
        <v>0</v>
      </c>
      <c r="L37" s="413">
        <f>'3. DL invest.n.pl.AR pr.'!L30</f>
        <v>0</v>
      </c>
      <c r="M37" s="413">
        <f>'3. DL invest.n.pl.AR pr.'!M30</f>
        <v>0</v>
      </c>
      <c r="N37" s="413">
        <f>'3. DL invest.n.pl.AR pr.'!N30</f>
        <v>0</v>
      </c>
      <c r="O37" s="413">
        <f>'3. DL invest.n.pl.AR pr.'!O30</f>
        <v>0</v>
      </c>
      <c r="P37" s="413">
        <f>'3. DL invest.n.pl.AR pr.'!P30</f>
        <v>0</v>
      </c>
      <c r="Q37" s="413">
        <f>'3. DL invest.n.pl.AR pr.'!Q30</f>
        <v>0</v>
      </c>
      <c r="R37" s="413">
        <f>'3. DL invest.n.pl.AR pr.'!R30</f>
        <v>0</v>
      </c>
      <c r="S37" s="413">
        <f>'3. DL invest.n.pl.AR pr.'!S30</f>
        <v>0</v>
      </c>
      <c r="T37" s="413">
        <f>'3. DL invest.n.pl.AR pr.'!T30</f>
        <v>0</v>
      </c>
      <c r="U37" s="413">
        <f>'3. DL invest.n.pl.AR pr.'!U30</f>
        <v>0</v>
      </c>
      <c r="V37" s="413">
        <f>'3. DL invest.n.pl.AR pr.'!V30</f>
        <v>0</v>
      </c>
      <c r="W37" s="413">
        <f>'3. DL invest.n.pl.AR pr.'!W30</f>
        <v>0</v>
      </c>
      <c r="X37" s="413">
        <f>'3. DL invest.n.pl.AR pr.'!X30</f>
        <v>0</v>
      </c>
      <c r="Y37" s="413">
        <f>'3. DL invest.n.pl.AR pr.'!Y30</f>
        <v>0</v>
      </c>
      <c r="Z37" s="413">
        <f>'3. DL invest.n.pl.AR pr.'!Z30</f>
        <v>0</v>
      </c>
      <c r="AA37" s="413">
        <f>'3. DL invest.n.pl.AR pr.'!AA30</f>
        <v>0</v>
      </c>
      <c r="AB37" s="413">
        <f>'3. DL invest.n.pl.AR pr.'!AB30</f>
        <v>0</v>
      </c>
      <c r="AC37" s="413">
        <f>'3. DL invest.n.pl.AR pr.'!AC30</f>
        <v>0</v>
      </c>
      <c r="AD37" s="413">
        <f>'3. DL invest.n.pl.AR pr.'!AD30</f>
        <v>0</v>
      </c>
      <c r="AE37" s="413">
        <f>'3. DL invest.n.pl.AR pr.'!AE30</f>
        <v>0</v>
      </c>
      <c r="AF37" s="413">
        <f>'3. DL invest.n.pl.AR pr.'!AF30</f>
        <v>0</v>
      </c>
      <c r="AG37" s="413">
        <f>'3. DL invest.n.pl.AR pr.'!AG30</f>
        <v>0</v>
      </c>
      <c r="AH37" s="413">
        <f>'3. DL invest.n.pl.AR pr.'!AH30</f>
        <v>0</v>
      </c>
      <c r="AI37" s="413">
        <f>'3. DL invest.n.pl.AR pr.'!AI30</f>
        <v>200000</v>
      </c>
    </row>
    <row r="38" spans="1:80" s="408" customFormat="1" x14ac:dyDescent="0.2">
      <c r="A38" s="402">
        <v>5</v>
      </c>
      <c r="B38" s="403" t="s">
        <v>178</v>
      </c>
      <c r="C38" s="404" t="s">
        <v>58</v>
      </c>
      <c r="D38" s="405">
        <f t="shared" si="2"/>
        <v>1322400</v>
      </c>
      <c r="E38" s="405">
        <f t="shared" si="7"/>
        <v>1369620</v>
      </c>
      <c r="F38" s="406">
        <f>SUM(F39:F41)</f>
        <v>378000</v>
      </c>
      <c r="G38" s="406">
        <f t="shared" ref="G38:AI38" si="9">SUM(G39:G41)</f>
        <v>991620</v>
      </c>
      <c r="H38" s="406">
        <f t="shared" si="9"/>
        <v>0</v>
      </c>
      <c r="I38" s="406">
        <f t="shared" si="9"/>
        <v>0</v>
      </c>
      <c r="J38" s="406">
        <f t="shared" si="9"/>
        <v>0</v>
      </c>
      <c r="K38" s="406">
        <f t="shared" si="9"/>
        <v>0</v>
      </c>
      <c r="L38" s="406">
        <f t="shared" si="9"/>
        <v>0</v>
      </c>
      <c r="M38" s="406">
        <f t="shared" si="9"/>
        <v>0</v>
      </c>
      <c r="N38" s="406">
        <f t="shared" si="9"/>
        <v>0</v>
      </c>
      <c r="O38" s="406">
        <f t="shared" si="9"/>
        <v>0</v>
      </c>
      <c r="P38" s="406">
        <f t="shared" si="9"/>
        <v>0</v>
      </c>
      <c r="Q38" s="406">
        <f t="shared" si="9"/>
        <v>0</v>
      </c>
      <c r="R38" s="406">
        <f t="shared" si="9"/>
        <v>0</v>
      </c>
      <c r="S38" s="406">
        <f t="shared" si="9"/>
        <v>0</v>
      </c>
      <c r="T38" s="406">
        <f t="shared" si="9"/>
        <v>0</v>
      </c>
      <c r="U38" s="406">
        <f t="shared" si="9"/>
        <v>0</v>
      </c>
      <c r="V38" s="406">
        <f t="shared" si="9"/>
        <v>0</v>
      </c>
      <c r="W38" s="406">
        <f t="shared" si="9"/>
        <v>0</v>
      </c>
      <c r="X38" s="406">
        <f t="shared" si="9"/>
        <v>0</v>
      </c>
      <c r="Y38" s="406">
        <f t="shared" si="9"/>
        <v>0</v>
      </c>
      <c r="Z38" s="406">
        <f t="shared" si="9"/>
        <v>0</v>
      </c>
      <c r="AA38" s="406">
        <f t="shared" si="9"/>
        <v>0</v>
      </c>
      <c r="AB38" s="406">
        <f t="shared" si="9"/>
        <v>0</v>
      </c>
      <c r="AC38" s="406">
        <f t="shared" si="9"/>
        <v>0</v>
      </c>
      <c r="AD38" s="406">
        <f t="shared" si="9"/>
        <v>0</v>
      </c>
      <c r="AE38" s="406">
        <f t="shared" si="9"/>
        <v>0</v>
      </c>
      <c r="AF38" s="406">
        <f t="shared" si="9"/>
        <v>0</v>
      </c>
      <c r="AG38" s="406">
        <f t="shared" si="9"/>
        <v>0</v>
      </c>
      <c r="AH38" s="406">
        <f t="shared" si="9"/>
        <v>0</v>
      </c>
      <c r="AI38" s="406">
        <f t="shared" si="9"/>
        <v>0</v>
      </c>
      <c r="AJ38" s="320"/>
      <c r="AK38" s="407"/>
      <c r="AL38" s="407"/>
      <c r="AM38" s="407"/>
      <c r="AN38" s="407"/>
      <c r="AO38" s="407"/>
      <c r="AP38" s="407"/>
      <c r="AQ38" s="407"/>
      <c r="AR38" s="407"/>
      <c r="AS38" s="407"/>
      <c r="AT38" s="407"/>
      <c r="AU38" s="407"/>
      <c r="AV38" s="407"/>
      <c r="AW38" s="407"/>
      <c r="AX38" s="407"/>
      <c r="AY38" s="407"/>
      <c r="AZ38" s="407"/>
      <c r="BA38" s="407"/>
      <c r="BB38" s="407"/>
      <c r="BC38" s="407"/>
      <c r="BD38" s="407"/>
      <c r="BE38" s="407"/>
      <c r="BF38" s="407"/>
      <c r="BG38" s="407"/>
      <c r="BH38" s="407"/>
      <c r="BI38" s="407"/>
      <c r="BJ38" s="407"/>
      <c r="BK38" s="407"/>
      <c r="BL38" s="407"/>
      <c r="BM38" s="407"/>
      <c r="BN38" s="407"/>
      <c r="BO38" s="407"/>
      <c r="BP38" s="407"/>
      <c r="BQ38" s="407"/>
      <c r="BR38" s="407"/>
      <c r="BS38" s="407"/>
      <c r="BT38" s="407"/>
      <c r="BU38" s="407"/>
      <c r="BV38" s="407"/>
      <c r="BW38" s="407"/>
      <c r="BX38" s="407"/>
      <c r="BY38" s="407"/>
      <c r="BZ38" s="407"/>
      <c r="CA38" s="407"/>
      <c r="CB38" s="407"/>
    </row>
    <row r="39" spans="1:80" x14ac:dyDescent="0.2">
      <c r="A39" s="399" t="s">
        <v>207</v>
      </c>
      <c r="B39" s="320" t="s">
        <v>513</v>
      </c>
      <c r="C39" s="409" t="s">
        <v>58</v>
      </c>
      <c r="D39" s="405">
        <f t="shared" si="2"/>
        <v>0</v>
      </c>
      <c r="E39" s="405">
        <f t="shared" si="7"/>
        <v>0</v>
      </c>
      <c r="F39" s="36"/>
      <c r="G39" s="36"/>
      <c r="H39" s="36"/>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row>
    <row r="40" spans="1:80" x14ac:dyDescent="0.2">
      <c r="A40" s="399" t="s">
        <v>208</v>
      </c>
      <c r="B40" s="320" t="s">
        <v>512</v>
      </c>
      <c r="C40" s="409" t="s">
        <v>58</v>
      </c>
      <c r="D40" s="405">
        <f t="shared" si="2"/>
        <v>0</v>
      </c>
      <c r="E40" s="405">
        <f t="shared" si="7"/>
        <v>0</v>
      </c>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row>
    <row r="41" spans="1:80" x14ac:dyDescent="0.2">
      <c r="A41" s="411" t="s">
        <v>209</v>
      </c>
      <c r="B41" s="320" t="s">
        <v>514</v>
      </c>
      <c r="C41" s="412" t="s">
        <v>58</v>
      </c>
      <c r="D41" s="405">
        <f t="shared" si="2"/>
        <v>1322400</v>
      </c>
      <c r="E41" s="405">
        <f t="shared" si="7"/>
        <v>1369620</v>
      </c>
      <c r="F41" s="37">
        <v>378000</v>
      </c>
      <c r="G41" s="37">
        <v>991620</v>
      </c>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row>
    <row r="42" spans="1:80" x14ac:dyDescent="0.2">
      <c r="A42" s="414"/>
      <c r="B42" s="415" t="s">
        <v>120</v>
      </c>
      <c r="C42" s="414"/>
      <c r="D42" s="416">
        <f>F42+NPV($C$3,G42:AI42)</f>
        <v>3087268.1562697114</v>
      </c>
      <c r="E42" s="416">
        <f t="shared" si="7"/>
        <v>10857620</v>
      </c>
      <c r="F42" s="417">
        <f>F8+F18+F24+F34</f>
        <v>-1420000</v>
      </c>
      <c r="G42" s="417">
        <f t="shared" ref="G42:AI42" si="10">G8+G18+G24+G34</f>
        <v>-3728380</v>
      </c>
      <c r="H42" s="417">
        <f t="shared" si="10"/>
        <v>564500</v>
      </c>
      <c r="I42" s="417">
        <f t="shared" si="10"/>
        <v>564500</v>
      </c>
      <c r="J42" s="417">
        <f t="shared" si="10"/>
        <v>564500</v>
      </c>
      <c r="K42" s="417">
        <f t="shared" si="10"/>
        <v>564500</v>
      </c>
      <c r="L42" s="417">
        <f t="shared" si="10"/>
        <v>564500</v>
      </c>
      <c r="M42" s="417">
        <f t="shared" si="10"/>
        <v>564500</v>
      </c>
      <c r="N42" s="417">
        <f t="shared" si="10"/>
        <v>564500</v>
      </c>
      <c r="O42" s="417">
        <f t="shared" si="10"/>
        <v>564500</v>
      </c>
      <c r="P42" s="417">
        <f t="shared" si="10"/>
        <v>564500</v>
      </c>
      <c r="Q42" s="417">
        <f t="shared" si="10"/>
        <v>564500</v>
      </c>
      <c r="R42" s="417">
        <f t="shared" si="10"/>
        <v>564500</v>
      </c>
      <c r="S42" s="417">
        <f t="shared" si="10"/>
        <v>564500</v>
      </c>
      <c r="T42" s="417">
        <f t="shared" si="10"/>
        <v>564500</v>
      </c>
      <c r="U42" s="417">
        <f t="shared" si="10"/>
        <v>564500</v>
      </c>
      <c r="V42" s="417">
        <f t="shared" si="10"/>
        <v>564500</v>
      </c>
      <c r="W42" s="417">
        <f t="shared" si="10"/>
        <v>564500</v>
      </c>
      <c r="X42" s="417">
        <f t="shared" si="10"/>
        <v>564500</v>
      </c>
      <c r="Y42" s="417">
        <f t="shared" si="10"/>
        <v>564500</v>
      </c>
      <c r="Z42" s="417">
        <f t="shared" si="10"/>
        <v>564500</v>
      </c>
      <c r="AA42" s="417">
        <f t="shared" si="10"/>
        <v>564500</v>
      </c>
      <c r="AB42" s="417">
        <f t="shared" si="10"/>
        <v>564500</v>
      </c>
      <c r="AC42" s="417">
        <f t="shared" si="10"/>
        <v>564500</v>
      </c>
      <c r="AD42" s="417">
        <f t="shared" si="10"/>
        <v>564500</v>
      </c>
      <c r="AE42" s="417">
        <f t="shared" si="10"/>
        <v>564500</v>
      </c>
      <c r="AF42" s="417">
        <f t="shared" si="10"/>
        <v>564500</v>
      </c>
      <c r="AG42" s="417">
        <f t="shared" si="10"/>
        <v>564500</v>
      </c>
      <c r="AH42" s="417">
        <f t="shared" si="10"/>
        <v>564500</v>
      </c>
      <c r="AI42" s="417">
        <f t="shared" si="10"/>
        <v>764500</v>
      </c>
      <c r="AJ42" s="418"/>
      <c r="AK42" s="418"/>
    </row>
    <row r="43" spans="1:80" s="256" customFormat="1" x14ac:dyDescent="0.2">
      <c r="A43" s="402">
        <v>6</v>
      </c>
      <c r="B43" s="403" t="s">
        <v>197</v>
      </c>
      <c r="C43" s="403"/>
      <c r="D43" s="403"/>
      <c r="E43" s="403"/>
      <c r="F43" s="403"/>
      <c r="G43" s="403"/>
      <c r="H43" s="403"/>
      <c r="I43" s="403"/>
      <c r="J43" s="403"/>
      <c r="K43" s="403"/>
      <c r="L43" s="403"/>
      <c r="M43" s="403"/>
      <c r="N43" s="403"/>
      <c r="O43" s="403"/>
      <c r="P43" s="403"/>
      <c r="Q43" s="403"/>
      <c r="R43" s="403"/>
      <c r="S43" s="403"/>
      <c r="T43" s="403"/>
      <c r="U43" s="403"/>
      <c r="V43" s="403"/>
      <c r="W43" s="403"/>
      <c r="X43" s="403"/>
      <c r="Y43" s="403"/>
      <c r="Z43" s="403"/>
      <c r="AA43" s="403"/>
      <c r="AB43" s="403"/>
      <c r="AC43" s="403"/>
      <c r="AD43" s="403"/>
      <c r="AE43" s="403"/>
      <c r="AF43" s="403"/>
      <c r="AG43" s="403"/>
      <c r="AH43" s="403"/>
      <c r="AI43" s="403"/>
    </row>
    <row r="44" spans="1:80" s="256" customFormat="1" x14ac:dyDescent="0.2">
      <c r="A44" s="419" t="s">
        <v>100</v>
      </c>
      <c r="B44" s="287" t="s">
        <v>198</v>
      </c>
      <c r="C44" s="287"/>
      <c r="D44" s="420">
        <f>D42</f>
        <v>3087268.1562697114</v>
      </c>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row>
    <row r="45" spans="1:80" s="256" customFormat="1" x14ac:dyDescent="0.2">
      <c r="A45" s="419" t="s">
        <v>101</v>
      </c>
      <c r="B45" s="287" t="s">
        <v>199</v>
      </c>
      <c r="C45" s="287"/>
      <c r="D45" s="421">
        <f>IRR(F42:AI42)</f>
        <v>9.948415965358004E-2</v>
      </c>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row>
    <row r="46" spans="1:80" s="256" customFormat="1" x14ac:dyDescent="0.2">
      <c r="A46" s="419" t="s">
        <v>102</v>
      </c>
      <c r="B46" s="256" t="s">
        <v>200</v>
      </c>
      <c r="D46" s="422">
        <f>(D8+D18)/-(D24+D34)</f>
        <v>1.6263041636999367</v>
      </c>
    </row>
    <row r="47" spans="1:80" s="256" customFormat="1" ht="12.75" customHeight="1" x14ac:dyDescent="0.25">
      <c r="A47" s="423"/>
      <c r="B47" s="424"/>
      <c r="C47" s="423"/>
      <c r="D47" s="423"/>
      <c r="E47" s="423"/>
      <c r="F47" s="423"/>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row>
    <row r="48" spans="1:80" s="320" customFormat="1" x14ac:dyDescent="0.2">
      <c r="A48" s="332">
        <v>7</v>
      </c>
      <c r="B48" s="333" t="s">
        <v>442</v>
      </c>
      <c r="C48" s="425"/>
      <c r="D48" s="425"/>
      <c r="E48" s="425"/>
      <c r="F48" s="426"/>
      <c r="G48" s="426"/>
      <c r="H48" s="426"/>
      <c r="I48" s="426"/>
      <c r="J48" s="426"/>
      <c r="K48" s="426"/>
      <c r="L48" s="426"/>
      <c r="M48" s="426"/>
      <c r="N48" s="426"/>
      <c r="O48" s="426"/>
      <c r="P48" s="426"/>
      <c r="Q48" s="426"/>
      <c r="R48" s="426"/>
      <c r="S48" s="426"/>
      <c r="T48" s="426"/>
      <c r="U48" s="426"/>
      <c r="V48" s="426"/>
      <c r="W48" s="426"/>
      <c r="X48" s="426"/>
      <c r="Y48" s="426"/>
      <c r="Z48" s="426"/>
      <c r="AA48" s="426"/>
      <c r="AB48" s="426"/>
      <c r="AC48" s="426"/>
      <c r="AD48" s="426"/>
      <c r="AE48" s="426"/>
      <c r="AF48" s="426"/>
      <c r="AG48" s="426"/>
      <c r="AH48" s="426"/>
      <c r="AI48" s="426"/>
    </row>
    <row r="49" spans="1:35" s="320" customFormat="1" x14ac:dyDescent="0.2">
      <c r="A49" s="399" t="s">
        <v>70</v>
      </c>
      <c r="B49" s="320" t="s">
        <v>443</v>
      </c>
      <c r="C49" s="409"/>
      <c r="D49" s="409"/>
      <c r="E49" s="409" t="s">
        <v>444</v>
      </c>
      <c r="F49" s="123"/>
      <c r="G49" s="123">
        <v>56</v>
      </c>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427">
        <f>SUM(F49:AH49)</f>
        <v>56</v>
      </c>
    </row>
    <row r="50" spans="1:35" s="320" customFormat="1" x14ac:dyDescent="0.2">
      <c r="A50" s="399" t="s">
        <v>72</v>
      </c>
      <c r="B50" s="320" t="s">
        <v>445</v>
      </c>
      <c r="C50" s="409"/>
      <c r="D50" s="409"/>
      <c r="E50" s="409" t="s">
        <v>444</v>
      </c>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427">
        <f>SUM(F50:AH50)</f>
        <v>0</v>
      </c>
    </row>
    <row r="51" spans="1:35" s="320" customFormat="1" x14ac:dyDescent="0.2">
      <c r="A51" s="399" t="s">
        <v>74</v>
      </c>
      <c r="B51" s="320" t="s">
        <v>446</v>
      </c>
      <c r="C51" s="409"/>
      <c r="D51" s="409"/>
      <c r="E51" s="409" t="s">
        <v>58</v>
      </c>
      <c r="F51" s="124"/>
      <c r="G51" s="124">
        <v>2500000</v>
      </c>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427">
        <f>SUM(F51:AH51)</f>
        <v>2500000</v>
      </c>
    </row>
    <row r="52" spans="1:35" s="320" customFormat="1" x14ac:dyDescent="0.2">
      <c r="A52" s="411" t="s">
        <v>75</v>
      </c>
      <c r="B52" s="428" t="s">
        <v>447</v>
      </c>
      <c r="C52" s="412"/>
      <c r="D52" s="412"/>
      <c r="E52" s="412" t="s">
        <v>448</v>
      </c>
      <c r="F52" s="126"/>
      <c r="G52" s="126">
        <v>1</v>
      </c>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429">
        <f>SUM(F52:AH52)</f>
        <v>1</v>
      </c>
    </row>
    <row r="53" spans="1:35" s="256" customFormat="1" ht="12.75" customHeight="1" x14ac:dyDescent="0.25">
      <c r="A53" s="423"/>
      <c r="B53" s="424"/>
      <c r="C53" s="423"/>
      <c r="D53" s="423"/>
      <c r="E53" s="423"/>
      <c r="F53" s="423"/>
      <c r="G53" s="423"/>
      <c r="H53" s="423"/>
      <c r="I53" s="423"/>
      <c r="J53" s="423"/>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3"/>
    </row>
    <row r="54" spans="1:35" s="320" customFormat="1" x14ac:dyDescent="0.2">
      <c r="A54" s="320" t="s">
        <v>518</v>
      </c>
    </row>
    <row r="55" spans="1:35" s="320" customFormat="1" x14ac:dyDescent="0.2">
      <c r="A55" s="320" t="s">
        <v>510</v>
      </c>
    </row>
    <row r="56" spans="1:35" s="320" customFormat="1" x14ac:dyDescent="0.2">
      <c r="A56" s="3" t="s">
        <v>511</v>
      </c>
    </row>
    <row r="57" spans="1:35" s="320" customFormat="1" x14ac:dyDescent="0.2"/>
    <row r="58" spans="1:35" s="320" customFormat="1" x14ac:dyDescent="0.2"/>
    <row r="59" spans="1:35" s="320" customFormat="1" x14ac:dyDescent="0.2"/>
    <row r="60" spans="1:35" s="320" customFormat="1" x14ac:dyDescent="0.2"/>
    <row r="61" spans="1:35" s="320" customFormat="1" x14ac:dyDescent="0.2"/>
    <row r="62" spans="1:35" s="320" customFormat="1" x14ac:dyDescent="0.2"/>
    <row r="63" spans="1:35" s="320" customFormat="1" x14ac:dyDescent="0.2"/>
    <row r="64" spans="1:35" s="320" customFormat="1" x14ac:dyDescent="0.2"/>
    <row r="65" s="320" customFormat="1" x14ac:dyDescent="0.2"/>
    <row r="66" s="320" customFormat="1" x14ac:dyDescent="0.2"/>
    <row r="67" s="320" customFormat="1" x14ac:dyDescent="0.2"/>
    <row r="68" s="320" customFormat="1" x14ac:dyDescent="0.2"/>
    <row r="69" s="320" customFormat="1" x14ac:dyDescent="0.2"/>
    <row r="70" s="320" customFormat="1" x14ac:dyDescent="0.2"/>
    <row r="71" s="320" customFormat="1" x14ac:dyDescent="0.2"/>
    <row r="72" s="320" customFormat="1" x14ac:dyDescent="0.2"/>
    <row r="73" s="320" customFormat="1" x14ac:dyDescent="0.2"/>
    <row r="74" s="320" customFormat="1" x14ac:dyDescent="0.2"/>
    <row r="75" s="320" customFormat="1" x14ac:dyDescent="0.2"/>
    <row r="76" s="320" customFormat="1" x14ac:dyDescent="0.2"/>
    <row r="77" s="320" customFormat="1" x14ac:dyDescent="0.2"/>
    <row r="78" s="320" customFormat="1" x14ac:dyDescent="0.2"/>
    <row r="79" s="320" customFormat="1" x14ac:dyDescent="0.2"/>
    <row r="80" s="320" customFormat="1" x14ac:dyDescent="0.2"/>
    <row r="81" s="320" customFormat="1" x14ac:dyDescent="0.2"/>
    <row r="82" s="320" customFormat="1" x14ac:dyDescent="0.2"/>
    <row r="83" s="320" customFormat="1" x14ac:dyDescent="0.2"/>
    <row r="84" s="320" customFormat="1" x14ac:dyDescent="0.2"/>
    <row r="85" s="320" customFormat="1" x14ac:dyDescent="0.2"/>
    <row r="86" s="320" customFormat="1" x14ac:dyDescent="0.2"/>
    <row r="87" s="320" customFormat="1" x14ac:dyDescent="0.2"/>
    <row r="88" s="320" customFormat="1" x14ac:dyDescent="0.2"/>
    <row r="89" s="320" customFormat="1" x14ac:dyDescent="0.2"/>
    <row r="90" s="320" customFormat="1" x14ac:dyDescent="0.2"/>
    <row r="91" s="320" customFormat="1" x14ac:dyDescent="0.2"/>
    <row r="92" s="320" customFormat="1" x14ac:dyDescent="0.2"/>
    <row r="93" s="320" customFormat="1" x14ac:dyDescent="0.2"/>
    <row r="94" s="320" customFormat="1" x14ac:dyDescent="0.2"/>
    <row r="95" s="320" customFormat="1" x14ac:dyDescent="0.2"/>
    <row r="96" s="320" customFormat="1" x14ac:dyDescent="0.2"/>
    <row r="97" s="320" customFormat="1" x14ac:dyDescent="0.2"/>
    <row r="98" s="320" customFormat="1" x14ac:dyDescent="0.2"/>
    <row r="99" s="320" customFormat="1" x14ac:dyDescent="0.2"/>
    <row r="100" s="320" customFormat="1" x14ac:dyDescent="0.2"/>
    <row r="101" s="320" customFormat="1" x14ac:dyDescent="0.2"/>
    <row r="102" s="320" customFormat="1" x14ac:dyDescent="0.2"/>
    <row r="103" s="320" customFormat="1" x14ac:dyDescent="0.2"/>
    <row r="104" s="320" customFormat="1" x14ac:dyDescent="0.2"/>
    <row r="105" s="320" customFormat="1" x14ac:dyDescent="0.2"/>
    <row r="106" s="320" customFormat="1" x14ac:dyDescent="0.2"/>
    <row r="107" s="320" customFormat="1" x14ac:dyDescent="0.2"/>
    <row r="108" s="320" customFormat="1" x14ac:dyDescent="0.2"/>
    <row r="109" s="320" customFormat="1" x14ac:dyDescent="0.2"/>
    <row r="110" s="320" customFormat="1" x14ac:dyDescent="0.2"/>
    <row r="111" s="320" customFormat="1" x14ac:dyDescent="0.2"/>
    <row r="112" s="320" customFormat="1" x14ac:dyDescent="0.2"/>
    <row r="113" s="320" customFormat="1" x14ac:dyDescent="0.2"/>
    <row r="114" s="320" customFormat="1" x14ac:dyDescent="0.2"/>
    <row r="115" s="320" customFormat="1" x14ac:dyDescent="0.2"/>
    <row r="116" s="320" customFormat="1" x14ac:dyDescent="0.2"/>
    <row r="117" s="320" customFormat="1" x14ac:dyDescent="0.2"/>
    <row r="118" s="320" customFormat="1" x14ac:dyDescent="0.2"/>
    <row r="119" s="320" customFormat="1" x14ac:dyDescent="0.2"/>
    <row r="120" s="320" customFormat="1" x14ac:dyDescent="0.2"/>
    <row r="121" s="320" customFormat="1" x14ac:dyDescent="0.2"/>
    <row r="122" s="320" customFormat="1" x14ac:dyDescent="0.2"/>
    <row r="123" s="320" customFormat="1" x14ac:dyDescent="0.2"/>
    <row r="124" s="320" customFormat="1" x14ac:dyDescent="0.2"/>
    <row r="125" s="320" customFormat="1" x14ac:dyDescent="0.2"/>
    <row r="126" s="320" customFormat="1" x14ac:dyDescent="0.2"/>
    <row r="127" s="320" customFormat="1" x14ac:dyDescent="0.2"/>
    <row r="128" s="320" customFormat="1" x14ac:dyDescent="0.2"/>
    <row r="129" s="320" customFormat="1" x14ac:dyDescent="0.2"/>
    <row r="130" s="320" customFormat="1" x14ac:dyDescent="0.2"/>
    <row r="131" s="320" customFormat="1" x14ac:dyDescent="0.2"/>
    <row r="132" s="320" customFormat="1" x14ac:dyDescent="0.2"/>
    <row r="133" s="320" customFormat="1" x14ac:dyDescent="0.2"/>
    <row r="134" s="320" customFormat="1" x14ac:dyDescent="0.2"/>
    <row r="135" s="320" customFormat="1" x14ac:dyDescent="0.2"/>
    <row r="136" s="320" customFormat="1" x14ac:dyDescent="0.2"/>
    <row r="137" s="320" customFormat="1" x14ac:dyDescent="0.2"/>
    <row r="138" s="320" customFormat="1" x14ac:dyDescent="0.2"/>
    <row r="139" s="320" customFormat="1" x14ac:dyDescent="0.2"/>
    <row r="140" s="320" customFormat="1" x14ac:dyDescent="0.2"/>
    <row r="141" s="320" customFormat="1" x14ac:dyDescent="0.2"/>
    <row r="142" s="320" customFormat="1" x14ac:dyDescent="0.2"/>
    <row r="143" s="320" customFormat="1" x14ac:dyDescent="0.2"/>
    <row r="144" s="320" customFormat="1" x14ac:dyDescent="0.2"/>
    <row r="145" s="320" customFormat="1" x14ac:dyDescent="0.2"/>
    <row r="146" s="320" customFormat="1" x14ac:dyDescent="0.2"/>
    <row r="147" s="320" customFormat="1" x14ac:dyDescent="0.2"/>
    <row r="148" s="320" customFormat="1" x14ac:dyDescent="0.2"/>
    <row r="149" s="320" customFormat="1" x14ac:dyDescent="0.2"/>
    <row r="150" s="320" customFormat="1" x14ac:dyDescent="0.2"/>
    <row r="151" s="320" customFormat="1" x14ac:dyDescent="0.2"/>
    <row r="152" s="320" customFormat="1" x14ac:dyDescent="0.2"/>
    <row r="153" s="320" customFormat="1" x14ac:dyDescent="0.2"/>
    <row r="154" s="320" customFormat="1" x14ac:dyDescent="0.2"/>
    <row r="155" s="320" customFormat="1" x14ac:dyDescent="0.2"/>
    <row r="156" s="320" customFormat="1" x14ac:dyDescent="0.2"/>
    <row r="157" s="320" customFormat="1" x14ac:dyDescent="0.2"/>
    <row r="158" s="320" customFormat="1" x14ac:dyDescent="0.2"/>
    <row r="159" s="320" customFormat="1" x14ac:dyDescent="0.2"/>
    <row r="160" s="320" customFormat="1" x14ac:dyDescent="0.2"/>
    <row r="161" s="320" customFormat="1" x14ac:dyDescent="0.2"/>
    <row r="162" s="320" customFormat="1" x14ac:dyDescent="0.2"/>
    <row r="163" s="320" customFormat="1" x14ac:dyDescent="0.2"/>
    <row r="164" s="320" customFormat="1" x14ac:dyDescent="0.2"/>
    <row r="165" s="320" customFormat="1" x14ac:dyDescent="0.2"/>
    <row r="166" s="320" customFormat="1" x14ac:dyDescent="0.2"/>
    <row r="167" s="320" customFormat="1" x14ac:dyDescent="0.2"/>
    <row r="168" s="320" customFormat="1" x14ac:dyDescent="0.2"/>
    <row r="169" s="320" customFormat="1" x14ac:dyDescent="0.2"/>
    <row r="170" s="320" customFormat="1" x14ac:dyDescent="0.2"/>
    <row r="171" s="320" customFormat="1" x14ac:dyDescent="0.2"/>
    <row r="172" s="320" customFormat="1" x14ac:dyDescent="0.2"/>
    <row r="173" s="320" customFormat="1" x14ac:dyDescent="0.2"/>
    <row r="174" s="320" customFormat="1" x14ac:dyDescent="0.2"/>
    <row r="175" s="320" customFormat="1" x14ac:dyDescent="0.2"/>
    <row r="176" s="320" customFormat="1" x14ac:dyDescent="0.2"/>
    <row r="177" s="320" customFormat="1" x14ac:dyDescent="0.2"/>
    <row r="178" s="320" customFormat="1" x14ac:dyDescent="0.2"/>
    <row r="179" s="320" customFormat="1" x14ac:dyDescent="0.2"/>
    <row r="180" s="320" customFormat="1" x14ac:dyDescent="0.2"/>
    <row r="181" s="320" customFormat="1" x14ac:dyDescent="0.2"/>
    <row r="182" s="320" customFormat="1" x14ac:dyDescent="0.2"/>
    <row r="183" s="320" customFormat="1" x14ac:dyDescent="0.2"/>
    <row r="184" s="320" customFormat="1" x14ac:dyDescent="0.2"/>
    <row r="185" s="320" customFormat="1" x14ac:dyDescent="0.2"/>
    <row r="186" s="320" customFormat="1" x14ac:dyDescent="0.2"/>
    <row r="187" s="320" customFormat="1" x14ac:dyDescent="0.2"/>
    <row r="188" s="320" customFormat="1" x14ac:dyDescent="0.2"/>
    <row r="189" s="320" customFormat="1" x14ac:dyDescent="0.2"/>
    <row r="190" s="320" customFormat="1" x14ac:dyDescent="0.2"/>
    <row r="191" s="320" customFormat="1" x14ac:dyDescent="0.2"/>
    <row r="192" s="320" customFormat="1" x14ac:dyDescent="0.2"/>
    <row r="193" s="320" customFormat="1" x14ac:dyDescent="0.2"/>
    <row r="194" s="320" customFormat="1" x14ac:dyDescent="0.2"/>
    <row r="195" s="320" customFormat="1" x14ac:dyDescent="0.2"/>
    <row r="196" s="320" customFormat="1" x14ac:dyDescent="0.2"/>
    <row r="197" s="320" customFormat="1" x14ac:dyDescent="0.2"/>
    <row r="198" s="320" customFormat="1" x14ac:dyDescent="0.2"/>
    <row r="199" s="320" customFormat="1" x14ac:dyDescent="0.2"/>
    <row r="200" s="320" customFormat="1" x14ac:dyDescent="0.2"/>
    <row r="201" s="320" customFormat="1" x14ac:dyDescent="0.2"/>
    <row r="202" s="320" customFormat="1" x14ac:dyDescent="0.2"/>
    <row r="203" s="320" customFormat="1" x14ac:dyDescent="0.2"/>
    <row r="204" s="320" customFormat="1" x14ac:dyDescent="0.2"/>
    <row r="205" s="320" customFormat="1" x14ac:dyDescent="0.2"/>
    <row r="206" s="320" customFormat="1" x14ac:dyDescent="0.2"/>
    <row r="207" s="320" customFormat="1" x14ac:dyDescent="0.2"/>
    <row r="208" s="320" customFormat="1" x14ac:dyDescent="0.2"/>
    <row r="209" s="320" customFormat="1" x14ac:dyDescent="0.2"/>
    <row r="210" s="320" customFormat="1" x14ac:dyDescent="0.2"/>
    <row r="211" s="320" customFormat="1" x14ac:dyDescent="0.2"/>
    <row r="212" s="320" customFormat="1" x14ac:dyDescent="0.2"/>
    <row r="213" s="320" customFormat="1" x14ac:dyDescent="0.2"/>
    <row r="214" s="320" customFormat="1" x14ac:dyDescent="0.2"/>
    <row r="215" s="320" customFormat="1" x14ac:dyDescent="0.2"/>
    <row r="216" s="320" customFormat="1" x14ac:dyDescent="0.2"/>
    <row r="217" s="320" customFormat="1" x14ac:dyDescent="0.2"/>
    <row r="218" s="320" customFormat="1" x14ac:dyDescent="0.2"/>
    <row r="219" s="320" customFormat="1" x14ac:dyDescent="0.2"/>
    <row r="220" s="320" customFormat="1" x14ac:dyDescent="0.2"/>
    <row r="221" s="320" customFormat="1" x14ac:dyDescent="0.2"/>
    <row r="222" s="320" customFormat="1" x14ac:dyDescent="0.2"/>
    <row r="223" s="320" customFormat="1" x14ac:dyDescent="0.2"/>
    <row r="224" s="320" customFormat="1" x14ac:dyDescent="0.2"/>
    <row r="225" s="320" customFormat="1" x14ac:dyDescent="0.2"/>
    <row r="226" s="320" customFormat="1" x14ac:dyDescent="0.2"/>
    <row r="227" s="320" customFormat="1" x14ac:dyDescent="0.2"/>
    <row r="228" s="320" customFormat="1" x14ac:dyDescent="0.2"/>
    <row r="229" s="320" customFormat="1" x14ac:dyDescent="0.2"/>
    <row r="230" s="320" customFormat="1" x14ac:dyDescent="0.2"/>
    <row r="231" s="320" customFormat="1" x14ac:dyDescent="0.2"/>
    <row r="232" s="320" customFormat="1" x14ac:dyDescent="0.2"/>
    <row r="233" s="320" customFormat="1" x14ac:dyDescent="0.2"/>
    <row r="234" s="320" customFormat="1" x14ac:dyDescent="0.2"/>
    <row r="235" s="320" customFormat="1" x14ac:dyDescent="0.2"/>
    <row r="236" s="320" customFormat="1" x14ac:dyDescent="0.2"/>
    <row r="237" s="320" customFormat="1" x14ac:dyDescent="0.2"/>
    <row r="238" s="320" customFormat="1" x14ac:dyDescent="0.2"/>
    <row r="239" s="320" customFormat="1" x14ac:dyDescent="0.2"/>
    <row r="240" s="320" customFormat="1" x14ac:dyDescent="0.2"/>
    <row r="241" s="320" customFormat="1" x14ac:dyDescent="0.2"/>
    <row r="242" s="320" customFormat="1" x14ac:dyDescent="0.2"/>
    <row r="243" s="320" customFormat="1" x14ac:dyDescent="0.2"/>
    <row r="244" s="320" customFormat="1" x14ac:dyDescent="0.2"/>
    <row r="245" s="320" customFormat="1" x14ac:dyDescent="0.2"/>
    <row r="246" s="320" customFormat="1" x14ac:dyDescent="0.2"/>
    <row r="247" s="320" customFormat="1" x14ac:dyDescent="0.2"/>
    <row r="248" s="320" customFormat="1" x14ac:dyDescent="0.2"/>
    <row r="249" s="320" customFormat="1" x14ac:dyDescent="0.2"/>
    <row r="250" s="320" customFormat="1" x14ac:dyDescent="0.2"/>
    <row r="251" s="320" customFormat="1" x14ac:dyDescent="0.2"/>
    <row r="252" s="320" customFormat="1" x14ac:dyDescent="0.2"/>
    <row r="253" s="320" customFormat="1" x14ac:dyDescent="0.2"/>
    <row r="254" s="320" customFormat="1" x14ac:dyDescent="0.2"/>
    <row r="255" s="320" customFormat="1" x14ac:dyDescent="0.2"/>
    <row r="256" s="320" customFormat="1" x14ac:dyDescent="0.2"/>
    <row r="257" s="320" customFormat="1" x14ac:dyDescent="0.2"/>
    <row r="258" s="320" customFormat="1" x14ac:dyDescent="0.2"/>
    <row r="259" s="320" customFormat="1" x14ac:dyDescent="0.2"/>
    <row r="260" s="320" customFormat="1" x14ac:dyDescent="0.2"/>
    <row r="261" s="320" customFormat="1" x14ac:dyDescent="0.2"/>
    <row r="262" s="320" customFormat="1" x14ac:dyDescent="0.2"/>
    <row r="263" s="320" customFormat="1" x14ac:dyDescent="0.2"/>
    <row r="264" s="320" customFormat="1" x14ac:dyDescent="0.2"/>
    <row r="265" s="320" customFormat="1" x14ac:dyDescent="0.2"/>
    <row r="266" s="320" customFormat="1" x14ac:dyDescent="0.2"/>
    <row r="267" s="320" customFormat="1" x14ac:dyDescent="0.2"/>
    <row r="268" s="320" customFormat="1" x14ac:dyDescent="0.2"/>
    <row r="269" s="320" customFormat="1" x14ac:dyDescent="0.2"/>
    <row r="270" s="320" customFormat="1" x14ac:dyDescent="0.2"/>
    <row r="271" s="320" customFormat="1" x14ac:dyDescent="0.2"/>
    <row r="272" s="320" customFormat="1" x14ac:dyDescent="0.2"/>
    <row r="273" s="320" customFormat="1" x14ac:dyDescent="0.2"/>
    <row r="274" s="320" customFormat="1" x14ac:dyDescent="0.2"/>
    <row r="275" s="320" customFormat="1" x14ac:dyDescent="0.2"/>
    <row r="276" s="320" customFormat="1" x14ac:dyDescent="0.2"/>
    <row r="277" s="320" customFormat="1" x14ac:dyDescent="0.2"/>
    <row r="278" s="320" customFormat="1" x14ac:dyDescent="0.2"/>
    <row r="279" s="320" customFormat="1" x14ac:dyDescent="0.2"/>
    <row r="280" s="320" customFormat="1" x14ac:dyDescent="0.2"/>
    <row r="281" s="320" customFormat="1" x14ac:dyDescent="0.2"/>
    <row r="282" s="320" customFormat="1" x14ac:dyDescent="0.2"/>
    <row r="283" s="320" customFormat="1" x14ac:dyDescent="0.2"/>
    <row r="284" s="320" customFormat="1" x14ac:dyDescent="0.2"/>
    <row r="285" s="320" customFormat="1" x14ac:dyDescent="0.2"/>
    <row r="286" s="320" customFormat="1" x14ac:dyDescent="0.2"/>
    <row r="287" s="320" customFormat="1" x14ac:dyDescent="0.2"/>
    <row r="288" s="320" customFormat="1" x14ac:dyDescent="0.2"/>
    <row r="289" s="320" customFormat="1" x14ac:dyDescent="0.2"/>
    <row r="290" s="320" customFormat="1" x14ac:dyDescent="0.2"/>
    <row r="291" s="320" customFormat="1" x14ac:dyDescent="0.2"/>
    <row r="292" s="320" customFormat="1" x14ac:dyDescent="0.2"/>
    <row r="293" s="320" customFormat="1" x14ac:dyDescent="0.2"/>
    <row r="294" s="320" customFormat="1" x14ac:dyDescent="0.2"/>
    <row r="295" s="320" customFormat="1" x14ac:dyDescent="0.2"/>
    <row r="296" s="320" customFormat="1" x14ac:dyDescent="0.2"/>
    <row r="297" s="320" customFormat="1" x14ac:dyDescent="0.2"/>
    <row r="298" s="320" customFormat="1" x14ac:dyDescent="0.2"/>
    <row r="299" s="320" customFormat="1" x14ac:dyDescent="0.2"/>
    <row r="300" s="320" customFormat="1" x14ac:dyDescent="0.2"/>
    <row r="301" s="320" customFormat="1" x14ac:dyDescent="0.2"/>
    <row r="302" s="320" customFormat="1" x14ac:dyDescent="0.2"/>
    <row r="303" s="320" customFormat="1" x14ac:dyDescent="0.2"/>
  </sheetData>
  <sheetProtection algorithmName="SHA-512" hashValue="i6UgerfS5oDVE3aRARUzdtIq72UYlSeAReIkuWV912hKKX1cHLyjQwztaT3OyM61yh+OvC8m9jW4WI28Ejuf8A==" saltValue="JREQySCD2N9UgKZOgT9Tn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2"/>
  <sheetViews>
    <sheetView zoomScale="90" zoomScaleNormal="90" workbookViewId="0">
      <selection activeCell="I3" sqref="I3"/>
    </sheetView>
  </sheetViews>
  <sheetFormatPr defaultRowHeight="15" x14ac:dyDescent="0.25"/>
  <cols>
    <col min="1" max="1" width="7.42578125" style="431" customWidth="1"/>
    <col min="2" max="2" width="6.5703125" style="431" customWidth="1"/>
    <col min="3" max="3" width="9.140625" style="431"/>
    <col min="4" max="4" width="45.42578125" style="431" customWidth="1"/>
    <col min="5" max="5" width="9.140625" style="431"/>
    <col min="6" max="7" width="14.140625" style="431" customWidth="1"/>
    <col min="8" max="37" width="14.28515625" style="431" customWidth="1"/>
    <col min="38" max="16384" width="9.140625" style="431"/>
  </cols>
  <sheetData>
    <row r="1" spans="1:37" ht="26.25" x14ac:dyDescent="0.25">
      <c r="A1" s="634" t="s">
        <v>201</v>
      </c>
      <c r="B1" s="634"/>
      <c r="C1" s="634"/>
      <c r="D1" s="634"/>
      <c r="E1" s="634"/>
      <c r="F1" s="634"/>
      <c r="G1" s="634"/>
      <c r="H1" s="634"/>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row>
    <row r="2" spans="1:37" ht="15" customHeight="1" x14ac:dyDescent="0.35">
      <c r="A2" s="350"/>
      <c r="B2" s="351"/>
      <c r="C2" s="351"/>
      <c r="D2" s="351"/>
      <c r="E2" s="351"/>
      <c r="F2" s="432"/>
      <c r="G2" s="432"/>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row>
    <row r="3" spans="1:37" ht="15" customHeight="1" x14ac:dyDescent="0.35">
      <c r="A3" s="350"/>
      <c r="B3" s="390" t="s">
        <v>216</v>
      </c>
      <c r="D3" s="351"/>
      <c r="E3" s="351"/>
      <c r="F3" s="430">
        <v>0.04</v>
      </c>
      <c r="G3" s="432"/>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row>
    <row r="4" spans="1:37" ht="21" x14ac:dyDescent="0.35">
      <c r="A4" s="350" t="s">
        <v>211</v>
      </c>
      <c r="B4" s="351"/>
      <c r="C4" s="351"/>
      <c r="D4" s="351"/>
      <c r="E4" s="351"/>
      <c r="F4" s="433"/>
      <c r="G4" s="433"/>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row>
    <row r="5" spans="1:37" x14ac:dyDescent="0.25">
      <c r="A5" s="434"/>
      <c r="B5" s="253"/>
      <c r="C5" s="253"/>
      <c r="D5" s="353"/>
      <c r="E5" s="353"/>
      <c r="F5" s="394" t="s">
        <v>205</v>
      </c>
      <c r="G5" s="395"/>
      <c r="H5" s="355">
        <f>'5.DL soc.econom. analīze'!F5</f>
        <v>1</v>
      </c>
      <c r="I5" s="355">
        <f>'5.DL soc.econom. analīze'!G5</f>
        <v>2</v>
      </c>
      <c r="J5" s="355">
        <f>'5.DL soc.econom. analīze'!H5</f>
        <v>3</v>
      </c>
      <c r="K5" s="355">
        <f>'5.DL soc.econom. analīze'!I5</f>
        <v>4</v>
      </c>
      <c r="L5" s="355">
        <f>'5.DL soc.econom. analīze'!J5</f>
        <v>5</v>
      </c>
      <c r="M5" s="355">
        <f>'5.DL soc.econom. analīze'!K5</f>
        <v>6</v>
      </c>
      <c r="N5" s="355">
        <f>'5.DL soc.econom. analīze'!L5</f>
        <v>7</v>
      </c>
      <c r="O5" s="355">
        <f>'5.DL soc.econom. analīze'!M5</f>
        <v>8</v>
      </c>
      <c r="P5" s="355">
        <f>'5.DL soc.econom. analīze'!N5</f>
        <v>9</v>
      </c>
      <c r="Q5" s="355">
        <f>'5.DL soc.econom. analīze'!O5</f>
        <v>10</v>
      </c>
      <c r="R5" s="355">
        <f>'5.DL soc.econom. analīze'!P5</f>
        <v>11</v>
      </c>
      <c r="S5" s="355">
        <f>'5.DL soc.econom. analīze'!Q5</f>
        <v>12</v>
      </c>
      <c r="T5" s="355">
        <f>'5.DL soc.econom. analīze'!R5</f>
        <v>13</v>
      </c>
      <c r="U5" s="355">
        <f>'5.DL soc.econom. analīze'!S5</f>
        <v>14</v>
      </c>
      <c r="V5" s="355">
        <f>'5.DL soc.econom. analīze'!T5</f>
        <v>15</v>
      </c>
      <c r="W5" s="355">
        <f>'5.DL soc.econom. analīze'!U5</f>
        <v>16</v>
      </c>
      <c r="X5" s="355">
        <f>'5.DL soc.econom. analīze'!V5</f>
        <v>17</v>
      </c>
      <c r="Y5" s="355">
        <f>'5.DL soc.econom. analīze'!W5</f>
        <v>18</v>
      </c>
      <c r="Z5" s="355">
        <f>'5.DL soc.econom. analīze'!X5</f>
        <v>19</v>
      </c>
      <c r="AA5" s="355">
        <f>'5.DL soc.econom. analīze'!Y5</f>
        <v>20</v>
      </c>
      <c r="AB5" s="355">
        <f>'5.DL soc.econom. analīze'!Z5</f>
        <v>21</v>
      </c>
      <c r="AC5" s="355">
        <f>'5.DL soc.econom. analīze'!AA5</f>
        <v>22</v>
      </c>
      <c r="AD5" s="355">
        <f>'5.DL soc.econom. analīze'!AB5</f>
        <v>23</v>
      </c>
      <c r="AE5" s="355">
        <f>'5.DL soc.econom. analīze'!AC5</f>
        <v>24</v>
      </c>
      <c r="AF5" s="355">
        <f>'5.DL soc.econom. analīze'!AD5</f>
        <v>25</v>
      </c>
      <c r="AG5" s="355">
        <f>'5.DL soc.econom. analīze'!AE5</f>
        <v>26</v>
      </c>
      <c r="AH5" s="355">
        <f>'5.DL soc.econom. analīze'!AF5</f>
        <v>27</v>
      </c>
      <c r="AI5" s="355">
        <f>'5.DL soc.econom. analīze'!AG5</f>
        <v>28</v>
      </c>
      <c r="AJ5" s="355">
        <f>'5.DL soc.econom. analīze'!AH5</f>
        <v>29</v>
      </c>
      <c r="AK5" s="355">
        <f>'5.DL soc.econom. analīze'!AI5</f>
        <v>30</v>
      </c>
    </row>
    <row r="6" spans="1:37" x14ac:dyDescent="0.25">
      <c r="A6" s="435">
        <v>1</v>
      </c>
      <c r="B6" s="380" t="s">
        <v>115</v>
      </c>
      <c r="C6" s="380"/>
      <c r="D6" s="380"/>
      <c r="E6" s="265" t="s">
        <v>113</v>
      </c>
      <c r="F6" s="436" t="s">
        <v>114</v>
      </c>
      <c r="G6" s="436" t="s">
        <v>114</v>
      </c>
      <c r="H6" s="356">
        <f>'5.DL soc.econom. analīze'!F6</f>
        <v>2022</v>
      </c>
      <c r="I6" s="356">
        <f>'5.DL soc.econom. analīze'!G6</f>
        <v>2023</v>
      </c>
      <c r="J6" s="356">
        <f>'5.DL soc.econom. analīze'!H6</f>
        <v>2024</v>
      </c>
      <c r="K6" s="356">
        <f>'5.DL soc.econom. analīze'!I6</f>
        <v>2025</v>
      </c>
      <c r="L6" s="356">
        <f>'5.DL soc.econom. analīze'!J6</f>
        <v>2026</v>
      </c>
      <c r="M6" s="356">
        <f>'5.DL soc.econom. analīze'!K6</f>
        <v>2027</v>
      </c>
      <c r="N6" s="356">
        <f>'5.DL soc.econom. analīze'!L6</f>
        <v>2028</v>
      </c>
      <c r="O6" s="356">
        <f>'5.DL soc.econom. analīze'!M6</f>
        <v>2029</v>
      </c>
      <c r="P6" s="356">
        <f>'5.DL soc.econom. analīze'!N6</f>
        <v>2030</v>
      </c>
      <c r="Q6" s="356">
        <f>'5.DL soc.econom. analīze'!O6</f>
        <v>2031</v>
      </c>
      <c r="R6" s="356">
        <f>'5.DL soc.econom. analīze'!P6</f>
        <v>2032</v>
      </c>
      <c r="S6" s="356">
        <f>'5.DL soc.econom. analīze'!Q6</f>
        <v>2033</v>
      </c>
      <c r="T6" s="356">
        <f>'5.DL soc.econom. analīze'!R6</f>
        <v>2034</v>
      </c>
      <c r="U6" s="356">
        <f>'5.DL soc.econom. analīze'!S6</f>
        <v>2035</v>
      </c>
      <c r="V6" s="356">
        <f>'5.DL soc.econom. analīze'!T6</f>
        <v>2036</v>
      </c>
      <c r="W6" s="356">
        <f>'5.DL soc.econom. analīze'!U6</f>
        <v>2037</v>
      </c>
      <c r="X6" s="356">
        <f>'5.DL soc.econom. analīze'!V6</f>
        <v>2038</v>
      </c>
      <c r="Y6" s="356">
        <f>'5.DL soc.econom. analīze'!W6</f>
        <v>2039</v>
      </c>
      <c r="Z6" s="356">
        <f>'5.DL soc.econom. analīze'!X6</f>
        <v>2040</v>
      </c>
      <c r="AA6" s="356">
        <f>'5.DL soc.econom. analīze'!Y6</f>
        <v>2041</v>
      </c>
      <c r="AB6" s="356">
        <f>'5.DL soc.econom. analīze'!Z6</f>
        <v>2042</v>
      </c>
      <c r="AC6" s="356">
        <f>'5.DL soc.econom. analīze'!AA6</f>
        <v>2043</v>
      </c>
      <c r="AD6" s="356">
        <f>'5.DL soc.econom. analīze'!AB6</f>
        <v>2044</v>
      </c>
      <c r="AE6" s="356">
        <f>'5.DL soc.econom. analīze'!AC6</f>
        <v>2045</v>
      </c>
      <c r="AF6" s="356">
        <f>'5.DL soc.econom. analīze'!AD6</f>
        <v>2046</v>
      </c>
      <c r="AG6" s="356">
        <f>'5.DL soc.econom. analīze'!AE6</f>
        <v>2047</v>
      </c>
      <c r="AH6" s="356">
        <f>'5.DL soc.econom. analīze'!AF6</f>
        <v>2048</v>
      </c>
      <c r="AI6" s="356">
        <f>'5.DL soc.econom. analīze'!AG6</f>
        <v>2049</v>
      </c>
      <c r="AJ6" s="356">
        <f>'5.DL soc.econom. analīze'!AH6</f>
        <v>2050</v>
      </c>
      <c r="AK6" s="356">
        <f>'5.DL soc.econom. analīze'!AI6</f>
        <v>2051</v>
      </c>
    </row>
    <row r="7" spans="1:37" x14ac:dyDescent="0.25">
      <c r="A7" s="437"/>
      <c r="B7" s="438" t="s">
        <v>2</v>
      </c>
      <c r="C7" s="438" t="s">
        <v>212</v>
      </c>
      <c r="D7" s="438"/>
      <c r="E7" s="439" t="s">
        <v>58</v>
      </c>
      <c r="F7" s="405">
        <f>H7+NPV($F$3,I7:AK7)</f>
        <v>0</v>
      </c>
      <c r="G7" s="405">
        <f>SUM(H7:AK7)</f>
        <v>0</v>
      </c>
      <c r="H7" s="440">
        <f>'3. DL invest.n.pl.AR pr.'!F9-'2. DL invest.n.pl.BEZ pr.'!E9</f>
        <v>0</v>
      </c>
      <c r="I7" s="441">
        <f>'3. DL invest.n.pl.AR pr.'!G9-'2. DL invest.n.pl.BEZ pr.'!F9</f>
        <v>0</v>
      </c>
      <c r="J7" s="441">
        <f>'3. DL invest.n.pl.AR pr.'!H9-'2. DL invest.n.pl.BEZ pr.'!G9</f>
        <v>0</v>
      </c>
      <c r="K7" s="441">
        <f>'3. DL invest.n.pl.AR pr.'!I9-'2. DL invest.n.pl.BEZ pr.'!H9</f>
        <v>0</v>
      </c>
      <c r="L7" s="441">
        <f>'3. DL invest.n.pl.AR pr.'!J9-'2. DL invest.n.pl.BEZ pr.'!I9</f>
        <v>0</v>
      </c>
      <c r="M7" s="441">
        <f>'3. DL invest.n.pl.AR pr.'!K9-'2. DL invest.n.pl.BEZ pr.'!J9</f>
        <v>0</v>
      </c>
      <c r="N7" s="441">
        <f>'3. DL invest.n.pl.AR pr.'!L9-'2. DL invest.n.pl.BEZ pr.'!K9</f>
        <v>0</v>
      </c>
      <c r="O7" s="441">
        <f>'3. DL invest.n.pl.AR pr.'!M9-'2. DL invest.n.pl.BEZ pr.'!L9</f>
        <v>0</v>
      </c>
      <c r="P7" s="441">
        <f>'3. DL invest.n.pl.AR pr.'!N9-'2. DL invest.n.pl.BEZ pr.'!M9</f>
        <v>0</v>
      </c>
      <c r="Q7" s="441">
        <f>'3. DL invest.n.pl.AR pr.'!O9-'2. DL invest.n.pl.BEZ pr.'!N9</f>
        <v>0</v>
      </c>
      <c r="R7" s="441">
        <f>'3. DL invest.n.pl.AR pr.'!P9-'2. DL invest.n.pl.BEZ pr.'!O9</f>
        <v>0</v>
      </c>
      <c r="S7" s="441">
        <f>'3. DL invest.n.pl.AR pr.'!Q9-'2. DL invest.n.pl.BEZ pr.'!P9</f>
        <v>0</v>
      </c>
      <c r="T7" s="441">
        <f>'3. DL invest.n.pl.AR pr.'!R9-'2. DL invest.n.pl.BEZ pr.'!Q9</f>
        <v>0</v>
      </c>
      <c r="U7" s="441">
        <f>'3. DL invest.n.pl.AR pr.'!S9-'2. DL invest.n.pl.BEZ pr.'!R9</f>
        <v>0</v>
      </c>
      <c r="V7" s="441">
        <f>'3. DL invest.n.pl.AR pr.'!T9-'2. DL invest.n.pl.BEZ pr.'!S9</f>
        <v>0</v>
      </c>
      <c r="W7" s="441">
        <f>'3. DL invest.n.pl.AR pr.'!U9-'2. DL invest.n.pl.BEZ pr.'!T9</f>
        <v>0</v>
      </c>
      <c r="X7" s="441">
        <f>'3. DL invest.n.pl.AR pr.'!V9-'2. DL invest.n.pl.BEZ pr.'!U9</f>
        <v>0</v>
      </c>
      <c r="Y7" s="441">
        <f>'3. DL invest.n.pl.AR pr.'!W9-'2. DL invest.n.pl.BEZ pr.'!V9</f>
        <v>0</v>
      </c>
      <c r="Z7" s="441">
        <f>'3. DL invest.n.pl.AR pr.'!X9-'2. DL invest.n.pl.BEZ pr.'!W9</f>
        <v>0</v>
      </c>
      <c r="AA7" s="441">
        <f>'3. DL invest.n.pl.AR pr.'!Y9-'2. DL invest.n.pl.BEZ pr.'!X9</f>
        <v>0</v>
      </c>
      <c r="AB7" s="441">
        <f>'3. DL invest.n.pl.AR pr.'!Z9-'2. DL invest.n.pl.BEZ pr.'!Y9</f>
        <v>0</v>
      </c>
      <c r="AC7" s="441">
        <f>'3. DL invest.n.pl.AR pr.'!AA9-'2. DL invest.n.pl.BEZ pr.'!Z9</f>
        <v>0</v>
      </c>
      <c r="AD7" s="441">
        <f>'3. DL invest.n.pl.AR pr.'!AB9-'2. DL invest.n.pl.BEZ pr.'!AA9</f>
        <v>0</v>
      </c>
      <c r="AE7" s="441">
        <f>'3. DL invest.n.pl.AR pr.'!AC9-'2. DL invest.n.pl.BEZ pr.'!AB9</f>
        <v>0</v>
      </c>
      <c r="AF7" s="441">
        <f>'3. DL invest.n.pl.AR pr.'!AD9-'2. DL invest.n.pl.BEZ pr.'!AC9</f>
        <v>0</v>
      </c>
      <c r="AG7" s="441">
        <f>'3. DL invest.n.pl.AR pr.'!AE9-'2. DL invest.n.pl.BEZ pr.'!AD9</f>
        <v>0</v>
      </c>
      <c r="AH7" s="441">
        <f>'3. DL invest.n.pl.AR pr.'!AF9-'2. DL invest.n.pl.BEZ pr.'!AE9</f>
        <v>0</v>
      </c>
      <c r="AI7" s="441">
        <f>'3. DL invest.n.pl.AR pr.'!AG9-'2. DL invest.n.pl.BEZ pr.'!AF9</f>
        <v>0</v>
      </c>
      <c r="AJ7" s="441">
        <f>'3. DL invest.n.pl.AR pr.'!AH9-'2. DL invest.n.pl.BEZ pr.'!AG9</f>
        <v>0</v>
      </c>
      <c r="AK7" s="441">
        <f>'3. DL invest.n.pl.AR pr.'!AI9-'2. DL invest.n.pl.BEZ pr.'!AH9</f>
        <v>0</v>
      </c>
    </row>
    <row r="8" spans="1:37" x14ac:dyDescent="0.25">
      <c r="A8" s="442"/>
      <c r="B8" s="351" t="s">
        <v>4</v>
      </c>
      <c r="C8" s="351" t="s">
        <v>137</v>
      </c>
      <c r="D8" s="351"/>
      <c r="E8" s="443" t="s">
        <v>58</v>
      </c>
      <c r="F8" s="405">
        <f>H8+NPV($F$3,I8:AK8)</f>
        <v>64130.282938471435</v>
      </c>
      <c r="G8" s="405">
        <f t="shared" ref="G8:G13" si="0">SUM(H8:AK8)</f>
        <v>200000</v>
      </c>
      <c r="H8" s="444">
        <f>'3. DL invest.n.pl.AR pr.'!F29</f>
        <v>0</v>
      </c>
      <c r="I8" s="445">
        <f>'3. DL invest.n.pl.AR pr.'!G29</f>
        <v>0</v>
      </c>
      <c r="J8" s="445">
        <f>'3. DL invest.n.pl.AR pr.'!H29</f>
        <v>0</v>
      </c>
      <c r="K8" s="445">
        <f>'3. DL invest.n.pl.AR pr.'!I29</f>
        <v>0</v>
      </c>
      <c r="L8" s="445">
        <f>'3. DL invest.n.pl.AR pr.'!J29</f>
        <v>0</v>
      </c>
      <c r="M8" s="445">
        <f>'3. DL invest.n.pl.AR pr.'!K29</f>
        <v>0</v>
      </c>
      <c r="N8" s="445">
        <f>'3. DL invest.n.pl.AR pr.'!L29</f>
        <v>0</v>
      </c>
      <c r="O8" s="445">
        <f>'3. DL invest.n.pl.AR pr.'!M29</f>
        <v>0</v>
      </c>
      <c r="P8" s="445">
        <f>'3. DL invest.n.pl.AR pr.'!N29</f>
        <v>0</v>
      </c>
      <c r="Q8" s="445">
        <f>'3. DL invest.n.pl.AR pr.'!O29</f>
        <v>0</v>
      </c>
      <c r="R8" s="445">
        <f>'3. DL invest.n.pl.AR pr.'!P29</f>
        <v>0</v>
      </c>
      <c r="S8" s="445">
        <f>'3. DL invest.n.pl.AR pr.'!Q29</f>
        <v>0</v>
      </c>
      <c r="T8" s="445">
        <f>'3. DL invest.n.pl.AR pr.'!R29</f>
        <v>0</v>
      </c>
      <c r="U8" s="445">
        <f>'3. DL invest.n.pl.AR pr.'!S29</f>
        <v>0</v>
      </c>
      <c r="V8" s="445">
        <f>'3. DL invest.n.pl.AR pr.'!T29</f>
        <v>0</v>
      </c>
      <c r="W8" s="445">
        <f>'3. DL invest.n.pl.AR pr.'!U29</f>
        <v>0</v>
      </c>
      <c r="X8" s="445">
        <f>'3. DL invest.n.pl.AR pr.'!V29</f>
        <v>0</v>
      </c>
      <c r="Y8" s="445">
        <f>'3. DL invest.n.pl.AR pr.'!W29</f>
        <v>0</v>
      </c>
      <c r="Z8" s="445">
        <f>'3. DL invest.n.pl.AR pr.'!X29</f>
        <v>0</v>
      </c>
      <c r="AA8" s="445">
        <f>'3. DL invest.n.pl.AR pr.'!Y29</f>
        <v>0</v>
      </c>
      <c r="AB8" s="445">
        <f>'3. DL invest.n.pl.AR pr.'!Z29</f>
        <v>0</v>
      </c>
      <c r="AC8" s="445">
        <f>'3. DL invest.n.pl.AR pr.'!AA29</f>
        <v>0</v>
      </c>
      <c r="AD8" s="445">
        <f>'3. DL invest.n.pl.AR pr.'!AB29</f>
        <v>0</v>
      </c>
      <c r="AE8" s="445">
        <f>'3. DL invest.n.pl.AR pr.'!AC29</f>
        <v>0</v>
      </c>
      <c r="AF8" s="445">
        <f>'3. DL invest.n.pl.AR pr.'!AD29</f>
        <v>0</v>
      </c>
      <c r="AG8" s="445">
        <f>'3. DL invest.n.pl.AR pr.'!AE29</f>
        <v>0</v>
      </c>
      <c r="AH8" s="445">
        <f>'3. DL invest.n.pl.AR pr.'!AF29</f>
        <v>0</v>
      </c>
      <c r="AI8" s="445">
        <f>'3. DL invest.n.pl.AR pr.'!AG29</f>
        <v>0</v>
      </c>
      <c r="AJ8" s="445">
        <f>'3. DL invest.n.pl.AR pr.'!AH29</f>
        <v>0</v>
      </c>
      <c r="AK8" s="445">
        <f>'3. DL invest.n.pl.AR pr.'!AI29</f>
        <v>200000</v>
      </c>
    </row>
    <row r="9" spans="1:37" x14ac:dyDescent="0.25">
      <c r="A9" s="442"/>
      <c r="B9" s="351" t="s">
        <v>6</v>
      </c>
      <c r="C9" s="351" t="s">
        <v>213</v>
      </c>
      <c r="D9" s="351"/>
      <c r="E9" s="443" t="s">
        <v>58</v>
      </c>
      <c r="F9" s="405">
        <f t="shared" ref="F9:F13" si="1">H9+NPV($F$3,I9:AK9)</f>
        <v>-4088.0111624993733</v>
      </c>
      <c r="G9" s="405">
        <f t="shared" si="0"/>
        <v>-10000</v>
      </c>
      <c r="H9" s="444">
        <f>'3. DL invest.n.pl.AR pr.'!F16-'2. DL invest.n.pl.BEZ pr.'!E16</f>
        <v>2000</v>
      </c>
      <c r="I9" s="445">
        <f>'3. DL invest.n.pl.AR pr.'!G16-'2. DL invest.n.pl.BEZ pr.'!F16</f>
        <v>2000</v>
      </c>
      <c r="J9" s="445">
        <f>'3. DL invest.n.pl.AR pr.'!H16-'2. DL invest.n.pl.BEZ pr.'!G16</f>
        <v>-500</v>
      </c>
      <c r="K9" s="445">
        <f>'3. DL invest.n.pl.AR pr.'!I16-'2. DL invest.n.pl.BEZ pr.'!H16</f>
        <v>-500</v>
      </c>
      <c r="L9" s="445">
        <f>'3. DL invest.n.pl.AR pr.'!J16-'2. DL invest.n.pl.BEZ pr.'!I16</f>
        <v>-500</v>
      </c>
      <c r="M9" s="445">
        <f>'3. DL invest.n.pl.AR pr.'!K16-'2. DL invest.n.pl.BEZ pr.'!J16</f>
        <v>-500</v>
      </c>
      <c r="N9" s="445">
        <f>'3. DL invest.n.pl.AR pr.'!L16-'2. DL invest.n.pl.BEZ pr.'!K16</f>
        <v>-500</v>
      </c>
      <c r="O9" s="445">
        <f>'3. DL invest.n.pl.AR pr.'!M16-'2. DL invest.n.pl.BEZ pr.'!L16</f>
        <v>-500</v>
      </c>
      <c r="P9" s="445">
        <f>'3. DL invest.n.pl.AR pr.'!N16-'2. DL invest.n.pl.BEZ pr.'!M16</f>
        <v>-500</v>
      </c>
      <c r="Q9" s="445">
        <f>'3. DL invest.n.pl.AR pr.'!O16-'2. DL invest.n.pl.BEZ pr.'!N16</f>
        <v>-500</v>
      </c>
      <c r="R9" s="445">
        <f>'3. DL invest.n.pl.AR pr.'!P16-'2. DL invest.n.pl.BEZ pr.'!O16</f>
        <v>-500</v>
      </c>
      <c r="S9" s="445">
        <f>'3. DL invest.n.pl.AR pr.'!Q16-'2. DL invest.n.pl.BEZ pr.'!P16</f>
        <v>-500</v>
      </c>
      <c r="T9" s="445">
        <f>'3. DL invest.n.pl.AR pr.'!R16-'2. DL invest.n.pl.BEZ pr.'!Q16</f>
        <v>-500</v>
      </c>
      <c r="U9" s="445">
        <f>'3. DL invest.n.pl.AR pr.'!S16-'2. DL invest.n.pl.BEZ pr.'!R16</f>
        <v>-500</v>
      </c>
      <c r="V9" s="445">
        <f>'3. DL invest.n.pl.AR pr.'!T16-'2. DL invest.n.pl.BEZ pr.'!S16</f>
        <v>-500</v>
      </c>
      <c r="W9" s="445">
        <f>'3. DL invest.n.pl.AR pr.'!U16-'2. DL invest.n.pl.BEZ pr.'!T16</f>
        <v>-500</v>
      </c>
      <c r="X9" s="445">
        <f>'3. DL invest.n.pl.AR pr.'!V16-'2. DL invest.n.pl.BEZ pr.'!U16</f>
        <v>-500</v>
      </c>
      <c r="Y9" s="445">
        <f>'3. DL invest.n.pl.AR pr.'!W16-'2. DL invest.n.pl.BEZ pr.'!V16</f>
        <v>-500</v>
      </c>
      <c r="Z9" s="445">
        <f>'3. DL invest.n.pl.AR pr.'!X16-'2. DL invest.n.pl.BEZ pr.'!W16</f>
        <v>-500</v>
      </c>
      <c r="AA9" s="445">
        <f>'3. DL invest.n.pl.AR pr.'!Y16-'2. DL invest.n.pl.BEZ pr.'!X16</f>
        <v>-500</v>
      </c>
      <c r="AB9" s="445">
        <f>'3. DL invest.n.pl.AR pr.'!Z16-'2. DL invest.n.pl.BEZ pr.'!Y16</f>
        <v>-500</v>
      </c>
      <c r="AC9" s="445">
        <f>'3. DL invest.n.pl.AR pr.'!AA16-'2. DL invest.n.pl.BEZ pr.'!Z16</f>
        <v>-500</v>
      </c>
      <c r="AD9" s="445">
        <f>'3. DL invest.n.pl.AR pr.'!AB16-'2. DL invest.n.pl.BEZ pr.'!AA16</f>
        <v>-500</v>
      </c>
      <c r="AE9" s="445">
        <f>'3. DL invest.n.pl.AR pr.'!AC16-'2. DL invest.n.pl.BEZ pr.'!AB16</f>
        <v>-500</v>
      </c>
      <c r="AF9" s="445">
        <f>'3. DL invest.n.pl.AR pr.'!AD16-'2. DL invest.n.pl.BEZ pr.'!AC16</f>
        <v>-500</v>
      </c>
      <c r="AG9" s="445">
        <f>'3. DL invest.n.pl.AR pr.'!AE16-'2. DL invest.n.pl.BEZ pr.'!AD16</f>
        <v>-500</v>
      </c>
      <c r="AH9" s="445">
        <f>'3. DL invest.n.pl.AR pr.'!AF16-'2. DL invest.n.pl.BEZ pr.'!AE16</f>
        <v>-500</v>
      </c>
      <c r="AI9" s="445">
        <f>'3. DL invest.n.pl.AR pr.'!AG16-'2. DL invest.n.pl.BEZ pr.'!AF16</f>
        <v>-500</v>
      </c>
      <c r="AJ9" s="445">
        <f>'3. DL invest.n.pl.AR pr.'!AH16-'2. DL invest.n.pl.BEZ pr.'!AG16</f>
        <v>-500</v>
      </c>
      <c r="AK9" s="445">
        <f>'3. DL invest.n.pl.AR pr.'!AI16-'2. DL invest.n.pl.BEZ pr.'!AH16</f>
        <v>-500</v>
      </c>
    </row>
    <row r="10" spans="1:37" x14ac:dyDescent="0.25">
      <c r="A10" s="442"/>
      <c r="B10" s="351" t="s">
        <v>8</v>
      </c>
      <c r="C10" s="351" t="s">
        <v>169</v>
      </c>
      <c r="D10" s="351"/>
      <c r="E10" s="443" t="s">
        <v>58</v>
      </c>
      <c r="F10" s="405">
        <f t="shared" si="1"/>
        <v>0</v>
      </c>
      <c r="G10" s="405">
        <f t="shared" si="0"/>
        <v>0</v>
      </c>
      <c r="H10" s="444">
        <f>'4.DL Finansiālā ilgtspēja'!E21</f>
        <v>0</v>
      </c>
      <c r="I10" s="445">
        <f>'4.DL Finansiālā ilgtspēja'!F21</f>
        <v>0</v>
      </c>
      <c r="J10" s="445">
        <f>'4.DL Finansiālā ilgtspēja'!G21</f>
        <v>0</v>
      </c>
      <c r="K10" s="445">
        <f>'4.DL Finansiālā ilgtspēja'!H21</f>
        <v>0</v>
      </c>
      <c r="L10" s="445">
        <f>'4.DL Finansiālā ilgtspēja'!I21</f>
        <v>0</v>
      </c>
      <c r="M10" s="445">
        <f>'4.DL Finansiālā ilgtspēja'!J21</f>
        <v>0</v>
      </c>
      <c r="N10" s="445">
        <f>'4.DL Finansiālā ilgtspēja'!K21</f>
        <v>0</v>
      </c>
      <c r="O10" s="445">
        <f>'4.DL Finansiālā ilgtspēja'!L21</f>
        <v>0</v>
      </c>
      <c r="P10" s="445">
        <f>'4.DL Finansiālā ilgtspēja'!M21</f>
        <v>0</v>
      </c>
      <c r="Q10" s="445">
        <f>'4.DL Finansiālā ilgtspēja'!N21</f>
        <v>0</v>
      </c>
      <c r="R10" s="445">
        <f>'4.DL Finansiālā ilgtspēja'!O21</f>
        <v>0</v>
      </c>
      <c r="S10" s="445">
        <f>'4.DL Finansiālā ilgtspēja'!P21</f>
        <v>0</v>
      </c>
      <c r="T10" s="445">
        <f>'4.DL Finansiālā ilgtspēja'!Q21</f>
        <v>0</v>
      </c>
      <c r="U10" s="445">
        <f>'4.DL Finansiālā ilgtspēja'!R21</f>
        <v>0</v>
      </c>
      <c r="V10" s="445">
        <f>'4.DL Finansiālā ilgtspēja'!S21</f>
        <v>0</v>
      </c>
      <c r="W10" s="445">
        <f>'4.DL Finansiālā ilgtspēja'!T21</f>
        <v>0</v>
      </c>
      <c r="X10" s="445">
        <f>'4.DL Finansiālā ilgtspēja'!U21</f>
        <v>0</v>
      </c>
      <c r="Y10" s="445">
        <f>'4.DL Finansiālā ilgtspēja'!V21</f>
        <v>0</v>
      </c>
      <c r="Z10" s="445">
        <f>'4.DL Finansiālā ilgtspēja'!W21</f>
        <v>0</v>
      </c>
      <c r="AA10" s="445">
        <f>'4.DL Finansiālā ilgtspēja'!X21</f>
        <v>0</v>
      </c>
      <c r="AB10" s="445">
        <f>'4.DL Finansiālā ilgtspēja'!Y21</f>
        <v>0</v>
      </c>
      <c r="AC10" s="445">
        <f>'4.DL Finansiālā ilgtspēja'!Z21</f>
        <v>0</v>
      </c>
      <c r="AD10" s="445">
        <f>'4.DL Finansiālā ilgtspēja'!AA21</f>
        <v>0</v>
      </c>
      <c r="AE10" s="445">
        <f>'4.DL Finansiālā ilgtspēja'!AB21</f>
        <v>0</v>
      </c>
      <c r="AF10" s="445">
        <f>'4.DL Finansiālā ilgtspēja'!AC21</f>
        <v>0</v>
      </c>
      <c r="AG10" s="445">
        <f>'4.DL Finansiālā ilgtspēja'!AD21</f>
        <v>0</v>
      </c>
      <c r="AH10" s="445">
        <f>'4.DL Finansiālā ilgtspēja'!AE21</f>
        <v>0</v>
      </c>
      <c r="AI10" s="445">
        <f>'4.DL Finansiālā ilgtspēja'!AF21</f>
        <v>0</v>
      </c>
      <c r="AJ10" s="445">
        <f>'4.DL Finansiālā ilgtspēja'!AG21</f>
        <v>0</v>
      </c>
      <c r="AK10" s="445">
        <f>'4.DL Finansiālā ilgtspēja'!AH21</f>
        <v>0</v>
      </c>
    </row>
    <row r="11" spans="1:37" x14ac:dyDescent="0.25">
      <c r="A11" s="442"/>
      <c r="B11" s="351" t="s">
        <v>9</v>
      </c>
      <c r="C11" s="351" t="s">
        <v>214</v>
      </c>
      <c r="D11" s="351"/>
      <c r="E11" s="443" t="s">
        <v>58</v>
      </c>
      <c r="F11" s="405">
        <f t="shared" si="1"/>
        <v>-829894.40306971117</v>
      </c>
      <c r="G11" s="405">
        <f t="shared" si="0"/>
        <v>-1205736.041605263</v>
      </c>
      <c r="H11" s="444">
        <f>'4.DL Finansiālā ilgtspēja'!E22+'4.DL Finansiālā ilgtspēja'!E23</f>
        <v>0</v>
      </c>
      <c r="I11" s="445">
        <f>'4.DL Finansiālā ilgtspēja'!F22+'4.DL Finansiālā ilgtspēja'!F23</f>
        <v>-26595</v>
      </c>
      <c r="J11" s="445">
        <f>'4.DL Finansiālā ilgtspēja'!G22+'4.DL Finansiālā ilgtspēja'!G23</f>
        <v>-70132.938184210521</v>
      </c>
      <c r="K11" s="445">
        <f>'4.DL Finansiālā ilgtspēja'!H22+'4.DL Finansiālā ilgtspēja'!H23</f>
        <v>-69588.808473684214</v>
      </c>
      <c r="L11" s="445">
        <f>'4.DL Finansiālā ilgtspēja'!I22+'4.DL Finansiālā ilgtspēja'!I23</f>
        <v>-69044.678763157892</v>
      </c>
      <c r="M11" s="445">
        <f>'4.DL Finansiālā ilgtspēja'!J22+'4.DL Finansiālā ilgtspēja'!J23</f>
        <v>-68500.549052631584</v>
      </c>
      <c r="N11" s="445">
        <f>'4.DL Finansiālā ilgtspēja'!K22+'4.DL Finansiālā ilgtspēja'!K23</f>
        <v>-67956.419342105262</v>
      </c>
      <c r="O11" s="445">
        <f>'4.DL Finansiālā ilgtspēja'!L22+'4.DL Finansiālā ilgtspēja'!L23</f>
        <v>-67412.28963157894</v>
      </c>
      <c r="P11" s="445">
        <f>'4.DL Finansiālā ilgtspēja'!M22+'4.DL Finansiālā ilgtspēja'!M23</f>
        <v>-66868.159921052633</v>
      </c>
      <c r="Q11" s="445">
        <f>'4.DL Finansiālā ilgtspēja'!N22+'4.DL Finansiālā ilgtspēja'!N23</f>
        <v>-66324.030210526311</v>
      </c>
      <c r="R11" s="445">
        <f>'4.DL Finansiālā ilgtspēja'!O22+'4.DL Finansiālā ilgtspēja'!O23</f>
        <v>-65779.900500000003</v>
      </c>
      <c r="S11" s="445">
        <f>'4.DL Finansiālā ilgtspēja'!P22+'4.DL Finansiālā ilgtspēja'!P23</f>
        <v>-65235.770789473681</v>
      </c>
      <c r="T11" s="445">
        <f>'4.DL Finansiālā ilgtspēja'!Q22+'4.DL Finansiālā ilgtspēja'!Q23</f>
        <v>-64691.641078947367</v>
      </c>
      <c r="U11" s="445">
        <f>'4.DL Finansiālā ilgtspēja'!R22+'4.DL Finansiālā ilgtspēja'!R23</f>
        <v>-64147.511368421052</v>
      </c>
      <c r="V11" s="445">
        <f>'4.DL Finansiālā ilgtspēja'!S22+'4.DL Finansiālā ilgtspēja'!S23</f>
        <v>-63603.381657894737</v>
      </c>
      <c r="W11" s="445">
        <f>'4.DL Finansiālā ilgtspēja'!T22+'4.DL Finansiālā ilgtspēja'!T23</f>
        <v>-63059.251947368422</v>
      </c>
      <c r="X11" s="445">
        <f>'4.DL Finansiālā ilgtspēja'!U22+'4.DL Finansiālā ilgtspēja'!U23</f>
        <v>-62515.1222368421</v>
      </c>
      <c r="Y11" s="445">
        <f>'4.DL Finansiālā ilgtspēja'!V22+'4.DL Finansiālā ilgtspēja'!V23</f>
        <v>-61970.992526315786</v>
      </c>
      <c r="Z11" s="445">
        <f>'4.DL Finansiālā ilgtspēja'!W22+'4.DL Finansiālā ilgtspēja'!W23</f>
        <v>-61426.862815789471</v>
      </c>
      <c r="AA11" s="445">
        <f>'4.DL Finansiālā ilgtspēja'!X22+'4.DL Finansiālā ilgtspēja'!X23</f>
        <v>-60882.733105263156</v>
      </c>
      <c r="AB11" s="445">
        <f>'4.DL Finansiālā ilgtspēja'!Y22+'4.DL Finansiālā ilgtspēja'!Y23</f>
        <v>0</v>
      </c>
      <c r="AC11" s="445">
        <f>'4.DL Finansiālā ilgtspēja'!Z22+'4.DL Finansiālā ilgtspēja'!Z23</f>
        <v>0</v>
      </c>
      <c r="AD11" s="445">
        <f>'4.DL Finansiālā ilgtspēja'!AA22+'4.DL Finansiālā ilgtspēja'!AA23</f>
        <v>0</v>
      </c>
      <c r="AE11" s="445">
        <f>'4.DL Finansiālā ilgtspēja'!AB22+'4.DL Finansiālā ilgtspēja'!AB23</f>
        <v>0</v>
      </c>
      <c r="AF11" s="445">
        <f>'4.DL Finansiālā ilgtspēja'!AC22+'4.DL Finansiālā ilgtspēja'!AC23</f>
        <v>0</v>
      </c>
      <c r="AG11" s="445">
        <f>'4.DL Finansiālā ilgtspēja'!AD22+'4.DL Finansiālā ilgtspēja'!AD23</f>
        <v>0</v>
      </c>
      <c r="AH11" s="445">
        <f>'4.DL Finansiālā ilgtspēja'!AE22+'4.DL Finansiālā ilgtspēja'!AE23</f>
        <v>0</v>
      </c>
      <c r="AI11" s="445">
        <f>'4.DL Finansiālā ilgtspēja'!AF22+'4.DL Finansiālā ilgtspēja'!AF23</f>
        <v>0</v>
      </c>
      <c r="AJ11" s="445">
        <f>'4.DL Finansiālā ilgtspēja'!AG22+'4.DL Finansiālā ilgtspēja'!AG23</f>
        <v>0</v>
      </c>
      <c r="AK11" s="445">
        <f>'4.DL Finansiālā ilgtspēja'!AH22+'4.DL Finansiālā ilgtspēja'!AH23</f>
        <v>0</v>
      </c>
    </row>
    <row r="12" spans="1:37" x14ac:dyDescent="0.25">
      <c r="A12" s="442"/>
      <c r="B12" s="351" t="s">
        <v>50</v>
      </c>
      <c r="C12" s="351" t="s">
        <v>215</v>
      </c>
      <c r="D12" s="351"/>
      <c r="E12" s="443" t="s">
        <v>58</v>
      </c>
      <c r="F12" s="405">
        <f t="shared" si="1"/>
        <v>-1845501.9556714473</v>
      </c>
      <c r="G12" s="405">
        <f t="shared" si="0"/>
        <v>-1900000.0000000005</v>
      </c>
      <c r="H12" s="444">
        <f>-('9. DL PIV 2.pielikums'!B6+'9. DL PIV 2.pielikums'!B7+'9. DL PIV 2.pielikums'!B8+'9. DL PIV 2.pielikums'!B9+'9. DL PIV 2.pielikums'!B11)</f>
        <v>-483050.84745762718</v>
      </c>
      <c r="I12" s="445">
        <f>-('9. DL PIV 2.pielikums'!D6+'9. DL PIV 2.pielikums'!D7+'9. DL PIV 2.pielikums'!D8+'9. DL PIV 2.pielikums'!D9+'9. DL PIV 2.pielikums'!D11)</f>
        <v>-1416949.1525423732</v>
      </c>
      <c r="J12" s="445">
        <f>-('9. DL PIV 2.pielikums'!F6+'9. DL PIV 2.pielikums'!F7+'9. DL PIV 2.pielikums'!F8+'9. DL PIV 2.pielikums'!F9+'9. DL PIV 2.pielikums'!F11)</f>
        <v>0</v>
      </c>
      <c r="K12" s="445">
        <f>-('9. DL PIV 2.pielikums'!H6+'9. DL PIV 2.pielikums'!H7+'9. DL PIV 2.pielikums'!H8+'9. DL PIV 2.pielikums'!H9+'9. DL PIV 2.pielikums'!H11)</f>
        <v>0</v>
      </c>
      <c r="L12" s="445">
        <f>'9. DL PIV 2.pielikums'!J6+'9. DL PIV 2.pielikums'!J7+'9. DL PIV 2.pielikums'!J8+'9. DL PIV 2.pielikums'!J9+'9. DL PIV 2.pielikums'!J11</f>
        <v>0</v>
      </c>
      <c r="M12" s="445">
        <f>-('9. DL PIV 2.pielikums'!L6+'9. DL PIV 2.pielikums'!L7+'9. DL PIV 2.pielikums'!L8+'9. DL PIV 2.pielikums'!L9+'9. DL PIV 2.pielikums'!L11)</f>
        <v>0</v>
      </c>
      <c r="N12" s="445">
        <f>'9. DL PIV 2.pielikums'!N6+'9. DL PIV 2.pielikums'!N7+'9. DL PIV 2.pielikums'!N8+'9. DL PIV 2.pielikums'!N9+'9. DL PIV 2.pielikums'!N11</f>
        <v>0</v>
      </c>
      <c r="O12" s="445">
        <f>-('9. DL PIV 2.pielikums'!P6+'9. DL PIV 2.pielikums'!P7+'9. DL PIV 2.pielikums'!P8+'9. DL PIV 2.pielikums'!P9+'9. DL PIV 2.pielikums'!P11)</f>
        <v>0</v>
      </c>
      <c r="P12" s="445">
        <f>-('9. DL PIV 2.pielikums'!R6+'9. DL PIV 2.pielikums'!R7+'9. DL PIV 2.pielikums'!R8+'9. DL PIV 2.pielikums'!R9+'9. DL PIV 2.pielikums'!R11)</f>
        <v>0</v>
      </c>
      <c r="Q12" s="445"/>
      <c r="R12" s="445"/>
      <c r="S12" s="445"/>
      <c r="T12" s="445"/>
      <c r="U12" s="445"/>
      <c r="V12" s="445"/>
      <c r="W12" s="445"/>
      <c r="X12" s="445"/>
      <c r="Y12" s="445"/>
      <c r="Z12" s="445"/>
      <c r="AA12" s="445"/>
      <c r="AB12" s="445"/>
      <c r="AC12" s="445"/>
      <c r="AD12" s="445"/>
      <c r="AE12" s="445"/>
      <c r="AF12" s="445"/>
      <c r="AG12" s="445"/>
      <c r="AH12" s="445"/>
      <c r="AI12" s="445"/>
      <c r="AJ12" s="445"/>
      <c r="AK12" s="445"/>
    </row>
    <row r="13" spans="1:37" x14ac:dyDescent="0.25">
      <c r="A13" s="442"/>
      <c r="B13" s="351" t="s">
        <v>11</v>
      </c>
      <c r="C13" s="371" t="s">
        <v>120</v>
      </c>
      <c r="D13" s="371"/>
      <c r="E13" s="443" t="s">
        <v>58</v>
      </c>
      <c r="F13" s="405">
        <f t="shared" si="1"/>
        <v>-2615354.0869651865</v>
      </c>
      <c r="G13" s="405">
        <f t="shared" si="0"/>
        <v>-2915736.0416052635</v>
      </c>
      <c r="H13" s="446">
        <f>SUM(H7:H12)</f>
        <v>-481050.84745762718</v>
      </c>
      <c r="I13" s="447">
        <f t="shared" ref="I13:P13" si="2">SUM(I7:I12)</f>
        <v>-1441544.1525423732</v>
      </c>
      <c r="J13" s="447">
        <f t="shared" si="2"/>
        <v>-70632.938184210521</v>
      </c>
      <c r="K13" s="447">
        <f t="shared" si="2"/>
        <v>-70088.808473684214</v>
      </c>
      <c r="L13" s="447">
        <f t="shared" si="2"/>
        <v>-69544.678763157892</v>
      </c>
      <c r="M13" s="447">
        <f t="shared" si="2"/>
        <v>-69000.549052631584</v>
      </c>
      <c r="N13" s="447">
        <f t="shared" si="2"/>
        <v>-68456.419342105262</v>
      </c>
      <c r="O13" s="447">
        <f t="shared" si="2"/>
        <v>-67912.28963157894</v>
      </c>
      <c r="P13" s="447">
        <f t="shared" si="2"/>
        <v>-67368.159921052633</v>
      </c>
      <c r="Q13" s="447">
        <f t="shared" ref="Q13:AK13" si="3">SUM(Q7:Q12)</f>
        <v>-66824.030210526311</v>
      </c>
      <c r="R13" s="447">
        <f t="shared" si="3"/>
        <v>-66279.900500000003</v>
      </c>
      <c r="S13" s="447">
        <f t="shared" si="3"/>
        <v>-65735.770789473681</v>
      </c>
      <c r="T13" s="447">
        <f t="shared" si="3"/>
        <v>-65191.641078947367</v>
      </c>
      <c r="U13" s="447">
        <f t="shared" si="3"/>
        <v>-64647.511368421052</v>
      </c>
      <c r="V13" s="447">
        <f t="shared" si="3"/>
        <v>-64103.381657894737</v>
      </c>
      <c r="W13" s="447">
        <f t="shared" si="3"/>
        <v>-63559.251947368422</v>
      </c>
      <c r="X13" s="447">
        <f t="shared" si="3"/>
        <v>-63015.1222368421</v>
      </c>
      <c r="Y13" s="447">
        <f t="shared" si="3"/>
        <v>-62470.992526315786</v>
      </c>
      <c r="Z13" s="447">
        <f t="shared" si="3"/>
        <v>-61926.862815789471</v>
      </c>
      <c r="AA13" s="447">
        <f t="shared" si="3"/>
        <v>-61382.733105263156</v>
      </c>
      <c r="AB13" s="447">
        <f t="shared" si="3"/>
        <v>-500</v>
      </c>
      <c r="AC13" s="447">
        <f t="shared" si="3"/>
        <v>-500</v>
      </c>
      <c r="AD13" s="447">
        <f t="shared" si="3"/>
        <v>-500</v>
      </c>
      <c r="AE13" s="447">
        <f t="shared" si="3"/>
        <v>-500</v>
      </c>
      <c r="AF13" s="447">
        <f t="shared" si="3"/>
        <v>-500</v>
      </c>
      <c r="AG13" s="447">
        <f t="shared" si="3"/>
        <v>-500</v>
      </c>
      <c r="AH13" s="447">
        <f t="shared" si="3"/>
        <v>-500</v>
      </c>
      <c r="AI13" s="447">
        <f t="shared" si="3"/>
        <v>-500</v>
      </c>
      <c r="AJ13" s="447">
        <f t="shared" si="3"/>
        <v>-500</v>
      </c>
      <c r="AK13" s="447">
        <f t="shared" si="3"/>
        <v>199500</v>
      </c>
    </row>
    <row r="14" spans="1:37" x14ac:dyDescent="0.25">
      <c r="A14" s="351"/>
      <c r="B14" s="351"/>
      <c r="C14" s="351"/>
      <c r="D14" s="351"/>
      <c r="E14" s="409"/>
      <c r="F14" s="409"/>
      <c r="G14" s="409"/>
      <c r="H14" s="409"/>
      <c r="I14" s="448"/>
      <c r="J14" s="398"/>
      <c r="K14" s="448"/>
      <c r="L14" s="398"/>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row>
    <row r="15" spans="1:37" x14ac:dyDescent="0.25">
      <c r="A15" s="332">
        <v>2</v>
      </c>
      <c r="B15" s="333" t="s">
        <v>197</v>
      </c>
      <c r="C15" s="333"/>
      <c r="D15" s="333"/>
      <c r="E15" s="333"/>
      <c r="F15" s="333"/>
      <c r="G15" s="333"/>
      <c r="H15" s="333"/>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row>
    <row r="16" spans="1:37" x14ac:dyDescent="0.25">
      <c r="A16" s="437"/>
      <c r="B16" s="438" t="s">
        <v>65</v>
      </c>
      <c r="C16" s="438" t="s">
        <v>217</v>
      </c>
      <c r="D16" s="438"/>
      <c r="E16" s="449"/>
      <c r="F16" s="450"/>
      <c r="G16" s="450"/>
      <c r="H16" s="399"/>
      <c r="I16" s="451">
        <f>F13</f>
        <v>-2615354.0869651865</v>
      </c>
      <c r="J16" s="351"/>
      <c r="K16" s="351"/>
      <c r="L16" s="351"/>
      <c r="M16" s="351"/>
      <c r="N16" s="351"/>
      <c r="O16" s="351"/>
      <c r="P16" s="452"/>
      <c r="Q16" s="351"/>
      <c r="R16" s="351"/>
      <c r="S16" s="351"/>
      <c r="T16" s="351"/>
      <c r="U16" s="351"/>
      <c r="V16" s="351"/>
      <c r="W16" s="351"/>
      <c r="X16" s="351"/>
      <c r="Y16" s="351"/>
      <c r="Z16" s="351"/>
      <c r="AA16" s="351"/>
      <c r="AB16" s="351"/>
      <c r="AC16" s="351"/>
      <c r="AD16" s="351"/>
      <c r="AE16" s="351"/>
      <c r="AF16" s="351"/>
      <c r="AG16" s="351"/>
      <c r="AH16" s="351"/>
      <c r="AI16" s="351"/>
      <c r="AJ16" s="351"/>
      <c r="AK16" s="351"/>
    </row>
    <row r="17" spans="1:42" x14ac:dyDescent="0.25">
      <c r="A17" s="453"/>
      <c r="B17" s="433" t="s">
        <v>67</v>
      </c>
      <c r="C17" s="433" t="s">
        <v>218</v>
      </c>
      <c r="D17" s="433"/>
      <c r="E17" s="411"/>
      <c r="F17" s="450"/>
      <c r="G17" s="450"/>
      <c r="H17" s="399"/>
      <c r="I17" s="454">
        <f>IRR(H13:AK13,K17)</f>
        <v>-0.11742777315040742</v>
      </c>
      <c r="J17" s="351"/>
      <c r="K17" s="45">
        <v>-0.5</v>
      </c>
      <c r="L17" s="351" t="s">
        <v>222</v>
      </c>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row>
    <row r="18" spans="1:42" x14ac:dyDescent="0.25">
      <c r="A18" s="332"/>
      <c r="B18" s="333"/>
      <c r="C18" s="333"/>
      <c r="D18" s="333"/>
      <c r="E18" s="333"/>
      <c r="F18" s="333"/>
      <c r="G18" s="333"/>
      <c r="H18" s="333"/>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row>
    <row r="19" spans="1:42" s="287" customFormat="1" ht="24.95" customHeight="1" x14ac:dyDescent="0.35">
      <c r="A19" s="635" t="s">
        <v>219</v>
      </c>
      <c r="B19" s="635"/>
      <c r="C19" s="635"/>
      <c r="D19" s="635"/>
      <c r="E19" s="635"/>
      <c r="F19" s="635"/>
      <c r="G19" s="455"/>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row>
    <row r="20" spans="1:42" s="287" customFormat="1" ht="12.75" customHeight="1" x14ac:dyDescent="0.2">
      <c r="A20" s="456"/>
      <c r="B20" s="353"/>
      <c r="C20" s="253"/>
      <c r="D20" s="393"/>
      <c r="E20" s="457"/>
      <c r="F20" s="394" t="s">
        <v>205</v>
      </c>
      <c r="G20" s="395"/>
      <c r="H20" s="355">
        <f>H5</f>
        <v>1</v>
      </c>
      <c r="I20" s="355">
        <f t="shared" ref="I20:AK20" si="4">I5</f>
        <v>2</v>
      </c>
      <c r="J20" s="355">
        <f t="shared" si="4"/>
        <v>3</v>
      </c>
      <c r="K20" s="355">
        <f t="shared" si="4"/>
        <v>4</v>
      </c>
      <c r="L20" s="355">
        <f t="shared" si="4"/>
        <v>5</v>
      </c>
      <c r="M20" s="355">
        <f t="shared" si="4"/>
        <v>6</v>
      </c>
      <c r="N20" s="355">
        <f t="shared" si="4"/>
        <v>7</v>
      </c>
      <c r="O20" s="355">
        <f t="shared" si="4"/>
        <v>8</v>
      </c>
      <c r="P20" s="355">
        <f t="shared" si="4"/>
        <v>9</v>
      </c>
      <c r="Q20" s="355">
        <f t="shared" si="4"/>
        <v>10</v>
      </c>
      <c r="R20" s="355">
        <f t="shared" si="4"/>
        <v>11</v>
      </c>
      <c r="S20" s="355">
        <f t="shared" si="4"/>
        <v>12</v>
      </c>
      <c r="T20" s="355">
        <f t="shared" si="4"/>
        <v>13</v>
      </c>
      <c r="U20" s="355">
        <f t="shared" si="4"/>
        <v>14</v>
      </c>
      <c r="V20" s="355">
        <f t="shared" si="4"/>
        <v>15</v>
      </c>
      <c r="W20" s="355">
        <f t="shared" si="4"/>
        <v>16</v>
      </c>
      <c r="X20" s="355">
        <f t="shared" si="4"/>
        <v>17</v>
      </c>
      <c r="Y20" s="355">
        <f t="shared" si="4"/>
        <v>18</v>
      </c>
      <c r="Z20" s="355">
        <f t="shared" si="4"/>
        <v>19</v>
      </c>
      <c r="AA20" s="355">
        <f t="shared" si="4"/>
        <v>20</v>
      </c>
      <c r="AB20" s="355">
        <f t="shared" si="4"/>
        <v>21</v>
      </c>
      <c r="AC20" s="355">
        <f t="shared" si="4"/>
        <v>22</v>
      </c>
      <c r="AD20" s="355">
        <f t="shared" si="4"/>
        <v>23</v>
      </c>
      <c r="AE20" s="355">
        <f t="shared" si="4"/>
        <v>24</v>
      </c>
      <c r="AF20" s="355">
        <f t="shared" si="4"/>
        <v>25</v>
      </c>
      <c r="AG20" s="355">
        <f t="shared" si="4"/>
        <v>26</v>
      </c>
      <c r="AH20" s="355">
        <f t="shared" si="4"/>
        <v>27</v>
      </c>
      <c r="AI20" s="355">
        <f t="shared" si="4"/>
        <v>28</v>
      </c>
      <c r="AJ20" s="355">
        <f t="shared" si="4"/>
        <v>29</v>
      </c>
      <c r="AK20" s="355">
        <f t="shared" si="4"/>
        <v>30</v>
      </c>
      <c r="AL20" s="351"/>
    </row>
    <row r="21" spans="1:42" s="287" customFormat="1" ht="12.75" x14ac:dyDescent="0.2">
      <c r="A21" s="435">
        <v>3</v>
      </c>
      <c r="B21" s="380" t="s">
        <v>115</v>
      </c>
      <c r="C21" s="380"/>
      <c r="D21" s="264"/>
      <c r="E21" s="265" t="s">
        <v>113</v>
      </c>
      <c r="F21" s="436" t="s">
        <v>114</v>
      </c>
      <c r="G21" s="436" t="s">
        <v>114</v>
      </c>
      <c r="H21" s="356">
        <f>H6</f>
        <v>2022</v>
      </c>
      <c r="I21" s="356">
        <f t="shared" ref="I21:AK21" si="5">I6</f>
        <v>2023</v>
      </c>
      <c r="J21" s="356">
        <f t="shared" si="5"/>
        <v>2024</v>
      </c>
      <c r="K21" s="356">
        <f t="shared" si="5"/>
        <v>2025</v>
      </c>
      <c r="L21" s="356">
        <f t="shared" si="5"/>
        <v>2026</v>
      </c>
      <c r="M21" s="356">
        <f t="shared" si="5"/>
        <v>2027</v>
      </c>
      <c r="N21" s="356">
        <f t="shared" si="5"/>
        <v>2028</v>
      </c>
      <c r="O21" s="356">
        <f t="shared" si="5"/>
        <v>2029</v>
      </c>
      <c r="P21" s="356">
        <f t="shared" si="5"/>
        <v>2030</v>
      </c>
      <c r="Q21" s="356">
        <f t="shared" si="5"/>
        <v>2031</v>
      </c>
      <c r="R21" s="356">
        <f t="shared" si="5"/>
        <v>2032</v>
      </c>
      <c r="S21" s="356">
        <f t="shared" si="5"/>
        <v>2033</v>
      </c>
      <c r="T21" s="356">
        <f t="shared" si="5"/>
        <v>2034</v>
      </c>
      <c r="U21" s="356">
        <f t="shared" si="5"/>
        <v>2035</v>
      </c>
      <c r="V21" s="356">
        <f t="shared" si="5"/>
        <v>2036</v>
      </c>
      <c r="W21" s="356">
        <f t="shared" si="5"/>
        <v>2037</v>
      </c>
      <c r="X21" s="356">
        <f t="shared" si="5"/>
        <v>2038</v>
      </c>
      <c r="Y21" s="356">
        <f t="shared" si="5"/>
        <v>2039</v>
      </c>
      <c r="Z21" s="356">
        <f t="shared" si="5"/>
        <v>2040</v>
      </c>
      <c r="AA21" s="356">
        <f t="shared" si="5"/>
        <v>2041</v>
      </c>
      <c r="AB21" s="356">
        <f t="shared" si="5"/>
        <v>2042</v>
      </c>
      <c r="AC21" s="356">
        <f t="shared" si="5"/>
        <v>2043</v>
      </c>
      <c r="AD21" s="356">
        <f t="shared" si="5"/>
        <v>2044</v>
      </c>
      <c r="AE21" s="356">
        <f t="shared" si="5"/>
        <v>2045</v>
      </c>
      <c r="AF21" s="356">
        <f t="shared" si="5"/>
        <v>2046</v>
      </c>
      <c r="AG21" s="356">
        <f t="shared" si="5"/>
        <v>2047</v>
      </c>
      <c r="AH21" s="356">
        <f t="shared" si="5"/>
        <v>2048</v>
      </c>
      <c r="AI21" s="356">
        <f t="shared" si="5"/>
        <v>2049</v>
      </c>
      <c r="AJ21" s="356">
        <f t="shared" si="5"/>
        <v>2050</v>
      </c>
      <c r="AK21" s="356">
        <f t="shared" si="5"/>
        <v>2051</v>
      </c>
      <c r="AL21" s="351"/>
      <c r="AM21" s="331"/>
      <c r="AN21" s="331"/>
      <c r="AO21" s="331"/>
      <c r="AP21" s="331"/>
    </row>
    <row r="22" spans="1:42" s="351" customFormat="1" ht="12.75" x14ac:dyDescent="0.2">
      <c r="A22" s="437"/>
      <c r="B22" s="458" t="s">
        <v>91</v>
      </c>
      <c r="C22" s="438" t="s">
        <v>161</v>
      </c>
      <c r="D22" s="438"/>
      <c r="E22" s="459" t="s">
        <v>58</v>
      </c>
      <c r="F22" s="460">
        <f t="shared" ref="F22:F26" si="6">H22+NPV($F$3,I22:AK22)</f>
        <v>0</v>
      </c>
      <c r="G22" s="405">
        <f>SUM(H22:AK22)</f>
        <v>0</v>
      </c>
      <c r="H22" s="461">
        <f>H7</f>
        <v>0</v>
      </c>
      <c r="I22" s="461">
        <f t="shared" ref="I22:AK22" si="7">I7</f>
        <v>0</v>
      </c>
      <c r="J22" s="461">
        <f t="shared" si="7"/>
        <v>0</v>
      </c>
      <c r="K22" s="461">
        <f t="shared" si="7"/>
        <v>0</v>
      </c>
      <c r="L22" s="461">
        <f t="shared" si="7"/>
        <v>0</v>
      </c>
      <c r="M22" s="461">
        <f t="shared" si="7"/>
        <v>0</v>
      </c>
      <c r="N22" s="461">
        <f t="shared" si="7"/>
        <v>0</v>
      </c>
      <c r="O22" s="461">
        <f t="shared" si="7"/>
        <v>0</v>
      </c>
      <c r="P22" s="461">
        <f t="shared" si="7"/>
        <v>0</v>
      </c>
      <c r="Q22" s="461">
        <f t="shared" si="7"/>
        <v>0</v>
      </c>
      <c r="R22" s="461">
        <f t="shared" si="7"/>
        <v>0</v>
      </c>
      <c r="S22" s="461">
        <f t="shared" si="7"/>
        <v>0</v>
      </c>
      <c r="T22" s="461">
        <f t="shared" si="7"/>
        <v>0</v>
      </c>
      <c r="U22" s="461">
        <f t="shared" si="7"/>
        <v>0</v>
      </c>
      <c r="V22" s="461">
        <f t="shared" si="7"/>
        <v>0</v>
      </c>
      <c r="W22" s="461">
        <f t="shared" si="7"/>
        <v>0</v>
      </c>
      <c r="X22" s="461">
        <f t="shared" si="7"/>
        <v>0</v>
      </c>
      <c r="Y22" s="461">
        <f t="shared" si="7"/>
        <v>0</v>
      </c>
      <c r="Z22" s="461">
        <f t="shared" si="7"/>
        <v>0</v>
      </c>
      <c r="AA22" s="461">
        <f t="shared" si="7"/>
        <v>0</v>
      </c>
      <c r="AB22" s="461">
        <f t="shared" si="7"/>
        <v>0</v>
      </c>
      <c r="AC22" s="461">
        <f t="shared" si="7"/>
        <v>0</v>
      </c>
      <c r="AD22" s="461">
        <f t="shared" si="7"/>
        <v>0</v>
      </c>
      <c r="AE22" s="461">
        <f t="shared" si="7"/>
        <v>0</v>
      </c>
      <c r="AF22" s="461">
        <f t="shared" si="7"/>
        <v>0</v>
      </c>
      <c r="AG22" s="461">
        <f t="shared" si="7"/>
        <v>0</v>
      </c>
      <c r="AH22" s="461">
        <f t="shared" si="7"/>
        <v>0</v>
      </c>
      <c r="AI22" s="461">
        <f t="shared" si="7"/>
        <v>0</v>
      </c>
      <c r="AJ22" s="461">
        <f t="shared" si="7"/>
        <v>0</v>
      </c>
      <c r="AK22" s="461">
        <f t="shared" si="7"/>
        <v>0</v>
      </c>
      <c r="AL22" s="462" t="e">
        <v>#REF!</v>
      </c>
      <c r="AM22" s="463"/>
    </row>
    <row r="23" spans="1:42" s="351" customFormat="1" ht="12.75" x14ac:dyDescent="0.2">
      <c r="A23" s="442"/>
      <c r="B23" s="464" t="s">
        <v>92</v>
      </c>
      <c r="C23" s="351" t="s">
        <v>213</v>
      </c>
      <c r="E23" s="409" t="s">
        <v>58</v>
      </c>
      <c r="F23" s="460">
        <f t="shared" si="6"/>
        <v>-4088.0111624993733</v>
      </c>
      <c r="G23" s="405">
        <f t="shared" ref="G23:G26" si="8">SUM(H23:AK23)</f>
        <v>-10000</v>
      </c>
      <c r="H23" s="465">
        <f>H9</f>
        <v>2000</v>
      </c>
      <c r="I23" s="465">
        <f t="shared" ref="I23:AK23" si="9">I9</f>
        <v>2000</v>
      </c>
      <c r="J23" s="465">
        <f t="shared" si="9"/>
        <v>-500</v>
      </c>
      <c r="K23" s="465">
        <f t="shared" si="9"/>
        <v>-500</v>
      </c>
      <c r="L23" s="465">
        <f t="shared" si="9"/>
        <v>-500</v>
      </c>
      <c r="M23" s="465">
        <f t="shared" si="9"/>
        <v>-500</v>
      </c>
      <c r="N23" s="465">
        <f t="shared" si="9"/>
        <v>-500</v>
      </c>
      <c r="O23" s="465">
        <f t="shared" si="9"/>
        <v>-500</v>
      </c>
      <c r="P23" s="465">
        <f t="shared" si="9"/>
        <v>-500</v>
      </c>
      <c r="Q23" s="465">
        <f t="shared" si="9"/>
        <v>-500</v>
      </c>
      <c r="R23" s="465">
        <f t="shared" si="9"/>
        <v>-500</v>
      </c>
      <c r="S23" s="465">
        <f t="shared" si="9"/>
        <v>-500</v>
      </c>
      <c r="T23" s="465">
        <f t="shared" si="9"/>
        <v>-500</v>
      </c>
      <c r="U23" s="465">
        <f t="shared" si="9"/>
        <v>-500</v>
      </c>
      <c r="V23" s="465">
        <f t="shared" si="9"/>
        <v>-500</v>
      </c>
      <c r="W23" s="465">
        <f t="shared" si="9"/>
        <v>-500</v>
      </c>
      <c r="X23" s="465">
        <f t="shared" si="9"/>
        <v>-500</v>
      </c>
      <c r="Y23" s="465">
        <f t="shared" si="9"/>
        <v>-500</v>
      </c>
      <c r="Z23" s="465">
        <f t="shared" si="9"/>
        <v>-500</v>
      </c>
      <c r="AA23" s="465">
        <f t="shared" si="9"/>
        <v>-500</v>
      </c>
      <c r="AB23" s="465">
        <f t="shared" si="9"/>
        <v>-500</v>
      </c>
      <c r="AC23" s="465">
        <f t="shared" si="9"/>
        <v>-500</v>
      </c>
      <c r="AD23" s="465">
        <f t="shared" si="9"/>
        <v>-500</v>
      </c>
      <c r="AE23" s="465">
        <f t="shared" si="9"/>
        <v>-500</v>
      </c>
      <c r="AF23" s="465">
        <f t="shared" si="9"/>
        <v>-500</v>
      </c>
      <c r="AG23" s="465">
        <f t="shared" si="9"/>
        <v>-500</v>
      </c>
      <c r="AH23" s="465">
        <f t="shared" si="9"/>
        <v>-500</v>
      </c>
      <c r="AI23" s="465">
        <f t="shared" si="9"/>
        <v>-500</v>
      </c>
      <c r="AJ23" s="465">
        <f t="shared" si="9"/>
        <v>-500</v>
      </c>
      <c r="AK23" s="465">
        <f t="shared" si="9"/>
        <v>-500</v>
      </c>
      <c r="AL23" s="462" t="e">
        <v>#REF!</v>
      </c>
    </row>
    <row r="24" spans="1:42" s="418" customFormat="1" ht="12.75" x14ac:dyDescent="0.2">
      <c r="A24" s="397"/>
      <c r="B24" s="464" t="s">
        <v>179</v>
      </c>
      <c r="C24" s="464" t="s">
        <v>491</v>
      </c>
      <c r="D24" s="466"/>
      <c r="E24" s="467" t="s">
        <v>58</v>
      </c>
      <c r="F24" s="460">
        <f t="shared" si="6"/>
        <v>-6340384.615384615</v>
      </c>
      <c r="G24" s="405">
        <f t="shared" si="8"/>
        <v>-6522000</v>
      </c>
      <c r="H24" s="468">
        <f>'3. DL invest.n.pl.AR pr.'!F25+'3. DL invest.n.pl.AR pr.'!F28</f>
        <v>-1800000</v>
      </c>
      <c r="I24" s="468">
        <f>'3. DL invest.n.pl.AR pr.'!G25+'3. DL invest.n.pl.AR pr.'!G28</f>
        <v>-4722000</v>
      </c>
      <c r="J24" s="468">
        <f>'3. DL invest.n.pl.AR pr.'!H25+'3. DL invest.n.pl.AR pr.'!H28</f>
        <v>0</v>
      </c>
      <c r="K24" s="468">
        <f>'3. DL invest.n.pl.AR pr.'!I25+'3. DL invest.n.pl.AR pr.'!I28</f>
        <v>0</v>
      </c>
      <c r="L24" s="468">
        <f>'3. DL invest.n.pl.AR pr.'!J25+'3. DL invest.n.pl.AR pr.'!J28</f>
        <v>0</v>
      </c>
      <c r="M24" s="468">
        <f>'3. DL invest.n.pl.AR pr.'!K25+'3. DL invest.n.pl.AR pr.'!K28</f>
        <v>0</v>
      </c>
      <c r="N24" s="468">
        <f>'3. DL invest.n.pl.AR pr.'!L25+'3. DL invest.n.pl.AR pr.'!L28</f>
        <v>0</v>
      </c>
      <c r="O24" s="468">
        <f>'3. DL invest.n.pl.AR pr.'!M25+'3. DL invest.n.pl.AR pr.'!M28</f>
        <v>0</v>
      </c>
      <c r="P24" s="468">
        <f>'3. DL invest.n.pl.AR pr.'!N25+'3. DL invest.n.pl.AR pr.'!N28</f>
        <v>0</v>
      </c>
      <c r="Q24" s="468">
        <f>'3. DL invest.n.pl.AR pr.'!O25+'3. DL invest.n.pl.AR pr.'!O28</f>
        <v>0</v>
      </c>
      <c r="R24" s="468">
        <f>'3. DL invest.n.pl.AR pr.'!P25+'3. DL invest.n.pl.AR pr.'!P28</f>
        <v>0</v>
      </c>
      <c r="S24" s="468">
        <f>'3. DL invest.n.pl.AR pr.'!Q25+'3. DL invest.n.pl.AR pr.'!Q28</f>
        <v>0</v>
      </c>
      <c r="T24" s="468">
        <f>'3. DL invest.n.pl.AR pr.'!R25+'3. DL invest.n.pl.AR pr.'!R28</f>
        <v>0</v>
      </c>
      <c r="U24" s="468">
        <f>'3. DL invest.n.pl.AR pr.'!S25+'3. DL invest.n.pl.AR pr.'!S28</f>
        <v>0</v>
      </c>
      <c r="V24" s="468">
        <f>'3. DL invest.n.pl.AR pr.'!T25+'3. DL invest.n.pl.AR pr.'!T28</f>
        <v>0</v>
      </c>
      <c r="W24" s="468">
        <f>'3. DL invest.n.pl.AR pr.'!U25+'3. DL invest.n.pl.AR pr.'!U28</f>
        <v>0</v>
      </c>
      <c r="X24" s="468">
        <f>'3. DL invest.n.pl.AR pr.'!V25+'3. DL invest.n.pl.AR pr.'!V28</f>
        <v>0</v>
      </c>
      <c r="Y24" s="468">
        <f>'3. DL invest.n.pl.AR pr.'!W25+'3. DL invest.n.pl.AR pr.'!W28</f>
        <v>0</v>
      </c>
      <c r="Z24" s="468">
        <f>'3. DL invest.n.pl.AR pr.'!X25+'3. DL invest.n.pl.AR pr.'!X28</f>
        <v>0</v>
      </c>
      <c r="AA24" s="468">
        <f>'3. DL invest.n.pl.AR pr.'!Y25+'3. DL invest.n.pl.AR pr.'!Y28</f>
        <v>0</v>
      </c>
      <c r="AB24" s="468">
        <f>'3. DL invest.n.pl.AR pr.'!Z25+'3. DL invest.n.pl.AR pr.'!Z28</f>
        <v>0</v>
      </c>
      <c r="AC24" s="468">
        <f>'3. DL invest.n.pl.AR pr.'!AA25+'3. DL invest.n.pl.AR pr.'!AA28</f>
        <v>0</v>
      </c>
      <c r="AD24" s="468">
        <f>'3. DL invest.n.pl.AR pr.'!AB25+'3. DL invest.n.pl.AR pr.'!AB28</f>
        <v>0</v>
      </c>
      <c r="AE24" s="468">
        <f>'3. DL invest.n.pl.AR pr.'!AC25+'3. DL invest.n.pl.AR pr.'!AC28</f>
        <v>0</v>
      </c>
      <c r="AF24" s="468">
        <f>'3. DL invest.n.pl.AR pr.'!AD25+'3. DL invest.n.pl.AR pr.'!AD28</f>
        <v>0</v>
      </c>
      <c r="AG24" s="468">
        <f>'3. DL invest.n.pl.AR pr.'!AE25+'3. DL invest.n.pl.AR pr.'!AE28</f>
        <v>0</v>
      </c>
      <c r="AH24" s="468">
        <f>'3. DL invest.n.pl.AR pr.'!AF25+'3. DL invest.n.pl.AR pr.'!AF28</f>
        <v>0</v>
      </c>
      <c r="AI24" s="468">
        <f>'3. DL invest.n.pl.AR pr.'!AG25+'3. DL invest.n.pl.AR pr.'!AG28</f>
        <v>0</v>
      </c>
      <c r="AJ24" s="468">
        <f>'3. DL invest.n.pl.AR pr.'!AH25+'3. DL invest.n.pl.AR pr.'!AH28</f>
        <v>0</v>
      </c>
      <c r="AK24" s="468">
        <f>'3. DL invest.n.pl.AR pr.'!AI25+'3. DL invest.n.pl.AR pr.'!AI28</f>
        <v>0</v>
      </c>
      <c r="AM24" s="469"/>
    </row>
    <row r="25" spans="1:42" s="418" customFormat="1" ht="12.75" x14ac:dyDescent="0.2">
      <c r="A25" s="397"/>
      <c r="B25" s="464" t="s">
        <v>485</v>
      </c>
      <c r="C25" s="464" t="s">
        <v>497</v>
      </c>
      <c r="D25" s="466"/>
      <c r="E25" s="467" t="s">
        <v>58</v>
      </c>
      <c r="F25" s="460">
        <f t="shared" ref="F25" si="10">H25+NPV($F$3,I25:AK25)</f>
        <v>-5730769.230769231</v>
      </c>
      <c r="G25" s="405">
        <f t="shared" ref="G25" si="11">SUM(H25:AK25)</f>
        <v>-5900000</v>
      </c>
      <c r="H25" s="468">
        <f>'3. DL invest.n.pl.AR pr.'!F26</f>
        <v>-1500000</v>
      </c>
      <c r="I25" s="468">
        <f>'3. DL invest.n.pl.AR pr.'!G26</f>
        <v>-4400000</v>
      </c>
      <c r="J25" s="468">
        <f>'3. DL invest.n.pl.AR pr.'!H26</f>
        <v>0</v>
      </c>
      <c r="K25" s="468">
        <f>'3. DL invest.n.pl.AR pr.'!I26</f>
        <v>0</v>
      </c>
      <c r="L25" s="468">
        <f>'3. DL invest.n.pl.AR pr.'!J26</f>
        <v>0</v>
      </c>
      <c r="M25" s="468">
        <f>'3. DL invest.n.pl.AR pr.'!K26</f>
        <v>0</v>
      </c>
      <c r="N25" s="468">
        <f>'3. DL invest.n.pl.AR pr.'!L26</f>
        <v>0</v>
      </c>
      <c r="O25" s="468">
        <f>'3. DL invest.n.pl.AR pr.'!M26</f>
        <v>0</v>
      </c>
      <c r="P25" s="468">
        <f>'3. DL invest.n.pl.AR pr.'!N26</f>
        <v>0</v>
      </c>
      <c r="Q25" s="468">
        <f>'3. DL invest.n.pl.AR pr.'!O26</f>
        <v>0</v>
      </c>
      <c r="R25" s="468">
        <f>'3. DL invest.n.pl.AR pr.'!P26</f>
        <v>0</v>
      </c>
      <c r="S25" s="468">
        <f>'3. DL invest.n.pl.AR pr.'!Q26</f>
        <v>0</v>
      </c>
      <c r="T25" s="468">
        <f>'3. DL invest.n.pl.AR pr.'!R26</f>
        <v>0</v>
      </c>
      <c r="U25" s="468">
        <f>'3. DL invest.n.pl.AR pr.'!S26</f>
        <v>0</v>
      </c>
      <c r="V25" s="468">
        <f>'3. DL invest.n.pl.AR pr.'!T26</f>
        <v>0</v>
      </c>
      <c r="W25" s="468">
        <f>'3. DL invest.n.pl.AR pr.'!U26</f>
        <v>0</v>
      </c>
      <c r="X25" s="468">
        <f>'3. DL invest.n.pl.AR pr.'!V26</f>
        <v>0</v>
      </c>
      <c r="Y25" s="468">
        <f>'3. DL invest.n.pl.AR pr.'!W26</f>
        <v>0</v>
      </c>
      <c r="Z25" s="468">
        <f>'3. DL invest.n.pl.AR pr.'!X26</f>
        <v>0</v>
      </c>
      <c r="AA25" s="468">
        <f>'3. DL invest.n.pl.AR pr.'!Y26</f>
        <v>0</v>
      </c>
      <c r="AB25" s="468">
        <f>'3. DL invest.n.pl.AR pr.'!Z26</f>
        <v>0</v>
      </c>
      <c r="AC25" s="468">
        <f>'3. DL invest.n.pl.AR pr.'!AA26</f>
        <v>0</v>
      </c>
      <c r="AD25" s="468">
        <f>'3. DL invest.n.pl.AR pr.'!AB26</f>
        <v>0</v>
      </c>
      <c r="AE25" s="468">
        <f>'3. DL invest.n.pl.AR pr.'!AC26</f>
        <v>0</v>
      </c>
      <c r="AF25" s="468">
        <f>'3. DL invest.n.pl.AR pr.'!AD26</f>
        <v>0</v>
      </c>
      <c r="AG25" s="468">
        <f>'3. DL invest.n.pl.AR pr.'!AE26</f>
        <v>0</v>
      </c>
      <c r="AH25" s="468">
        <f>'3. DL invest.n.pl.AR pr.'!AF26</f>
        <v>0</v>
      </c>
      <c r="AI25" s="468">
        <f>'3. DL invest.n.pl.AR pr.'!AG26</f>
        <v>0</v>
      </c>
      <c r="AJ25" s="468">
        <f>'3. DL invest.n.pl.AR pr.'!AH26</f>
        <v>0</v>
      </c>
      <c r="AK25" s="468">
        <f>'3. DL invest.n.pl.AR pr.'!AI26</f>
        <v>0</v>
      </c>
      <c r="AL25" s="469"/>
      <c r="AM25" s="469"/>
    </row>
    <row r="26" spans="1:42" s="398" customFormat="1" ht="12.75" x14ac:dyDescent="0.2">
      <c r="A26" s="470"/>
      <c r="B26" s="432" t="s">
        <v>192</v>
      </c>
      <c r="C26" s="471" t="s">
        <v>137</v>
      </c>
      <c r="D26" s="471"/>
      <c r="E26" s="472" t="s">
        <v>58</v>
      </c>
      <c r="F26" s="460">
        <f t="shared" si="6"/>
        <v>64130.282938471435</v>
      </c>
      <c r="G26" s="405">
        <f t="shared" si="8"/>
        <v>200000</v>
      </c>
      <c r="H26" s="465">
        <f t="shared" ref="H26:AK26" si="12">H8</f>
        <v>0</v>
      </c>
      <c r="I26" s="465">
        <f t="shared" si="12"/>
        <v>0</v>
      </c>
      <c r="J26" s="465">
        <f t="shared" si="12"/>
        <v>0</v>
      </c>
      <c r="K26" s="465">
        <f t="shared" si="12"/>
        <v>0</v>
      </c>
      <c r="L26" s="465">
        <f t="shared" si="12"/>
        <v>0</v>
      </c>
      <c r="M26" s="465">
        <f t="shared" si="12"/>
        <v>0</v>
      </c>
      <c r="N26" s="465">
        <f t="shared" si="12"/>
        <v>0</v>
      </c>
      <c r="O26" s="465">
        <f t="shared" si="12"/>
        <v>0</v>
      </c>
      <c r="P26" s="465">
        <f t="shared" si="12"/>
        <v>0</v>
      </c>
      <c r="Q26" s="465">
        <f t="shared" si="12"/>
        <v>0</v>
      </c>
      <c r="R26" s="465">
        <f t="shared" si="12"/>
        <v>0</v>
      </c>
      <c r="S26" s="465">
        <f t="shared" si="12"/>
        <v>0</v>
      </c>
      <c r="T26" s="465">
        <f t="shared" si="12"/>
        <v>0</v>
      </c>
      <c r="U26" s="465">
        <f t="shared" si="12"/>
        <v>0</v>
      </c>
      <c r="V26" s="465">
        <f t="shared" si="12"/>
        <v>0</v>
      </c>
      <c r="W26" s="465">
        <f t="shared" si="12"/>
        <v>0</v>
      </c>
      <c r="X26" s="465">
        <f t="shared" si="12"/>
        <v>0</v>
      </c>
      <c r="Y26" s="465">
        <f t="shared" si="12"/>
        <v>0</v>
      </c>
      <c r="Z26" s="465">
        <f t="shared" si="12"/>
        <v>0</v>
      </c>
      <c r="AA26" s="465">
        <f t="shared" si="12"/>
        <v>0</v>
      </c>
      <c r="AB26" s="465">
        <f t="shared" si="12"/>
        <v>0</v>
      </c>
      <c r="AC26" s="465">
        <f t="shared" si="12"/>
        <v>0</v>
      </c>
      <c r="AD26" s="465">
        <f t="shared" si="12"/>
        <v>0</v>
      </c>
      <c r="AE26" s="465">
        <f t="shared" si="12"/>
        <v>0</v>
      </c>
      <c r="AF26" s="465">
        <f t="shared" si="12"/>
        <v>0</v>
      </c>
      <c r="AG26" s="465">
        <f t="shared" si="12"/>
        <v>0</v>
      </c>
      <c r="AH26" s="465">
        <f t="shared" si="12"/>
        <v>0</v>
      </c>
      <c r="AI26" s="465">
        <f t="shared" si="12"/>
        <v>0</v>
      </c>
      <c r="AJ26" s="465">
        <f t="shared" si="12"/>
        <v>0</v>
      </c>
      <c r="AK26" s="465">
        <f t="shared" si="12"/>
        <v>200000</v>
      </c>
      <c r="AL26" s="473"/>
    </row>
    <row r="27" spans="1:42" s="398" customFormat="1" ht="12.75" x14ac:dyDescent="0.2">
      <c r="A27" s="470"/>
      <c r="B27" s="432" t="s">
        <v>193</v>
      </c>
      <c r="C27" s="432" t="s">
        <v>120</v>
      </c>
      <c r="D27" s="432"/>
      <c r="E27" s="472" t="s">
        <v>58</v>
      </c>
      <c r="F27" s="460">
        <f>H27+NPV($F$3,I27:AK27)</f>
        <v>-6280342.3436086448</v>
      </c>
      <c r="G27" s="405">
        <f>SUM(H27:AK27)</f>
        <v>-6332000</v>
      </c>
      <c r="H27" s="474">
        <f t="shared" ref="H27:AK27" si="13">H22+H23+H24+H26</f>
        <v>-1798000</v>
      </c>
      <c r="I27" s="474">
        <f t="shared" si="13"/>
        <v>-4720000</v>
      </c>
      <c r="J27" s="474">
        <f t="shared" si="13"/>
        <v>-500</v>
      </c>
      <c r="K27" s="474">
        <f t="shared" si="13"/>
        <v>-500</v>
      </c>
      <c r="L27" s="474">
        <f t="shared" si="13"/>
        <v>-500</v>
      </c>
      <c r="M27" s="474">
        <f t="shared" si="13"/>
        <v>-500</v>
      </c>
      <c r="N27" s="474">
        <f t="shared" si="13"/>
        <v>-500</v>
      </c>
      <c r="O27" s="474">
        <f t="shared" si="13"/>
        <v>-500</v>
      </c>
      <c r="P27" s="474">
        <f t="shared" si="13"/>
        <v>-500</v>
      </c>
      <c r="Q27" s="474">
        <f t="shared" si="13"/>
        <v>-500</v>
      </c>
      <c r="R27" s="474">
        <f t="shared" si="13"/>
        <v>-500</v>
      </c>
      <c r="S27" s="474">
        <f t="shared" si="13"/>
        <v>-500</v>
      </c>
      <c r="T27" s="474">
        <f t="shared" si="13"/>
        <v>-500</v>
      </c>
      <c r="U27" s="474">
        <f t="shared" si="13"/>
        <v>-500</v>
      </c>
      <c r="V27" s="474">
        <f t="shared" si="13"/>
        <v>-500</v>
      </c>
      <c r="W27" s="474">
        <f t="shared" si="13"/>
        <v>-500</v>
      </c>
      <c r="X27" s="474">
        <f t="shared" si="13"/>
        <v>-500</v>
      </c>
      <c r="Y27" s="474">
        <f t="shared" si="13"/>
        <v>-500</v>
      </c>
      <c r="Z27" s="474">
        <f t="shared" si="13"/>
        <v>-500</v>
      </c>
      <c r="AA27" s="474">
        <f t="shared" si="13"/>
        <v>-500</v>
      </c>
      <c r="AB27" s="474">
        <f t="shared" si="13"/>
        <v>-500</v>
      </c>
      <c r="AC27" s="474">
        <f t="shared" si="13"/>
        <v>-500</v>
      </c>
      <c r="AD27" s="474">
        <f t="shared" si="13"/>
        <v>-500</v>
      </c>
      <c r="AE27" s="474">
        <f t="shared" si="13"/>
        <v>-500</v>
      </c>
      <c r="AF27" s="474">
        <f t="shared" si="13"/>
        <v>-500</v>
      </c>
      <c r="AG27" s="474">
        <f t="shared" si="13"/>
        <v>-500</v>
      </c>
      <c r="AH27" s="474">
        <f t="shared" si="13"/>
        <v>-500</v>
      </c>
      <c r="AI27" s="474">
        <f t="shared" si="13"/>
        <v>-500</v>
      </c>
      <c r="AJ27" s="474">
        <f t="shared" si="13"/>
        <v>-500</v>
      </c>
      <c r="AK27" s="474">
        <f t="shared" si="13"/>
        <v>199500</v>
      </c>
      <c r="AL27" s="473"/>
    </row>
    <row r="28" spans="1:42" x14ac:dyDescent="0.25">
      <c r="A28" s="351"/>
      <c r="B28" s="351"/>
      <c r="C28" s="351"/>
      <c r="D28" s="351"/>
      <c r="E28" s="409"/>
      <c r="F28" s="409"/>
      <c r="G28" s="409"/>
      <c r="H28" s="409"/>
      <c r="I28" s="448"/>
      <c r="J28" s="398"/>
      <c r="K28" s="448"/>
      <c r="L28" s="398"/>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row>
    <row r="29" spans="1:42" x14ac:dyDescent="0.25">
      <c r="A29" s="332">
        <v>4</v>
      </c>
      <c r="B29" s="333" t="s">
        <v>197</v>
      </c>
      <c r="C29" s="333"/>
      <c r="D29" s="333"/>
      <c r="E29" s="333"/>
      <c r="F29" s="333"/>
      <c r="G29" s="333"/>
      <c r="H29" s="333"/>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row>
    <row r="30" spans="1:42" x14ac:dyDescent="0.25">
      <c r="A30" s="437"/>
      <c r="B30" s="438" t="s">
        <v>136</v>
      </c>
      <c r="C30" s="438" t="s">
        <v>220</v>
      </c>
      <c r="D30" s="438"/>
      <c r="E30" s="449"/>
      <c r="F30" s="450"/>
      <c r="G30" s="450"/>
      <c r="H30" s="399"/>
      <c r="I30" s="451">
        <f>F27</f>
        <v>-6280342.3436086448</v>
      </c>
      <c r="J30" s="351"/>
      <c r="K30" s="351"/>
      <c r="L30" s="351"/>
      <c r="M30" s="351"/>
      <c r="N30" s="351"/>
      <c r="O30" s="351"/>
      <c r="P30" s="452"/>
      <c r="Q30" s="351"/>
      <c r="R30" s="351"/>
      <c r="S30" s="351"/>
      <c r="T30" s="351"/>
      <c r="U30" s="351"/>
      <c r="V30" s="351"/>
      <c r="W30" s="351"/>
      <c r="X30" s="351"/>
      <c r="Y30" s="351"/>
      <c r="Z30" s="351"/>
      <c r="AA30" s="351"/>
      <c r="AB30" s="351"/>
      <c r="AC30" s="351"/>
      <c r="AD30" s="351"/>
      <c r="AE30" s="351"/>
      <c r="AF30" s="351"/>
      <c r="AG30" s="351"/>
      <c r="AH30" s="351"/>
      <c r="AI30" s="351"/>
      <c r="AJ30" s="351"/>
      <c r="AK30" s="351"/>
    </row>
    <row r="31" spans="1:42" x14ac:dyDescent="0.25">
      <c r="A31" s="453"/>
      <c r="B31" s="433" t="s">
        <v>180</v>
      </c>
      <c r="C31" s="433" t="s">
        <v>221</v>
      </c>
      <c r="D31" s="433"/>
      <c r="E31" s="411"/>
      <c r="F31" s="450"/>
      <c r="G31" s="450"/>
      <c r="H31" s="399"/>
      <c r="I31" s="454">
        <f>IRR(H27:AK27,K31)</f>
        <v>-0.11662939865703381</v>
      </c>
      <c r="J31" s="351"/>
      <c r="K31" s="45">
        <v>-0.5</v>
      </c>
      <c r="L31" s="351" t="s">
        <v>519</v>
      </c>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1"/>
    </row>
    <row r="32" spans="1:42" x14ac:dyDescent="0.25">
      <c r="A32" s="332"/>
      <c r="B32" s="333"/>
      <c r="C32" s="333"/>
      <c r="D32" s="333"/>
      <c r="E32" s="333"/>
      <c r="F32" s="333"/>
      <c r="G32" s="333"/>
      <c r="H32" s="333"/>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row>
  </sheetData>
  <sheetProtection algorithmName="SHA-512" hashValue="seX8OPQAM6eXAzbhoJEXUqBtJazKyIrEknxlCTOw3RX1Z3o5pw+gd3xIqWXciROIiJ42fPk+cm4tjtj1aBdXLg==" saltValue="OwqDtWo8/GNoiFFBxI6eIQ==" spinCount="100000" sheet="1" formatCells="0" formatColumns="0" formatRows="0" insertColumns="0" insertRows="0" insertHyperlinks="0" deleteColumns="0" deleteRows="0" sort="0" autoFilter="0" pivotTables="0"/>
  <mergeCells count="2">
    <mergeCell ref="A1:H1"/>
    <mergeCell ref="A19:F19"/>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9" activePane="bottomRight" state="frozen"/>
      <selection pane="topRight" activeCell="D1" sqref="D1"/>
      <selection pane="bottomLeft" activeCell="A6" sqref="A6"/>
      <selection pane="bottomRight" activeCell="D21" sqref="D21"/>
    </sheetView>
  </sheetViews>
  <sheetFormatPr defaultColWidth="9.140625" defaultRowHeight="12.75" x14ac:dyDescent="0.2"/>
  <cols>
    <col min="1" max="1" width="6.42578125" style="401" customWidth="1"/>
    <col min="2" max="2" width="48.5703125" style="401" customWidth="1"/>
    <col min="3" max="4" width="7.140625" style="401" customWidth="1"/>
    <col min="5" max="36" width="13.85546875" style="401" customWidth="1"/>
    <col min="37" max="81" width="9.140625" style="320"/>
    <col min="82" max="16384" width="9.140625" style="401"/>
  </cols>
  <sheetData>
    <row r="1" spans="1:81" s="251" customFormat="1" ht="27" customHeight="1" x14ac:dyDescent="0.25">
      <c r="A1" s="614" t="s">
        <v>223</v>
      </c>
      <c r="B1" s="614"/>
      <c r="C1" s="614"/>
      <c r="D1" s="388"/>
      <c r="E1" s="388"/>
      <c r="F1" s="388"/>
      <c r="G1" s="250"/>
      <c r="H1" s="326"/>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row>
    <row r="2" spans="1:81" s="251" customFormat="1" ht="24.95" customHeight="1" x14ac:dyDescent="0.25">
      <c r="A2" s="633" t="s">
        <v>224</v>
      </c>
      <c r="B2" s="633"/>
      <c r="C2" s="633"/>
      <c r="D2" s="633"/>
      <c r="E2" s="633"/>
      <c r="F2" s="633"/>
      <c r="G2" s="633"/>
      <c r="H2" s="633"/>
      <c r="I2" s="633"/>
      <c r="J2" s="633"/>
      <c r="K2" s="633"/>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389"/>
      <c r="BG2" s="389"/>
      <c r="BH2" s="389"/>
      <c r="BI2" s="389"/>
      <c r="BJ2" s="389"/>
      <c r="BK2" s="389"/>
      <c r="BL2" s="389"/>
      <c r="BM2" s="250"/>
      <c r="BN2" s="250"/>
      <c r="BO2" s="250"/>
      <c r="BP2" s="250"/>
      <c r="BQ2" s="250"/>
      <c r="BR2" s="250"/>
      <c r="BS2" s="250"/>
      <c r="BT2" s="250"/>
      <c r="BU2" s="250"/>
      <c r="BV2" s="250"/>
      <c r="BW2" s="250"/>
      <c r="BX2" s="250"/>
      <c r="BY2" s="250"/>
      <c r="BZ2" s="250"/>
      <c r="CA2" s="250"/>
      <c r="CB2" s="250"/>
      <c r="CC2" s="250"/>
    </row>
    <row r="3" spans="1:81" s="320" customFormat="1" x14ac:dyDescent="0.2">
      <c r="B3" s="390" t="s">
        <v>191</v>
      </c>
      <c r="C3" s="475">
        <f>'5.DL soc.econom. analīze'!C3</f>
        <v>0.05</v>
      </c>
      <c r="D3" s="475"/>
    </row>
    <row r="4" spans="1:81" s="320" customFormat="1" x14ac:dyDescent="0.2">
      <c r="A4" s="391"/>
      <c r="B4" s="391"/>
      <c r="C4" s="391"/>
      <c r="D4" s="391"/>
    </row>
    <row r="5" spans="1:81" s="256" customFormat="1" ht="15.75" x14ac:dyDescent="0.25">
      <c r="A5" s="392"/>
      <c r="B5" s="393"/>
      <c r="C5" s="393"/>
      <c r="D5" s="393"/>
      <c r="E5" s="394" t="s">
        <v>205</v>
      </c>
      <c r="F5" s="395"/>
      <c r="G5" s="261">
        <f>'4.DL Finansiālā ilgtspēja'!E3</f>
        <v>1</v>
      </c>
      <c r="H5" s="261">
        <f>'4.DL Finansiālā ilgtspēja'!F3</f>
        <v>2</v>
      </c>
      <c r="I5" s="261">
        <f>'4.DL Finansiālā ilgtspēja'!G3</f>
        <v>3</v>
      </c>
      <c r="J5" s="261">
        <f>'4.DL Finansiālā ilgtspēja'!H3</f>
        <v>4</v>
      </c>
      <c r="K5" s="261">
        <f>'4.DL Finansiālā ilgtspēja'!I3</f>
        <v>5</v>
      </c>
      <c r="L5" s="261">
        <f>'4.DL Finansiālā ilgtspēja'!J3</f>
        <v>6</v>
      </c>
      <c r="M5" s="261">
        <f>'4.DL Finansiālā ilgtspēja'!K3</f>
        <v>7</v>
      </c>
      <c r="N5" s="261">
        <f>'4.DL Finansiālā ilgtspēja'!L3</f>
        <v>8</v>
      </c>
      <c r="O5" s="261">
        <f>'4.DL Finansiālā ilgtspēja'!M3</f>
        <v>9</v>
      </c>
      <c r="P5" s="261">
        <f>'4.DL Finansiālā ilgtspēja'!N3</f>
        <v>10</v>
      </c>
      <c r="Q5" s="261">
        <f>'4.DL Finansiālā ilgtspēja'!O3</f>
        <v>11</v>
      </c>
      <c r="R5" s="261">
        <f>'4.DL Finansiālā ilgtspēja'!P3</f>
        <v>12</v>
      </c>
      <c r="S5" s="261">
        <f>'4.DL Finansiālā ilgtspēja'!Q3</f>
        <v>13</v>
      </c>
      <c r="T5" s="261">
        <f>'4.DL Finansiālā ilgtspēja'!R3</f>
        <v>14</v>
      </c>
      <c r="U5" s="261">
        <f>'4.DL Finansiālā ilgtspēja'!S3</f>
        <v>15</v>
      </c>
      <c r="V5" s="261">
        <f>'4.DL Finansiālā ilgtspēja'!T3</f>
        <v>16</v>
      </c>
      <c r="W5" s="261">
        <f>'4.DL Finansiālā ilgtspēja'!U3</f>
        <v>17</v>
      </c>
      <c r="X5" s="261">
        <f>'4.DL Finansiālā ilgtspēja'!V3</f>
        <v>18</v>
      </c>
      <c r="Y5" s="261">
        <f>'4.DL Finansiālā ilgtspēja'!W3</f>
        <v>19</v>
      </c>
      <c r="Z5" s="261">
        <f>'4.DL Finansiālā ilgtspēja'!X3</f>
        <v>20</v>
      </c>
      <c r="AA5" s="261">
        <f>'4.DL Finansiālā ilgtspēja'!Y3</f>
        <v>21</v>
      </c>
      <c r="AB5" s="261">
        <f>'4.DL Finansiālā ilgtspēja'!Z3</f>
        <v>22</v>
      </c>
      <c r="AC5" s="261">
        <f>'4.DL Finansiālā ilgtspēja'!AA3</f>
        <v>23</v>
      </c>
      <c r="AD5" s="261">
        <f>'4.DL Finansiālā ilgtspēja'!AB3</f>
        <v>24</v>
      </c>
      <c r="AE5" s="261">
        <f>'4.DL Finansiālā ilgtspēja'!AC3</f>
        <v>25</v>
      </c>
      <c r="AF5" s="261">
        <f>'4.DL Finansiālā ilgtspēja'!AD3</f>
        <v>26</v>
      </c>
      <c r="AG5" s="261">
        <f>'4.DL Finansiālā ilgtspēja'!AE3</f>
        <v>27</v>
      </c>
      <c r="AH5" s="261">
        <f>'4.DL Finansiālā ilgtspēja'!AF3</f>
        <v>28</v>
      </c>
      <c r="AI5" s="261">
        <f>'4.DL Finansiālā ilgtspēja'!AG3</f>
        <v>29</v>
      </c>
      <c r="AJ5" s="261">
        <f>'4.DL Finansiālā ilgtspēja'!AH3</f>
        <v>30</v>
      </c>
      <c r="AK5" s="320"/>
      <c r="AL5" s="320"/>
      <c r="AM5" s="320"/>
      <c r="AN5" s="320"/>
      <c r="AO5" s="320"/>
      <c r="AP5" s="320"/>
      <c r="AQ5" s="320"/>
      <c r="AR5" s="320"/>
      <c r="AS5" s="320"/>
      <c r="AT5" s="320"/>
      <c r="AU5" s="320"/>
      <c r="AV5" s="320"/>
      <c r="AW5" s="320"/>
      <c r="AX5" s="320"/>
      <c r="AY5" s="320"/>
      <c r="AZ5" s="320"/>
      <c r="BA5" s="320"/>
      <c r="BB5" s="320"/>
      <c r="BC5" s="320"/>
      <c r="BD5" s="320"/>
      <c r="BE5" s="320"/>
      <c r="BF5" s="320"/>
      <c r="BG5" s="320"/>
      <c r="BH5" s="320"/>
      <c r="BI5" s="320"/>
      <c r="BJ5" s="320"/>
      <c r="BK5" s="320"/>
      <c r="BL5" s="320"/>
      <c r="BM5" s="320"/>
      <c r="BN5" s="320"/>
      <c r="BO5" s="320"/>
      <c r="BP5" s="320"/>
      <c r="BQ5" s="320"/>
      <c r="BR5" s="320"/>
      <c r="BS5" s="320"/>
      <c r="BT5" s="320"/>
      <c r="BU5" s="320"/>
      <c r="BV5" s="320"/>
      <c r="BW5" s="320"/>
      <c r="BX5" s="320"/>
      <c r="BY5" s="320"/>
      <c r="BZ5" s="320"/>
      <c r="CA5" s="320"/>
      <c r="CB5" s="320"/>
      <c r="CC5" s="320"/>
    </row>
    <row r="6" spans="1:81" s="256" customFormat="1" x14ac:dyDescent="0.2">
      <c r="A6" s="328"/>
      <c r="B6" s="258"/>
      <c r="C6" s="258" t="s">
        <v>173</v>
      </c>
      <c r="D6" s="396" t="s">
        <v>225</v>
      </c>
      <c r="E6" s="396" t="s">
        <v>114</v>
      </c>
      <c r="F6" s="396" t="s">
        <v>114</v>
      </c>
      <c r="G6" s="261">
        <f>'4.DL Finansiālā ilgtspēja'!E4</f>
        <v>2022</v>
      </c>
      <c r="H6" s="261">
        <f>'4.DL Finansiālā ilgtspēja'!F4</f>
        <v>2023</v>
      </c>
      <c r="I6" s="261">
        <f>'4.DL Finansiālā ilgtspēja'!G4</f>
        <v>2024</v>
      </c>
      <c r="J6" s="261">
        <f>'4.DL Finansiālā ilgtspēja'!H4</f>
        <v>2025</v>
      </c>
      <c r="K6" s="261">
        <f>'4.DL Finansiālā ilgtspēja'!I4</f>
        <v>2026</v>
      </c>
      <c r="L6" s="261">
        <f>'4.DL Finansiālā ilgtspēja'!J4</f>
        <v>2027</v>
      </c>
      <c r="M6" s="261">
        <f>'4.DL Finansiālā ilgtspēja'!K4</f>
        <v>2028</v>
      </c>
      <c r="N6" s="261">
        <f>'4.DL Finansiālā ilgtspēja'!L4</f>
        <v>2029</v>
      </c>
      <c r="O6" s="261">
        <f>'4.DL Finansiālā ilgtspēja'!M4</f>
        <v>2030</v>
      </c>
      <c r="P6" s="261">
        <f>'4.DL Finansiālā ilgtspēja'!N4</f>
        <v>2031</v>
      </c>
      <c r="Q6" s="261">
        <f>'4.DL Finansiālā ilgtspēja'!O4</f>
        <v>2032</v>
      </c>
      <c r="R6" s="261">
        <f>'4.DL Finansiālā ilgtspēja'!P4</f>
        <v>2033</v>
      </c>
      <c r="S6" s="261">
        <f>'4.DL Finansiālā ilgtspēja'!Q4</f>
        <v>2034</v>
      </c>
      <c r="T6" s="261">
        <f>'4.DL Finansiālā ilgtspēja'!R4</f>
        <v>2035</v>
      </c>
      <c r="U6" s="261">
        <f>'4.DL Finansiālā ilgtspēja'!S4</f>
        <v>2036</v>
      </c>
      <c r="V6" s="261">
        <f>'4.DL Finansiālā ilgtspēja'!T4</f>
        <v>2037</v>
      </c>
      <c r="W6" s="261">
        <f>'4.DL Finansiālā ilgtspēja'!U4</f>
        <v>2038</v>
      </c>
      <c r="X6" s="261">
        <f>'4.DL Finansiālā ilgtspēja'!V4</f>
        <v>2039</v>
      </c>
      <c r="Y6" s="261">
        <f>'4.DL Finansiālā ilgtspēja'!W4</f>
        <v>2040</v>
      </c>
      <c r="Z6" s="261">
        <f>'4.DL Finansiālā ilgtspēja'!X4</f>
        <v>2041</v>
      </c>
      <c r="AA6" s="261">
        <f>'4.DL Finansiālā ilgtspēja'!Y4</f>
        <v>2042</v>
      </c>
      <c r="AB6" s="261">
        <f>'4.DL Finansiālā ilgtspēja'!Z4</f>
        <v>2043</v>
      </c>
      <c r="AC6" s="261">
        <f>'4.DL Finansiālā ilgtspēja'!AA4</f>
        <v>2044</v>
      </c>
      <c r="AD6" s="261">
        <f>'4.DL Finansiālā ilgtspēja'!AB4</f>
        <v>2045</v>
      </c>
      <c r="AE6" s="261">
        <f>'4.DL Finansiālā ilgtspēja'!AC4</f>
        <v>2046</v>
      </c>
      <c r="AF6" s="261">
        <f>'4.DL Finansiālā ilgtspēja'!AD4</f>
        <v>2047</v>
      </c>
      <c r="AG6" s="261">
        <f>'4.DL Finansiālā ilgtspēja'!AE4</f>
        <v>2048</v>
      </c>
      <c r="AH6" s="261">
        <f>'4.DL Finansiālā ilgtspēja'!AF4</f>
        <v>2049</v>
      </c>
      <c r="AI6" s="261">
        <f>'4.DL Finansiālā ilgtspēja'!AG4</f>
        <v>2050</v>
      </c>
      <c r="AJ6" s="261">
        <f>'4.DL Finansiālā ilgtspēja'!AH4</f>
        <v>2051</v>
      </c>
      <c r="AK6" s="320"/>
      <c r="AL6" s="320"/>
      <c r="AM6" s="320"/>
      <c r="AN6" s="320"/>
      <c r="AO6" s="320"/>
      <c r="AP6" s="320"/>
      <c r="AQ6" s="320"/>
      <c r="AR6" s="320"/>
      <c r="AS6" s="320"/>
      <c r="AT6" s="320"/>
      <c r="AU6" s="320"/>
      <c r="AV6" s="320"/>
      <c r="AW6" s="320"/>
      <c r="AX6" s="320"/>
      <c r="AY6" s="320"/>
      <c r="AZ6" s="320"/>
      <c r="BA6" s="320"/>
      <c r="BB6" s="320"/>
      <c r="BC6" s="320"/>
      <c r="BD6" s="320"/>
      <c r="BE6" s="320"/>
      <c r="BF6" s="320"/>
      <c r="BG6" s="320"/>
      <c r="BH6" s="320"/>
      <c r="BI6" s="320"/>
      <c r="BJ6" s="320"/>
      <c r="BK6" s="320"/>
      <c r="BL6" s="320"/>
      <c r="BM6" s="320"/>
      <c r="BN6" s="320"/>
      <c r="BO6" s="320"/>
      <c r="BP6" s="320"/>
      <c r="BQ6" s="320"/>
      <c r="BR6" s="320"/>
      <c r="BS6" s="320"/>
      <c r="BT6" s="320"/>
      <c r="BU6" s="320"/>
      <c r="BV6" s="320"/>
      <c r="BW6" s="320"/>
      <c r="BX6" s="320"/>
      <c r="BY6" s="320"/>
      <c r="BZ6" s="320"/>
      <c r="CA6" s="320"/>
      <c r="CB6" s="320"/>
      <c r="CC6" s="320"/>
    </row>
    <row r="7" spans="1:81" x14ac:dyDescent="0.2">
      <c r="A7" s="397"/>
      <c r="B7" s="398"/>
      <c r="C7" s="351"/>
      <c r="D7" s="351"/>
      <c r="E7" s="399"/>
      <c r="F7" s="399"/>
      <c r="G7" s="398"/>
      <c r="H7" s="400"/>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c r="AI7" s="398"/>
      <c r="AJ7" s="398"/>
    </row>
    <row r="8" spans="1:81" s="408" customFormat="1" x14ac:dyDescent="0.2">
      <c r="A8" s="402">
        <v>1</v>
      </c>
      <c r="B8" s="403" t="s">
        <v>174</v>
      </c>
      <c r="C8" s="404" t="s">
        <v>58</v>
      </c>
      <c r="D8" s="47">
        <v>0</v>
      </c>
      <c r="E8" s="405">
        <f>G8+NPV($C$3,H8:AJ8)</f>
        <v>8016611.3336030003</v>
      </c>
      <c r="F8" s="405">
        <f>SUM(G8:AJ8)</f>
        <v>15820000</v>
      </c>
      <c r="G8" s="406">
        <f>SUM(G9:G17)</f>
        <v>0</v>
      </c>
      <c r="H8" s="406">
        <f>SUM(H9:H17)</f>
        <v>0</v>
      </c>
      <c r="I8" s="406">
        <f t="shared" ref="I8:AJ8" si="0">SUM(I9:I17)</f>
        <v>565000</v>
      </c>
      <c r="J8" s="406">
        <f t="shared" si="0"/>
        <v>565000</v>
      </c>
      <c r="K8" s="406">
        <f t="shared" si="0"/>
        <v>565000</v>
      </c>
      <c r="L8" s="406">
        <f t="shared" si="0"/>
        <v>565000</v>
      </c>
      <c r="M8" s="406">
        <f t="shared" si="0"/>
        <v>565000</v>
      </c>
      <c r="N8" s="406">
        <f t="shared" si="0"/>
        <v>565000</v>
      </c>
      <c r="O8" s="406">
        <f t="shared" si="0"/>
        <v>565000</v>
      </c>
      <c r="P8" s="406">
        <f t="shared" si="0"/>
        <v>565000</v>
      </c>
      <c r="Q8" s="406">
        <f t="shared" si="0"/>
        <v>565000</v>
      </c>
      <c r="R8" s="406">
        <f t="shared" si="0"/>
        <v>565000</v>
      </c>
      <c r="S8" s="406">
        <f t="shared" si="0"/>
        <v>565000</v>
      </c>
      <c r="T8" s="406">
        <f t="shared" si="0"/>
        <v>565000</v>
      </c>
      <c r="U8" s="406">
        <f t="shared" si="0"/>
        <v>565000</v>
      </c>
      <c r="V8" s="406">
        <f t="shared" si="0"/>
        <v>565000</v>
      </c>
      <c r="W8" s="406">
        <f t="shared" si="0"/>
        <v>565000</v>
      </c>
      <c r="X8" s="406">
        <f t="shared" si="0"/>
        <v>565000</v>
      </c>
      <c r="Y8" s="406">
        <f t="shared" si="0"/>
        <v>565000</v>
      </c>
      <c r="Z8" s="406">
        <f t="shared" si="0"/>
        <v>565000</v>
      </c>
      <c r="AA8" s="406">
        <f t="shared" si="0"/>
        <v>565000</v>
      </c>
      <c r="AB8" s="406">
        <f t="shared" si="0"/>
        <v>565000</v>
      </c>
      <c r="AC8" s="406">
        <f t="shared" si="0"/>
        <v>565000</v>
      </c>
      <c r="AD8" s="406">
        <f t="shared" si="0"/>
        <v>565000</v>
      </c>
      <c r="AE8" s="406">
        <f t="shared" si="0"/>
        <v>565000</v>
      </c>
      <c r="AF8" s="406">
        <f t="shared" si="0"/>
        <v>565000</v>
      </c>
      <c r="AG8" s="406">
        <f t="shared" si="0"/>
        <v>565000</v>
      </c>
      <c r="AH8" s="406">
        <f t="shared" si="0"/>
        <v>565000</v>
      </c>
      <c r="AI8" s="406">
        <f t="shared" si="0"/>
        <v>565000</v>
      </c>
      <c r="AJ8" s="406">
        <f t="shared" si="0"/>
        <v>565000</v>
      </c>
      <c r="AK8" s="320"/>
      <c r="AL8" s="407"/>
      <c r="AM8" s="407"/>
      <c r="AN8" s="407"/>
      <c r="AO8" s="407"/>
      <c r="AP8" s="407"/>
      <c r="AQ8" s="407"/>
      <c r="AR8" s="407"/>
      <c r="AS8" s="407"/>
      <c r="AT8" s="407"/>
      <c r="AU8" s="407"/>
      <c r="AV8" s="407"/>
      <c r="AW8" s="407"/>
      <c r="AX8" s="407"/>
      <c r="AY8" s="407"/>
      <c r="AZ8" s="407"/>
      <c r="BA8" s="407"/>
      <c r="BB8" s="407"/>
      <c r="BC8" s="407"/>
      <c r="BD8" s="407"/>
      <c r="BE8" s="407"/>
      <c r="BF8" s="407"/>
      <c r="BG8" s="407"/>
      <c r="BH8" s="407"/>
      <c r="BI8" s="407"/>
      <c r="BJ8" s="407"/>
      <c r="BK8" s="407"/>
      <c r="BL8" s="407"/>
      <c r="BM8" s="407"/>
      <c r="BN8" s="407"/>
      <c r="BO8" s="407"/>
      <c r="BP8" s="407"/>
      <c r="BQ8" s="407"/>
      <c r="BR8" s="407"/>
      <c r="BS8" s="407"/>
      <c r="BT8" s="407"/>
      <c r="BU8" s="407"/>
      <c r="BV8" s="407"/>
      <c r="BW8" s="407"/>
      <c r="BX8" s="407"/>
      <c r="BY8" s="407"/>
      <c r="BZ8" s="407"/>
      <c r="CA8" s="407"/>
      <c r="CB8" s="407"/>
      <c r="CC8" s="407"/>
    </row>
    <row r="9" spans="1:81" x14ac:dyDescent="0.2">
      <c r="A9" s="399" t="s">
        <v>2</v>
      </c>
      <c r="B9" s="476" t="str">
        <f>'5.DL soc.econom. analīze'!B9</f>
        <v>Ieguvums ...</v>
      </c>
      <c r="C9" s="409" t="s">
        <v>58</v>
      </c>
      <c r="D9" s="47">
        <v>0</v>
      </c>
      <c r="E9" s="405">
        <f t="shared" ref="E9:E42" si="1">G9+NPV($C$3,H9:AJ9)</f>
        <v>709434.631292301</v>
      </c>
      <c r="F9" s="405">
        <f>SUM(G9:AJ9)</f>
        <v>1400000</v>
      </c>
      <c r="G9" s="477">
        <f>'5.DL soc.econom. analīze'!F9*(1+'7. DL jut. analīze-Soc.'!$D9)</f>
        <v>0</v>
      </c>
      <c r="H9" s="477">
        <f>'5.DL soc.econom. analīze'!G9*(1+'7. DL jut. analīze-Soc.'!$D9)</f>
        <v>0</v>
      </c>
      <c r="I9" s="477">
        <f>'5.DL soc.econom. analīze'!H9*(1+'7. DL jut. analīze-Soc.'!$D9)</f>
        <v>50000</v>
      </c>
      <c r="J9" s="477">
        <f>'5.DL soc.econom. analīze'!I9*(1+'7. DL jut. analīze-Soc.'!$D9)</f>
        <v>50000</v>
      </c>
      <c r="K9" s="477">
        <f>'5.DL soc.econom. analīze'!J9*(1+'7. DL jut. analīze-Soc.'!$D9)</f>
        <v>50000</v>
      </c>
      <c r="L9" s="477">
        <f>'5.DL soc.econom. analīze'!K9*(1+'7. DL jut. analīze-Soc.'!$D9)</f>
        <v>50000</v>
      </c>
      <c r="M9" s="477">
        <f>'5.DL soc.econom. analīze'!L9*(1+'7. DL jut. analīze-Soc.'!$D9)</f>
        <v>50000</v>
      </c>
      <c r="N9" s="477">
        <f>'5.DL soc.econom. analīze'!M9*(1+'7. DL jut. analīze-Soc.'!$D9)</f>
        <v>50000</v>
      </c>
      <c r="O9" s="477">
        <f>'5.DL soc.econom. analīze'!N9*(1+'7. DL jut. analīze-Soc.'!$D9)</f>
        <v>50000</v>
      </c>
      <c r="P9" s="477">
        <f>'5.DL soc.econom. analīze'!O9*(1+'7. DL jut. analīze-Soc.'!$D9)</f>
        <v>50000</v>
      </c>
      <c r="Q9" s="477">
        <f>'5.DL soc.econom. analīze'!P9*(1+'7. DL jut. analīze-Soc.'!$D9)</f>
        <v>50000</v>
      </c>
      <c r="R9" s="477">
        <f>'5.DL soc.econom. analīze'!Q9*(1+'7. DL jut. analīze-Soc.'!$D9)</f>
        <v>50000</v>
      </c>
      <c r="S9" s="477">
        <f>'5.DL soc.econom. analīze'!R9*(1+'7. DL jut. analīze-Soc.'!$D9)</f>
        <v>50000</v>
      </c>
      <c r="T9" s="477">
        <f>'5.DL soc.econom. analīze'!S9*(1+'7. DL jut. analīze-Soc.'!$D9)</f>
        <v>50000</v>
      </c>
      <c r="U9" s="477">
        <f>'5.DL soc.econom. analīze'!T9*(1+'7. DL jut. analīze-Soc.'!$D9)</f>
        <v>50000</v>
      </c>
      <c r="V9" s="477">
        <f>'5.DL soc.econom. analīze'!U9*(1+'7. DL jut. analīze-Soc.'!$D9)</f>
        <v>50000</v>
      </c>
      <c r="W9" s="477">
        <f>'5.DL soc.econom. analīze'!V9*(1+'7. DL jut. analīze-Soc.'!$D9)</f>
        <v>50000</v>
      </c>
      <c r="X9" s="477">
        <f>'5.DL soc.econom. analīze'!W9*(1+'7. DL jut. analīze-Soc.'!$D9)</f>
        <v>50000</v>
      </c>
      <c r="Y9" s="477">
        <f>'5.DL soc.econom. analīze'!X9*(1+'7. DL jut. analīze-Soc.'!$D9)</f>
        <v>50000</v>
      </c>
      <c r="Z9" s="477">
        <f>'5.DL soc.econom. analīze'!Y9*(1+'7. DL jut. analīze-Soc.'!$D9)</f>
        <v>50000</v>
      </c>
      <c r="AA9" s="477">
        <f>'5.DL soc.econom. analīze'!Z9*(1+'7. DL jut. analīze-Soc.'!$D9)</f>
        <v>50000</v>
      </c>
      <c r="AB9" s="477">
        <f>'5.DL soc.econom. analīze'!AA9*(1+'7. DL jut. analīze-Soc.'!$D9)</f>
        <v>50000</v>
      </c>
      <c r="AC9" s="477">
        <f>'5.DL soc.econom. analīze'!AB9*(1+'7. DL jut. analīze-Soc.'!$D9)</f>
        <v>50000</v>
      </c>
      <c r="AD9" s="477">
        <f>'5.DL soc.econom. analīze'!AC9*(1+'7. DL jut. analīze-Soc.'!$D9)</f>
        <v>50000</v>
      </c>
      <c r="AE9" s="477">
        <f>'5.DL soc.econom. analīze'!AD9*(1+'7. DL jut. analīze-Soc.'!$D9)</f>
        <v>50000</v>
      </c>
      <c r="AF9" s="477">
        <f>'5.DL soc.econom. analīze'!AE9*(1+'7. DL jut. analīze-Soc.'!$D9)</f>
        <v>50000</v>
      </c>
      <c r="AG9" s="477">
        <f>'5.DL soc.econom. analīze'!AF9*(1+'7. DL jut. analīze-Soc.'!$D9)</f>
        <v>50000</v>
      </c>
      <c r="AH9" s="477">
        <f>'5.DL soc.econom. analīze'!AG9*(1+'7. DL jut. analīze-Soc.'!$D9)</f>
        <v>50000</v>
      </c>
      <c r="AI9" s="477">
        <f>'5.DL soc.econom. analīze'!AH9*(1+'7. DL jut. analīze-Soc.'!$D9)</f>
        <v>50000</v>
      </c>
      <c r="AJ9" s="477">
        <f>'5.DL soc.econom. analīze'!AI9*(1+'7. DL jut. analīze-Soc.'!$D9)</f>
        <v>50000</v>
      </c>
    </row>
    <row r="10" spans="1:81" x14ac:dyDescent="0.2">
      <c r="A10" s="399" t="s">
        <v>4</v>
      </c>
      <c r="B10" s="476" t="str">
        <f>'5.DL soc.econom. analīze'!B10</f>
        <v>Ieguvums ...</v>
      </c>
      <c r="C10" s="409" t="s">
        <v>58</v>
      </c>
      <c r="D10" s="47">
        <v>0</v>
      </c>
      <c r="E10" s="405">
        <f t="shared" si="1"/>
        <v>1844530.0413599822</v>
      </c>
      <c r="F10" s="405">
        <f t="shared" ref="F10:F42" si="2">SUM(G10:AJ10)</f>
        <v>3640000</v>
      </c>
      <c r="G10" s="477">
        <f>'5.DL soc.econom. analīze'!F10*(1+'7. DL jut. analīze-Soc.'!$D10)</f>
        <v>0</v>
      </c>
      <c r="H10" s="477">
        <f>'5.DL soc.econom. analīze'!G10*(1+'7. DL jut. analīze-Soc.'!$D10)</f>
        <v>0</v>
      </c>
      <c r="I10" s="477">
        <f>'5.DL soc.econom. analīze'!H10*(1+'7. DL jut. analīze-Soc.'!$D10)</f>
        <v>130000</v>
      </c>
      <c r="J10" s="477">
        <f>'5.DL soc.econom. analīze'!I10*(1+'7. DL jut. analīze-Soc.'!$D10)</f>
        <v>130000</v>
      </c>
      <c r="K10" s="477">
        <f>'5.DL soc.econom. analīze'!J10*(1+'7. DL jut. analīze-Soc.'!$D10)</f>
        <v>130000</v>
      </c>
      <c r="L10" s="477">
        <f>'5.DL soc.econom. analīze'!K10*(1+'7. DL jut. analīze-Soc.'!$D10)</f>
        <v>130000</v>
      </c>
      <c r="M10" s="477">
        <f>'5.DL soc.econom. analīze'!L10*(1+'7. DL jut. analīze-Soc.'!$D10)</f>
        <v>130000</v>
      </c>
      <c r="N10" s="477">
        <f>'5.DL soc.econom. analīze'!M10*(1+'7. DL jut. analīze-Soc.'!$D10)</f>
        <v>130000</v>
      </c>
      <c r="O10" s="477">
        <f>'5.DL soc.econom. analīze'!N10*(1+'7. DL jut. analīze-Soc.'!$D10)</f>
        <v>130000</v>
      </c>
      <c r="P10" s="477">
        <f>'5.DL soc.econom. analīze'!O10*(1+'7. DL jut. analīze-Soc.'!$D10)</f>
        <v>130000</v>
      </c>
      <c r="Q10" s="477">
        <f>'5.DL soc.econom. analīze'!P10*(1+'7. DL jut. analīze-Soc.'!$D10)</f>
        <v>130000</v>
      </c>
      <c r="R10" s="477">
        <f>'5.DL soc.econom. analīze'!Q10*(1+'7. DL jut. analīze-Soc.'!$D10)</f>
        <v>130000</v>
      </c>
      <c r="S10" s="477">
        <f>'5.DL soc.econom. analīze'!R10*(1+'7. DL jut. analīze-Soc.'!$D10)</f>
        <v>130000</v>
      </c>
      <c r="T10" s="477">
        <f>'5.DL soc.econom. analīze'!S10*(1+'7. DL jut. analīze-Soc.'!$D10)</f>
        <v>130000</v>
      </c>
      <c r="U10" s="477">
        <f>'5.DL soc.econom. analīze'!T10*(1+'7. DL jut. analīze-Soc.'!$D10)</f>
        <v>130000</v>
      </c>
      <c r="V10" s="477">
        <f>'5.DL soc.econom. analīze'!U10*(1+'7. DL jut. analīze-Soc.'!$D10)</f>
        <v>130000</v>
      </c>
      <c r="W10" s="477">
        <f>'5.DL soc.econom. analīze'!V10*(1+'7. DL jut. analīze-Soc.'!$D10)</f>
        <v>130000</v>
      </c>
      <c r="X10" s="477">
        <f>'5.DL soc.econom. analīze'!W10*(1+'7. DL jut. analīze-Soc.'!$D10)</f>
        <v>130000</v>
      </c>
      <c r="Y10" s="477">
        <f>'5.DL soc.econom. analīze'!X10*(1+'7. DL jut. analīze-Soc.'!$D10)</f>
        <v>130000</v>
      </c>
      <c r="Z10" s="477">
        <f>'5.DL soc.econom. analīze'!Y10*(1+'7. DL jut. analīze-Soc.'!$D10)</f>
        <v>130000</v>
      </c>
      <c r="AA10" s="477">
        <f>'5.DL soc.econom. analīze'!Z10*(1+'7. DL jut. analīze-Soc.'!$D10)</f>
        <v>130000</v>
      </c>
      <c r="AB10" s="477">
        <f>'5.DL soc.econom. analīze'!AA10*(1+'7. DL jut. analīze-Soc.'!$D10)</f>
        <v>130000</v>
      </c>
      <c r="AC10" s="477">
        <f>'5.DL soc.econom. analīze'!AB10*(1+'7. DL jut. analīze-Soc.'!$D10)</f>
        <v>130000</v>
      </c>
      <c r="AD10" s="477">
        <f>'5.DL soc.econom. analīze'!AC10*(1+'7. DL jut. analīze-Soc.'!$D10)</f>
        <v>130000</v>
      </c>
      <c r="AE10" s="477">
        <f>'5.DL soc.econom. analīze'!AD10*(1+'7. DL jut. analīze-Soc.'!$D10)</f>
        <v>130000</v>
      </c>
      <c r="AF10" s="477">
        <f>'5.DL soc.econom. analīze'!AE10*(1+'7. DL jut. analīze-Soc.'!$D10)</f>
        <v>130000</v>
      </c>
      <c r="AG10" s="477">
        <f>'5.DL soc.econom. analīze'!AF10*(1+'7. DL jut. analīze-Soc.'!$D10)</f>
        <v>130000</v>
      </c>
      <c r="AH10" s="477">
        <f>'5.DL soc.econom. analīze'!AG10*(1+'7. DL jut. analīze-Soc.'!$D10)</f>
        <v>130000</v>
      </c>
      <c r="AI10" s="477">
        <f>'5.DL soc.econom. analīze'!AH10*(1+'7. DL jut. analīze-Soc.'!$D10)</f>
        <v>130000</v>
      </c>
      <c r="AJ10" s="477">
        <f>'5.DL soc.econom. analīze'!AI10*(1+'7. DL jut. analīze-Soc.'!$D10)</f>
        <v>130000</v>
      </c>
    </row>
    <row r="11" spans="1:81" x14ac:dyDescent="0.2">
      <c r="A11" s="399" t="s">
        <v>6</v>
      </c>
      <c r="B11" s="476" t="str">
        <f>'5.DL soc.econom. analīze'!B11</f>
        <v>Ieguvums ...</v>
      </c>
      <c r="C11" s="409" t="s">
        <v>58</v>
      </c>
      <c r="D11" s="47">
        <v>0</v>
      </c>
      <c r="E11" s="405">
        <f t="shared" si="1"/>
        <v>3547173.1564615038</v>
      </c>
      <c r="F11" s="405">
        <f t="shared" si="2"/>
        <v>7000000</v>
      </c>
      <c r="G11" s="477">
        <f>'5.DL soc.econom. analīze'!F11*(1+'7. DL jut. analīze-Soc.'!$D11)</f>
        <v>0</v>
      </c>
      <c r="H11" s="477">
        <f>'5.DL soc.econom. analīze'!G11*(1+'7. DL jut. analīze-Soc.'!$D11)</f>
        <v>0</v>
      </c>
      <c r="I11" s="477">
        <f>'5.DL soc.econom. analīze'!H11*(1+'7. DL jut. analīze-Soc.'!$D11)</f>
        <v>250000</v>
      </c>
      <c r="J11" s="477">
        <f>'5.DL soc.econom. analīze'!I11*(1+'7. DL jut. analīze-Soc.'!$D11)</f>
        <v>250000</v>
      </c>
      <c r="K11" s="477">
        <f>'5.DL soc.econom. analīze'!J11*(1+'7. DL jut. analīze-Soc.'!$D11)</f>
        <v>250000</v>
      </c>
      <c r="L11" s="477">
        <f>'5.DL soc.econom. analīze'!K11*(1+'7. DL jut. analīze-Soc.'!$D11)</f>
        <v>250000</v>
      </c>
      <c r="M11" s="477">
        <f>'5.DL soc.econom. analīze'!L11*(1+'7. DL jut. analīze-Soc.'!$D11)</f>
        <v>250000</v>
      </c>
      <c r="N11" s="477">
        <f>'5.DL soc.econom. analīze'!M11*(1+'7. DL jut. analīze-Soc.'!$D11)</f>
        <v>250000</v>
      </c>
      <c r="O11" s="477">
        <f>'5.DL soc.econom. analīze'!N11*(1+'7. DL jut. analīze-Soc.'!$D11)</f>
        <v>250000</v>
      </c>
      <c r="P11" s="477">
        <f>'5.DL soc.econom. analīze'!O11*(1+'7. DL jut. analīze-Soc.'!$D11)</f>
        <v>250000</v>
      </c>
      <c r="Q11" s="477">
        <f>'5.DL soc.econom. analīze'!P11*(1+'7. DL jut. analīze-Soc.'!$D11)</f>
        <v>250000</v>
      </c>
      <c r="R11" s="477">
        <f>'5.DL soc.econom. analīze'!Q11*(1+'7. DL jut. analīze-Soc.'!$D11)</f>
        <v>250000</v>
      </c>
      <c r="S11" s="477">
        <f>'5.DL soc.econom. analīze'!R11*(1+'7. DL jut. analīze-Soc.'!$D11)</f>
        <v>250000</v>
      </c>
      <c r="T11" s="477">
        <f>'5.DL soc.econom. analīze'!S11*(1+'7. DL jut. analīze-Soc.'!$D11)</f>
        <v>250000</v>
      </c>
      <c r="U11" s="477">
        <f>'5.DL soc.econom. analīze'!T11*(1+'7. DL jut. analīze-Soc.'!$D11)</f>
        <v>250000</v>
      </c>
      <c r="V11" s="477">
        <f>'5.DL soc.econom. analīze'!U11*(1+'7. DL jut. analīze-Soc.'!$D11)</f>
        <v>250000</v>
      </c>
      <c r="W11" s="477">
        <f>'5.DL soc.econom. analīze'!V11*(1+'7. DL jut. analīze-Soc.'!$D11)</f>
        <v>250000</v>
      </c>
      <c r="X11" s="477">
        <f>'5.DL soc.econom. analīze'!W11*(1+'7. DL jut. analīze-Soc.'!$D11)</f>
        <v>250000</v>
      </c>
      <c r="Y11" s="477">
        <f>'5.DL soc.econom. analīze'!X11*(1+'7. DL jut. analīze-Soc.'!$D11)</f>
        <v>250000</v>
      </c>
      <c r="Z11" s="477">
        <f>'5.DL soc.econom. analīze'!Y11*(1+'7. DL jut. analīze-Soc.'!$D11)</f>
        <v>250000</v>
      </c>
      <c r="AA11" s="477">
        <f>'5.DL soc.econom. analīze'!Z11*(1+'7. DL jut. analīze-Soc.'!$D11)</f>
        <v>250000</v>
      </c>
      <c r="AB11" s="477">
        <f>'5.DL soc.econom. analīze'!AA11*(1+'7. DL jut. analīze-Soc.'!$D11)</f>
        <v>250000</v>
      </c>
      <c r="AC11" s="477">
        <f>'5.DL soc.econom. analīze'!AB11*(1+'7. DL jut. analīze-Soc.'!$D11)</f>
        <v>250000</v>
      </c>
      <c r="AD11" s="477">
        <f>'5.DL soc.econom. analīze'!AC11*(1+'7. DL jut. analīze-Soc.'!$D11)</f>
        <v>250000</v>
      </c>
      <c r="AE11" s="477">
        <f>'5.DL soc.econom. analīze'!AD11*(1+'7. DL jut. analīze-Soc.'!$D11)</f>
        <v>250000</v>
      </c>
      <c r="AF11" s="477">
        <f>'5.DL soc.econom. analīze'!AE11*(1+'7. DL jut. analīze-Soc.'!$D11)</f>
        <v>250000</v>
      </c>
      <c r="AG11" s="477">
        <f>'5.DL soc.econom. analīze'!AF11*(1+'7. DL jut. analīze-Soc.'!$D11)</f>
        <v>250000</v>
      </c>
      <c r="AH11" s="477">
        <f>'5.DL soc.econom. analīze'!AG11*(1+'7. DL jut. analīze-Soc.'!$D11)</f>
        <v>250000</v>
      </c>
      <c r="AI11" s="477">
        <f>'5.DL soc.econom. analīze'!AH11*(1+'7. DL jut. analīze-Soc.'!$D11)</f>
        <v>250000</v>
      </c>
      <c r="AJ11" s="477">
        <f>'5.DL soc.econom. analīze'!AI11*(1+'7. DL jut. analīze-Soc.'!$D11)</f>
        <v>250000</v>
      </c>
    </row>
    <row r="12" spans="1:81" x14ac:dyDescent="0.2">
      <c r="A12" s="399" t="s">
        <v>8</v>
      </c>
      <c r="B12" s="476" t="str">
        <f>'5.DL soc.econom. analīze'!B12</f>
        <v>Ieguvums ...</v>
      </c>
      <c r="C12" s="409" t="s">
        <v>58</v>
      </c>
      <c r="D12" s="47">
        <v>0</v>
      </c>
      <c r="E12" s="405">
        <f t="shared" si="1"/>
        <v>1915473.5044892125</v>
      </c>
      <c r="F12" s="405">
        <f t="shared" si="2"/>
        <v>3780000</v>
      </c>
      <c r="G12" s="477">
        <f>'5.DL soc.econom. analīze'!F12*(1+'7. DL jut. analīze-Soc.'!$D12)</f>
        <v>0</v>
      </c>
      <c r="H12" s="477">
        <f>'5.DL soc.econom. analīze'!G12*(1+'7. DL jut. analīze-Soc.'!$D12)</f>
        <v>0</v>
      </c>
      <c r="I12" s="477">
        <f>'5.DL soc.econom. analīze'!H12*(1+'7. DL jut. analīze-Soc.'!$D12)</f>
        <v>135000</v>
      </c>
      <c r="J12" s="477">
        <f>'5.DL soc.econom. analīze'!I12*(1+'7. DL jut. analīze-Soc.'!$D12)</f>
        <v>135000</v>
      </c>
      <c r="K12" s="477">
        <f>'5.DL soc.econom. analīze'!J12*(1+'7. DL jut. analīze-Soc.'!$D12)</f>
        <v>135000</v>
      </c>
      <c r="L12" s="477">
        <f>'5.DL soc.econom. analīze'!K12*(1+'7. DL jut. analīze-Soc.'!$D12)</f>
        <v>135000</v>
      </c>
      <c r="M12" s="477">
        <f>'5.DL soc.econom. analīze'!L12*(1+'7. DL jut. analīze-Soc.'!$D12)</f>
        <v>135000</v>
      </c>
      <c r="N12" s="477">
        <f>'5.DL soc.econom. analīze'!M12*(1+'7. DL jut. analīze-Soc.'!$D12)</f>
        <v>135000</v>
      </c>
      <c r="O12" s="477">
        <f>'5.DL soc.econom. analīze'!N12*(1+'7. DL jut. analīze-Soc.'!$D12)</f>
        <v>135000</v>
      </c>
      <c r="P12" s="477">
        <f>'5.DL soc.econom. analīze'!O12*(1+'7. DL jut. analīze-Soc.'!$D12)</f>
        <v>135000</v>
      </c>
      <c r="Q12" s="477">
        <f>'5.DL soc.econom. analīze'!P12*(1+'7. DL jut. analīze-Soc.'!$D12)</f>
        <v>135000</v>
      </c>
      <c r="R12" s="477">
        <f>'5.DL soc.econom. analīze'!Q12*(1+'7. DL jut. analīze-Soc.'!$D12)</f>
        <v>135000</v>
      </c>
      <c r="S12" s="477">
        <f>'5.DL soc.econom. analīze'!R12*(1+'7. DL jut. analīze-Soc.'!$D12)</f>
        <v>135000</v>
      </c>
      <c r="T12" s="477">
        <f>'5.DL soc.econom. analīze'!S12*(1+'7. DL jut. analīze-Soc.'!$D12)</f>
        <v>135000</v>
      </c>
      <c r="U12" s="477">
        <f>'5.DL soc.econom. analīze'!T12*(1+'7. DL jut. analīze-Soc.'!$D12)</f>
        <v>135000</v>
      </c>
      <c r="V12" s="477">
        <f>'5.DL soc.econom. analīze'!U12*(1+'7. DL jut. analīze-Soc.'!$D12)</f>
        <v>135000</v>
      </c>
      <c r="W12" s="477">
        <f>'5.DL soc.econom. analīze'!V12*(1+'7. DL jut. analīze-Soc.'!$D12)</f>
        <v>135000</v>
      </c>
      <c r="X12" s="477">
        <f>'5.DL soc.econom. analīze'!W12*(1+'7. DL jut. analīze-Soc.'!$D12)</f>
        <v>135000</v>
      </c>
      <c r="Y12" s="477">
        <f>'5.DL soc.econom. analīze'!X12*(1+'7. DL jut. analīze-Soc.'!$D12)</f>
        <v>135000</v>
      </c>
      <c r="Z12" s="477">
        <f>'5.DL soc.econom. analīze'!Y12*(1+'7. DL jut. analīze-Soc.'!$D12)</f>
        <v>135000</v>
      </c>
      <c r="AA12" s="477">
        <f>'5.DL soc.econom. analīze'!Z12*(1+'7. DL jut. analīze-Soc.'!$D12)</f>
        <v>135000</v>
      </c>
      <c r="AB12" s="477">
        <f>'5.DL soc.econom. analīze'!AA12*(1+'7. DL jut. analīze-Soc.'!$D12)</f>
        <v>135000</v>
      </c>
      <c r="AC12" s="477">
        <f>'5.DL soc.econom. analīze'!AB12*(1+'7. DL jut. analīze-Soc.'!$D12)</f>
        <v>135000</v>
      </c>
      <c r="AD12" s="477">
        <f>'5.DL soc.econom. analīze'!AC12*(1+'7. DL jut. analīze-Soc.'!$D12)</f>
        <v>135000</v>
      </c>
      <c r="AE12" s="477">
        <f>'5.DL soc.econom. analīze'!AD12*(1+'7. DL jut. analīze-Soc.'!$D12)</f>
        <v>135000</v>
      </c>
      <c r="AF12" s="477">
        <f>'5.DL soc.econom. analīze'!AE12*(1+'7. DL jut. analīze-Soc.'!$D12)</f>
        <v>135000</v>
      </c>
      <c r="AG12" s="477">
        <f>'5.DL soc.econom. analīze'!AF12*(1+'7. DL jut. analīze-Soc.'!$D12)</f>
        <v>135000</v>
      </c>
      <c r="AH12" s="477">
        <f>'5.DL soc.econom. analīze'!AG12*(1+'7. DL jut. analīze-Soc.'!$D12)</f>
        <v>135000</v>
      </c>
      <c r="AI12" s="477">
        <f>'5.DL soc.econom. analīze'!AH12*(1+'7. DL jut. analīze-Soc.'!$D12)</f>
        <v>135000</v>
      </c>
      <c r="AJ12" s="477">
        <f>'5.DL soc.econom. analīze'!AI12*(1+'7. DL jut. analīze-Soc.'!$D12)</f>
        <v>135000</v>
      </c>
    </row>
    <row r="13" spans="1:81" x14ac:dyDescent="0.2">
      <c r="A13" s="399" t="s">
        <v>9</v>
      </c>
      <c r="B13" s="476" t="str">
        <f>'5.DL soc.econom. analīze'!B13</f>
        <v>Ieguvums ...</v>
      </c>
      <c r="C13" s="409" t="s">
        <v>58</v>
      </c>
      <c r="D13" s="47">
        <v>0</v>
      </c>
      <c r="E13" s="405">
        <f t="shared" si="1"/>
        <v>0</v>
      </c>
      <c r="F13" s="405">
        <f t="shared" si="2"/>
        <v>0</v>
      </c>
      <c r="G13" s="477">
        <f>'5.DL soc.econom. analīze'!F13*(1+'7. DL jut. analīze-Soc.'!$D13)</f>
        <v>0</v>
      </c>
      <c r="H13" s="477">
        <f>'5.DL soc.econom. analīze'!G13*(1+'7. DL jut. analīze-Soc.'!$D13)</f>
        <v>0</v>
      </c>
      <c r="I13" s="477">
        <f>'5.DL soc.econom. analīze'!H13*(1+'7. DL jut. analīze-Soc.'!$D13)</f>
        <v>0</v>
      </c>
      <c r="J13" s="477">
        <f>'5.DL soc.econom. analīze'!I13*(1+'7. DL jut. analīze-Soc.'!$D13)</f>
        <v>0</v>
      </c>
      <c r="K13" s="477">
        <f>'5.DL soc.econom. analīze'!J13*(1+'7. DL jut. analīze-Soc.'!$D13)</f>
        <v>0</v>
      </c>
      <c r="L13" s="477">
        <f>'5.DL soc.econom. analīze'!K13*(1+'7. DL jut. analīze-Soc.'!$D13)</f>
        <v>0</v>
      </c>
      <c r="M13" s="477">
        <f>'5.DL soc.econom. analīze'!L13*(1+'7. DL jut. analīze-Soc.'!$D13)</f>
        <v>0</v>
      </c>
      <c r="N13" s="477">
        <f>'5.DL soc.econom. analīze'!M13*(1+'7. DL jut. analīze-Soc.'!$D13)</f>
        <v>0</v>
      </c>
      <c r="O13" s="477">
        <f>'5.DL soc.econom. analīze'!N13*(1+'7. DL jut. analīze-Soc.'!$D13)</f>
        <v>0</v>
      </c>
      <c r="P13" s="477">
        <f>'5.DL soc.econom. analīze'!O13*(1+'7. DL jut. analīze-Soc.'!$D13)</f>
        <v>0</v>
      </c>
      <c r="Q13" s="477">
        <f>'5.DL soc.econom. analīze'!P13*(1+'7. DL jut. analīze-Soc.'!$D13)</f>
        <v>0</v>
      </c>
      <c r="R13" s="477">
        <f>'5.DL soc.econom. analīze'!Q13*(1+'7. DL jut. analīze-Soc.'!$D13)</f>
        <v>0</v>
      </c>
      <c r="S13" s="477">
        <f>'5.DL soc.econom. analīze'!R13*(1+'7. DL jut. analīze-Soc.'!$D13)</f>
        <v>0</v>
      </c>
      <c r="T13" s="477">
        <f>'5.DL soc.econom. analīze'!S13*(1+'7. DL jut. analīze-Soc.'!$D13)</f>
        <v>0</v>
      </c>
      <c r="U13" s="477">
        <f>'5.DL soc.econom. analīze'!T13*(1+'7. DL jut. analīze-Soc.'!$D13)</f>
        <v>0</v>
      </c>
      <c r="V13" s="477">
        <f>'5.DL soc.econom. analīze'!U13*(1+'7. DL jut. analīze-Soc.'!$D13)</f>
        <v>0</v>
      </c>
      <c r="W13" s="477">
        <f>'5.DL soc.econom. analīze'!V13*(1+'7. DL jut. analīze-Soc.'!$D13)</f>
        <v>0</v>
      </c>
      <c r="X13" s="477">
        <f>'5.DL soc.econom. analīze'!W13*(1+'7. DL jut. analīze-Soc.'!$D13)</f>
        <v>0</v>
      </c>
      <c r="Y13" s="477">
        <f>'5.DL soc.econom. analīze'!X13*(1+'7. DL jut. analīze-Soc.'!$D13)</f>
        <v>0</v>
      </c>
      <c r="Z13" s="477">
        <f>'5.DL soc.econom. analīze'!Y13*(1+'7. DL jut. analīze-Soc.'!$D13)</f>
        <v>0</v>
      </c>
      <c r="AA13" s="477">
        <f>'5.DL soc.econom. analīze'!Z13*(1+'7. DL jut. analīze-Soc.'!$D13)</f>
        <v>0</v>
      </c>
      <c r="AB13" s="477">
        <f>'5.DL soc.econom. analīze'!AA13*(1+'7. DL jut. analīze-Soc.'!$D13)</f>
        <v>0</v>
      </c>
      <c r="AC13" s="477">
        <f>'5.DL soc.econom. analīze'!AB13*(1+'7. DL jut. analīze-Soc.'!$D13)</f>
        <v>0</v>
      </c>
      <c r="AD13" s="477">
        <f>'5.DL soc.econom. analīze'!AC13*(1+'7. DL jut. analīze-Soc.'!$D13)</f>
        <v>0</v>
      </c>
      <c r="AE13" s="477">
        <f>'5.DL soc.econom. analīze'!AD13*(1+'7. DL jut. analīze-Soc.'!$D13)</f>
        <v>0</v>
      </c>
      <c r="AF13" s="477">
        <f>'5.DL soc.econom. analīze'!AE13*(1+'7. DL jut. analīze-Soc.'!$D13)</f>
        <v>0</v>
      </c>
      <c r="AG13" s="477">
        <f>'5.DL soc.econom. analīze'!AF13*(1+'7. DL jut. analīze-Soc.'!$D13)</f>
        <v>0</v>
      </c>
      <c r="AH13" s="477">
        <f>'5.DL soc.econom. analīze'!AG13*(1+'7. DL jut. analīze-Soc.'!$D13)</f>
        <v>0</v>
      </c>
      <c r="AI13" s="477">
        <f>'5.DL soc.econom. analīze'!AH13*(1+'7. DL jut. analīze-Soc.'!$D13)</f>
        <v>0</v>
      </c>
      <c r="AJ13" s="477">
        <f>'5.DL soc.econom. analīze'!AI13*(1+'7. DL jut. analīze-Soc.'!$D13)</f>
        <v>0</v>
      </c>
    </row>
    <row r="14" spans="1:81" x14ac:dyDescent="0.2">
      <c r="A14" s="399" t="s">
        <v>50</v>
      </c>
      <c r="B14" s="476" t="str">
        <f>'5.DL soc.econom. analīze'!B14</f>
        <v>Ieguvums ...</v>
      </c>
      <c r="C14" s="409" t="s">
        <v>58</v>
      </c>
      <c r="D14" s="47">
        <v>0</v>
      </c>
      <c r="E14" s="405">
        <f t="shared" si="1"/>
        <v>0</v>
      </c>
      <c r="F14" s="405">
        <f t="shared" si="2"/>
        <v>0</v>
      </c>
      <c r="G14" s="477">
        <f>'5.DL soc.econom. analīze'!F14*(1+'7. DL jut. analīze-Soc.'!$D14)</f>
        <v>0</v>
      </c>
      <c r="H14" s="477">
        <f>'5.DL soc.econom. analīze'!G14*(1+'7. DL jut. analīze-Soc.'!$D14)</f>
        <v>0</v>
      </c>
      <c r="I14" s="477">
        <f>'5.DL soc.econom. analīze'!H14*(1+'7. DL jut. analīze-Soc.'!$D14)</f>
        <v>0</v>
      </c>
      <c r="J14" s="477">
        <f>'5.DL soc.econom. analīze'!I14*(1+'7. DL jut. analīze-Soc.'!$D14)</f>
        <v>0</v>
      </c>
      <c r="K14" s="477">
        <f>'5.DL soc.econom. analīze'!J14*(1+'7. DL jut. analīze-Soc.'!$D14)</f>
        <v>0</v>
      </c>
      <c r="L14" s="477">
        <f>'5.DL soc.econom. analīze'!K14*(1+'7. DL jut. analīze-Soc.'!$D14)</f>
        <v>0</v>
      </c>
      <c r="M14" s="477">
        <f>'5.DL soc.econom. analīze'!L14*(1+'7. DL jut. analīze-Soc.'!$D14)</f>
        <v>0</v>
      </c>
      <c r="N14" s="477">
        <f>'5.DL soc.econom. analīze'!M14*(1+'7. DL jut. analīze-Soc.'!$D14)</f>
        <v>0</v>
      </c>
      <c r="O14" s="477">
        <f>'5.DL soc.econom. analīze'!N14*(1+'7. DL jut. analīze-Soc.'!$D14)</f>
        <v>0</v>
      </c>
      <c r="P14" s="477">
        <f>'5.DL soc.econom. analīze'!O14*(1+'7. DL jut. analīze-Soc.'!$D14)</f>
        <v>0</v>
      </c>
      <c r="Q14" s="477">
        <f>'5.DL soc.econom. analīze'!P14*(1+'7. DL jut. analīze-Soc.'!$D14)</f>
        <v>0</v>
      </c>
      <c r="R14" s="477">
        <f>'5.DL soc.econom. analīze'!Q14*(1+'7. DL jut. analīze-Soc.'!$D14)</f>
        <v>0</v>
      </c>
      <c r="S14" s="477">
        <f>'5.DL soc.econom. analīze'!R14*(1+'7. DL jut. analīze-Soc.'!$D14)</f>
        <v>0</v>
      </c>
      <c r="T14" s="477">
        <f>'5.DL soc.econom. analīze'!S14*(1+'7. DL jut. analīze-Soc.'!$D14)</f>
        <v>0</v>
      </c>
      <c r="U14" s="477">
        <f>'5.DL soc.econom. analīze'!T14*(1+'7. DL jut. analīze-Soc.'!$D14)</f>
        <v>0</v>
      </c>
      <c r="V14" s="477">
        <f>'5.DL soc.econom. analīze'!U14*(1+'7. DL jut. analīze-Soc.'!$D14)</f>
        <v>0</v>
      </c>
      <c r="W14" s="477">
        <f>'5.DL soc.econom. analīze'!V14*(1+'7. DL jut. analīze-Soc.'!$D14)</f>
        <v>0</v>
      </c>
      <c r="X14" s="477">
        <f>'5.DL soc.econom. analīze'!W14*(1+'7. DL jut. analīze-Soc.'!$D14)</f>
        <v>0</v>
      </c>
      <c r="Y14" s="477">
        <f>'5.DL soc.econom. analīze'!X14*(1+'7. DL jut. analīze-Soc.'!$D14)</f>
        <v>0</v>
      </c>
      <c r="Z14" s="477">
        <f>'5.DL soc.econom. analīze'!Y14*(1+'7. DL jut. analīze-Soc.'!$D14)</f>
        <v>0</v>
      </c>
      <c r="AA14" s="477">
        <f>'5.DL soc.econom. analīze'!Z14*(1+'7. DL jut. analīze-Soc.'!$D14)</f>
        <v>0</v>
      </c>
      <c r="AB14" s="477">
        <f>'5.DL soc.econom. analīze'!AA14*(1+'7. DL jut. analīze-Soc.'!$D14)</f>
        <v>0</v>
      </c>
      <c r="AC14" s="477">
        <f>'5.DL soc.econom. analīze'!AB14*(1+'7. DL jut. analīze-Soc.'!$D14)</f>
        <v>0</v>
      </c>
      <c r="AD14" s="477">
        <f>'5.DL soc.econom. analīze'!AC14*(1+'7. DL jut. analīze-Soc.'!$D14)</f>
        <v>0</v>
      </c>
      <c r="AE14" s="477">
        <f>'5.DL soc.econom. analīze'!AD14*(1+'7. DL jut. analīze-Soc.'!$D14)</f>
        <v>0</v>
      </c>
      <c r="AF14" s="477">
        <f>'5.DL soc.econom. analīze'!AE14*(1+'7. DL jut. analīze-Soc.'!$D14)</f>
        <v>0</v>
      </c>
      <c r="AG14" s="477">
        <f>'5.DL soc.econom. analīze'!AF14*(1+'7. DL jut. analīze-Soc.'!$D14)</f>
        <v>0</v>
      </c>
      <c r="AH14" s="477">
        <f>'5.DL soc.econom. analīze'!AG14*(1+'7. DL jut. analīze-Soc.'!$D14)</f>
        <v>0</v>
      </c>
      <c r="AI14" s="477">
        <f>'5.DL soc.econom. analīze'!AH14*(1+'7. DL jut. analīze-Soc.'!$D14)</f>
        <v>0</v>
      </c>
      <c r="AJ14" s="477">
        <f>'5.DL soc.econom. analīze'!AI14*(1+'7. DL jut. analīze-Soc.'!$D14)</f>
        <v>0</v>
      </c>
    </row>
    <row r="15" spans="1:81" x14ac:dyDescent="0.2">
      <c r="A15" s="399" t="s">
        <v>11</v>
      </c>
      <c r="B15" s="476" t="str">
        <f>'5.DL soc.econom. analīze'!B15</f>
        <v>Ieguvums ...</v>
      </c>
      <c r="C15" s="409" t="s">
        <v>58</v>
      </c>
      <c r="D15" s="47">
        <v>0</v>
      </c>
      <c r="E15" s="405">
        <f t="shared" si="1"/>
        <v>0</v>
      </c>
      <c r="F15" s="405">
        <f t="shared" si="2"/>
        <v>0</v>
      </c>
      <c r="G15" s="477">
        <f>'5.DL soc.econom. analīze'!F15*(1+'7. DL jut. analīze-Soc.'!$D15)</f>
        <v>0</v>
      </c>
      <c r="H15" s="477">
        <f>'5.DL soc.econom. analīze'!G15*(1+'7. DL jut. analīze-Soc.'!$D15)</f>
        <v>0</v>
      </c>
      <c r="I15" s="477">
        <f>'5.DL soc.econom. analīze'!H15*(1+'7. DL jut. analīze-Soc.'!$D15)</f>
        <v>0</v>
      </c>
      <c r="J15" s="477">
        <f>'5.DL soc.econom. analīze'!I15*(1+'7. DL jut. analīze-Soc.'!$D15)</f>
        <v>0</v>
      </c>
      <c r="K15" s="477">
        <f>'5.DL soc.econom. analīze'!J15*(1+'7. DL jut. analīze-Soc.'!$D15)</f>
        <v>0</v>
      </c>
      <c r="L15" s="477">
        <f>'5.DL soc.econom. analīze'!K15*(1+'7. DL jut. analīze-Soc.'!$D15)</f>
        <v>0</v>
      </c>
      <c r="M15" s="477">
        <f>'5.DL soc.econom. analīze'!L15*(1+'7. DL jut. analīze-Soc.'!$D15)</f>
        <v>0</v>
      </c>
      <c r="N15" s="477">
        <f>'5.DL soc.econom. analīze'!M15*(1+'7. DL jut. analīze-Soc.'!$D15)</f>
        <v>0</v>
      </c>
      <c r="O15" s="477">
        <f>'5.DL soc.econom. analīze'!N15*(1+'7. DL jut. analīze-Soc.'!$D15)</f>
        <v>0</v>
      </c>
      <c r="P15" s="477">
        <f>'5.DL soc.econom. analīze'!O15*(1+'7. DL jut. analīze-Soc.'!$D15)</f>
        <v>0</v>
      </c>
      <c r="Q15" s="477">
        <f>'5.DL soc.econom. analīze'!P15*(1+'7. DL jut. analīze-Soc.'!$D15)</f>
        <v>0</v>
      </c>
      <c r="R15" s="477">
        <f>'5.DL soc.econom. analīze'!Q15*(1+'7. DL jut. analīze-Soc.'!$D15)</f>
        <v>0</v>
      </c>
      <c r="S15" s="477">
        <f>'5.DL soc.econom. analīze'!R15*(1+'7. DL jut. analīze-Soc.'!$D15)</f>
        <v>0</v>
      </c>
      <c r="T15" s="477">
        <f>'5.DL soc.econom. analīze'!S15*(1+'7. DL jut. analīze-Soc.'!$D15)</f>
        <v>0</v>
      </c>
      <c r="U15" s="477">
        <f>'5.DL soc.econom. analīze'!T15*(1+'7. DL jut. analīze-Soc.'!$D15)</f>
        <v>0</v>
      </c>
      <c r="V15" s="477">
        <f>'5.DL soc.econom. analīze'!U15*(1+'7. DL jut. analīze-Soc.'!$D15)</f>
        <v>0</v>
      </c>
      <c r="W15" s="477">
        <f>'5.DL soc.econom. analīze'!V15*(1+'7. DL jut. analīze-Soc.'!$D15)</f>
        <v>0</v>
      </c>
      <c r="X15" s="477">
        <f>'5.DL soc.econom. analīze'!W15*(1+'7. DL jut. analīze-Soc.'!$D15)</f>
        <v>0</v>
      </c>
      <c r="Y15" s="477">
        <f>'5.DL soc.econom. analīze'!X15*(1+'7. DL jut. analīze-Soc.'!$D15)</f>
        <v>0</v>
      </c>
      <c r="Z15" s="477">
        <f>'5.DL soc.econom. analīze'!Y15*(1+'7. DL jut. analīze-Soc.'!$D15)</f>
        <v>0</v>
      </c>
      <c r="AA15" s="477">
        <f>'5.DL soc.econom. analīze'!Z15*(1+'7. DL jut. analīze-Soc.'!$D15)</f>
        <v>0</v>
      </c>
      <c r="AB15" s="477">
        <f>'5.DL soc.econom. analīze'!AA15*(1+'7. DL jut. analīze-Soc.'!$D15)</f>
        <v>0</v>
      </c>
      <c r="AC15" s="477">
        <f>'5.DL soc.econom. analīze'!AB15*(1+'7. DL jut. analīze-Soc.'!$D15)</f>
        <v>0</v>
      </c>
      <c r="AD15" s="477">
        <f>'5.DL soc.econom. analīze'!AC15*(1+'7. DL jut. analīze-Soc.'!$D15)</f>
        <v>0</v>
      </c>
      <c r="AE15" s="477">
        <f>'5.DL soc.econom. analīze'!AD15*(1+'7. DL jut. analīze-Soc.'!$D15)</f>
        <v>0</v>
      </c>
      <c r="AF15" s="477">
        <f>'5.DL soc.econom. analīze'!AE15*(1+'7. DL jut. analīze-Soc.'!$D15)</f>
        <v>0</v>
      </c>
      <c r="AG15" s="477">
        <f>'5.DL soc.econom. analīze'!AF15*(1+'7. DL jut. analīze-Soc.'!$D15)</f>
        <v>0</v>
      </c>
      <c r="AH15" s="477">
        <f>'5.DL soc.econom. analīze'!AG15*(1+'7. DL jut. analīze-Soc.'!$D15)</f>
        <v>0</v>
      </c>
      <c r="AI15" s="477">
        <f>'5.DL soc.econom. analīze'!AH15*(1+'7. DL jut. analīze-Soc.'!$D15)</f>
        <v>0</v>
      </c>
      <c r="AJ15" s="477">
        <f>'5.DL soc.econom. analīze'!AI15*(1+'7. DL jut. analīze-Soc.'!$D15)</f>
        <v>0</v>
      </c>
    </row>
    <row r="16" spans="1:81" x14ac:dyDescent="0.2">
      <c r="A16" s="399" t="s">
        <v>12</v>
      </c>
      <c r="B16" s="476" t="str">
        <f>'5.DL soc.econom. analīze'!B16</f>
        <v>Ieguvums ...</v>
      </c>
      <c r="C16" s="409" t="s">
        <v>58</v>
      </c>
      <c r="D16" s="47">
        <v>0</v>
      </c>
      <c r="E16" s="405">
        <f t="shared" si="1"/>
        <v>0</v>
      </c>
      <c r="F16" s="405">
        <f t="shared" si="2"/>
        <v>0</v>
      </c>
      <c r="G16" s="477">
        <f>'5.DL soc.econom. analīze'!F16*(1+'7. DL jut. analīze-Soc.'!$D16)</f>
        <v>0</v>
      </c>
      <c r="H16" s="477">
        <f>'5.DL soc.econom. analīze'!G16*(1+'7. DL jut. analīze-Soc.'!$D16)</f>
        <v>0</v>
      </c>
      <c r="I16" s="477">
        <f>'5.DL soc.econom. analīze'!H16*(1+'7. DL jut. analīze-Soc.'!$D16)</f>
        <v>0</v>
      </c>
      <c r="J16" s="477">
        <f>'5.DL soc.econom. analīze'!I16*(1+'7. DL jut. analīze-Soc.'!$D16)</f>
        <v>0</v>
      </c>
      <c r="K16" s="477">
        <f>'5.DL soc.econom. analīze'!J16*(1+'7. DL jut. analīze-Soc.'!$D16)</f>
        <v>0</v>
      </c>
      <c r="L16" s="477">
        <f>'5.DL soc.econom. analīze'!K16*(1+'7. DL jut. analīze-Soc.'!$D16)</f>
        <v>0</v>
      </c>
      <c r="M16" s="477">
        <f>'5.DL soc.econom. analīze'!L16*(1+'7. DL jut. analīze-Soc.'!$D16)</f>
        <v>0</v>
      </c>
      <c r="N16" s="477">
        <f>'5.DL soc.econom. analīze'!M16*(1+'7. DL jut. analīze-Soc.'!$D16)</f>
        <v>0</v>
      </c>
      <c r="O16" s="477">
        <f>'5.DL soc.econom. analīze'!N16*(1+'7. DL jut. analīze-Soc.'!$D16)</f>
        <v>0</v>
      </c>
      <c r="P16" s="477">
        <f>'5.DL soc.econom. analīze'!O16*(1+'7. DL jut. analīze-Soc.'!$D16)</f>
        <v>0</v>
      </c>
      <c r="Q16" s="477">
        <f>'5.DL soc.econom. analīze'!P16*(1+'7. DL jut. analīze-Soc.'!$D16)</f>
        <v>0</v>
      </c>
      <c r="R16" s="477">
        <f>'5.DL soc.econom. analīze'!Q16*(1+'7. DL jut. analīze-Soc.'!$D16)</f>
        <v>0</v>
      </c>
      <c r="S16" s="477">
        <f>'5.DL soc.econom. analīze'!R16*(1+'7. DL jut. analīze-Soc.'!$D16)</f>
        <v>0</v>
      </c>
      <c r="T16" s="477">
        <f>'5.DL soc.econom. analīze'!S16*(1+'7. DL jut. analīze-Soc.'!$D16)</f>
        <v>0</v>
      </c>
      <c r="U16" s="477">
        <f>'5.DL soc.econom. analīze'!T16*(1+'7. DL jut. analīze-Soc.'!$D16)</f>
        <v>0</v>
      </c>
      <c r="V16" s="477">
        <f>'5.DL soc.econom. analīze'!U16*(1+'7. DL jut. analīze-Soc.'!$D16)</f>
        <v>0</v>
      </c>
      <c r="W16" s="477">
        <f>'5.DL soc.econom. analīze'!V16*(1+'7. DL jut. analīze-Soc.'!$D16)</f>
        <v>0</v>
      </c>
      <c r="X16" s="477">
        <f>'5.DL soc.econom. analīze'!W16*(1+'7. DL jut. analīze-Soc.'!$D16)</f>
        <v>0</v>
      </c>
      <c r="Y16" s="477">
        <f>'5.DL soc.econom. analīze'!X16*(1+'7. DL jut. analīze-Soc.'!$D16)</f>
        <v>0</v>
      </c>
      <c r="Z16" s="477">
        <f>'5.DL soc.econom. analīze'!Y16*(1+'7. DL jut. analīze-Soc.'!$D16)</f>
        <v>0</v>
      </c>
      <c r="AA16" s="477">
        <f>'5.DL soc.econom. analīze'!Z16*(1+'7. DL jut. analīze-Soc.'!$D16)</f>
        <v>0</v>
      </c>
      <c r="AB16" s="477">
        <f>'5.DL soc.econom. analīze'!AA16*(1+'7. DL jut. analīze-Soc.'!$D16)</f>
        <v>0</v>
      </c>
      <c r="AC16" s="477">
        <f>'5.DL soc.econom. analīze'!AB16*(1+'7. DL jut. analīze-Soc.'!$D16)</f>
        <v>0</v>
      </c>
      <c r="AD16" s="477">
        <f>'5.DL soc.econom. analīze'!AC16*(1+'7. DL jut. analīze-Soc.'!$D16)</f>
        <v>0</v>
      </c>
      <c r="AE16" s="477">
        <f>'5.DL soc.econom. analīze'!AD16*(1+'7. DL jut. analīze-Soc.'!$D16)</f>
        <v>0</v>
      </c>
      <c r="AF16" s="477">
        <f>'5.DL soc.econom. analīze'!AE16*(1+'7. DL jut. analīze-Soc.'!$D16)</f>
        <v>0</v>
      </c>
      <c r="AG16" s="477">
        <f>'5.DL soc.econom. analīze'!AF16*(1+'7. DL jut. analīze-Soc.'!$D16)</f>
        <v>0</v>
      </c>
      <c r="AH16" s="477">
        <f>'5.DL soc.econom. analīze'!AG16*(1+'7. DL jut. analīze-Soc.'!$D16)</f>
        <v>0</v>
      </c>
      <c r="AI16" s="477">
        <f>'5.DL soc.econom. analīze'!AH16*(1+'7. DL jut. analīze-Soc.'!$D16)</f>
        <v>0</v>
      </c>
      <c r="AJ16" s="477">
        <f>'5.DL soc.econom. analīze'!AI16*(1+'7. DL jut. analīze-Soc.'!$D16)</f>
        <v>0</v>
      </c>
    </row>
    <row r="17" spans="1:81" x14ac:dyDescent="0.2">
      <c r="A17" s="399" t="s">
        <v>109</v>
      </c>
      <c r="B17" s="476" t="str">
        <f>'5.DL soc.econom. analīze'!B17</f>
        <v>Ieguvums ...</v>
      </c>
      <c r="C17" s="409" t="s">
        <v>58</v>
      </c>
      <c r="D17" s="47">
        <v>0</v>
      </c>
      <c r="E17" s="405">
        <f t="shared" si="1"/>
        <v>0</v>
      </c>
      <c r="F17" s="405">
        <f t="shared" si="2"/>
        <v>0</v>
      </c>
      <c r="G17" s="477">
        <f>'5.DL soc.econom. analīze'!F17*(1+'7. DL jut. analīze-Soc.'!$D17)</f>
        <v>0</v>
      </c>
      <c r="H17" s="477">
        <f>'5.DL soc.econom. analīze'!G17*(1+'7. DL jut. analīze-Soc.'!$D17)</f>
        <v>0</v>
      </c>
      <c r="I17" s="477">
        <f>'5.DL soc.econom. analīze'!H17*(1+'7. DL jut. analīze-Soc.'!$D17)</f>
        <v>0</v>
      </c>
      <c r="J17" s="477">
        <f>'5.DL soc.econom. analīze'!I17*(1+'7. DL jut. analīze-Soc.'!$D17)</f>
        <v>0</v>
      </c>
      <c r="K17" s="477">
        <f>'5.DL soc.econom. analīze'!J17*(1+'7. DL jut. analīze-Soc.'!$D17)</f>
        <v>0</v>
      </c>
      <c r="L17" s="477">
        <f>'5.DL soc.econom. analīze'!K17*(1+'7. DL jut. analīze-Soc.'!$D17)</f>
        <v>0</v>
      </c>
      <c r="M17" s="477">
        <f>'5.DL soc.econom. analīze'!L17*(1+'7. DL jut. analīze-Soc.'!$D17)</f>
        <v>0</v>
      </c>
      <c r="N17" s="477">
        <f>'5.DL soc.econom. analīze'!M17*(1+'7. DL jut. analīze-Soc.'!$D17)</f>
        <v>0</v>
      </c>
      <c r="O17" s="477">
        <f>'5.DL soc.econom. analīze'!N17*(1+'7. DL jut. analīze-Soc.'!$D17)</f>
        <v>0</v>
      </c>
      <c r="P17" s="477">
        <f>'5.DL soc.econom. analīze'!O17*(1+'7. DL jut. analīze-Soc.'!$D17)</f>
        <v>0</v>
      </c>
      <c r="Q17" s="477">
        <f>'5.DL soc.econom. analīze'!P17*(1+'7. DL jut. analīze-Soc.'!$D17)</f>
        <v>0</v>
      </c>
      <c r="R17" s="477">
        <f>'5.DL soc.econom. analīze'!Q17*(1+'7. DL jut. analīze-Soc.'!$D17)</f>
        <v>0</v>
      </c>
      <c r="S17" s="477">
        <f>'5.DL soc.econom. analīze'!R17*(1+'7. DL jut. analīze-Soc.'!$D17)</f>
        <v>0</v>
      </c>
      <c r="T17" s="477">
        <f>'5.DL soc.econom. analīze'!S17*(1+'7. DL jut. analīze-Soc.'!$D17)</f>
        <v>0</v>
      </c>
      <c r="U17" s="477">
        <f>'5.DL soc.econom. analīze'!T17*(1+'7. DL jut. analīze-Soc.'!$D17)</f>
        <v>0</v>
      </c>
      <c r="V17" s="477">
        <f>'5.DL soc.econom. analīze'!U17*(1+'7. DL jut. analīze-Soc.'!$D17)</f>
        <v>0</v>
      </c>
      <c r="W17" s="477">
        <f>'5.DL soc.econom. analīze'!V17*(1+'7. DL jut. analīze-Soc.'!$D17)</f>
        <v>0</v>
      </c>
      <c r="X17" s="477">
        <f>'5.DL soc.econom. analīze'!W17*(1+'7. DL jut. analīze-Soc.'!$D17)</f>
        <v>0</v>
      </c>
      <c r="Y17" s="477">
        <f>'5.DL soc.econom. analīze'!X17*(1+'7. DL jut. analīze-Soc.'!$D17)</f>
        <v>0</v>
      </c>
      <c r="Z17" s="477">
        <f>'5.DL soc.econom. analīze'!Y17*(1+'7. DL jut. analīze-Soc.'!$D17)</f>
        <v>0</v>
      </c>
      <c r="AA17" s="477">
        <f>'5.DL soc.econom. analīze'!Z17*(1+'7. DL jut. analīze-Soc.'!$D17)</f>
        <v>0</v>
      </c>
      <c r="AB17" s="477">
        <f>'5.DL soc.econom. analīze'!AA17*(1+'7. DL jut. analīze-Soc.'!$D17)</f>
        <v>0</v>
      </c>
      <c r="AC17" s="477">
        <f>'5.DL soc.econom. analīze'!AB17*(1+'7. DL jut. analīze-Soc.'!$D17)</f>
        <v>0</v>
      </c>
      <c r="AD17" s="477">
        <f>'5.DL soc.econom. analīze'!AC17*(1+'7. DL jut. analīze-Soc.'!$D17)</f>
        <v>0</v>
      </c>
      <c r="AE17" s="477">
        <f>'5.DL soc.econom. analīze'!AD17*(1+'7. DL jut. analīze-Soc.'!$D17)</f>
        <v>0</v>
      </c>
      <c r="AF17" s="477">
        <f>'5.DL soc.econom. analīze'!AE17*(1+'7. DL jut. analīze-Soc.'!$D17)</f>
        <v>0</v>
      </c>
      <c r="AG17" s="477">
        <f>'5.DL soc.econom. analīze'!AF17*(1+'7. DL jut. analīze-Soc.'!$D17)</f>
        <v>0</v>
      </c>
      <c r="AH17" s="477">
        <f>'5.DL soc.econom. analīze'!AG17*(1+'7. DL jut. analīze-Soc.'!$D17)</f>
        <v>0</v>
      </c>
      <c r="AI17" s="477">
        <f>'5.DL soc.econom. analīze'!AH17*(1+'7. DL jut. analīze-Soc.'!$D17)</f>
        <v>0</v>
      </c>
      <c r="AJ17" s="477">
        <f>'5.DL soc.econom. analīze'!AI17*(1+'7. DL jut. analīze-Soc.'!$D17)</f>
        <v>0</v>
      </c>
    </row>
    <row r="18" spans="1:81" s="408" customFormat="1" x14ac:dyDescent="0.2">
      <c r="A18" s="402">
        <v>2</v>
      </c>
      <c r="B18" s="403" t="s">
        <v>203</v>
      </c>
      <c r="C18" s="404" t="s">
        <v>58</v>
      </c>
      <c r="D18" s="47">
        <v>0</v>
      </c>
      <c r="E18" s="405">
        <f t="shared" si="1"/>
        <v>0</v>
      </c>
      <c r="F18" s="405">
        <f t="shared" si="2"/>
        <v>0</v>
      </c>
      <c r="G18" s="406">
        <f>SUM(G19:G23)</f>
        <v>0</v>
      </c>
      <c r="H18" s="406">
        <f>SUM(H19:H23)</f>
        <v>0</v>
      </c>
      <c r="I18" s="406">
        <f t="shared" ref="I18:AJ18" si="3">SUM(I19:I23)</f>
        <v>0</v>
      </c>
      <c r="J18" s="406">
        <f t="shared" si="3"/>
        <v>0</v>
      </c>
      <c r="K18" s="406">
        <f t="shared" si="3"/>
        <v>0</v>
      </c>
      <c r="L18" s="406">
        <f t="shared" si="3"/>
        <v>0</v>
      </c>
      <c r="M18" s="406">
        <f t="shared" si="3"/>
        <v>0</v>
      </c>
      <c r="N18" s="406">
        <f t="shared" si="3"/>
        <v>0</v>
      </c>
      <c r="O18" s="406">
        <f t="shared" si="3"/>
        <v>0</v>
      </c>
      <c r="P18" s="406">
        <f t="shared" si="3"/>
        <v>0</v>
      </c>
      <c r="Q18" s="406">
        <f t="shared" si="3"/>
        <v>0</v>
      </c>
      <c r="R18" s="406">
        <f t="shared" si="3"/>
        <v>0</v>
      </c>
      <c r="S18" s="406">
        <f t="shared" si="3"/>
        <v>0</v>
      </c>
      <c r="T18" s="406">
        <f t="shared" si="3"/>
        <v>0</v>
      </c>
      <c r="U18" s="406">
        <f t="shared" si="3"/>
        <v>0</v>
      </c>
      <c r="V18" s="406">
        <f t="shared" si="3"/>
        <v>0</v>
      </c>
      <c r="W18" s="406">
        <f t="shared" si="3"/>
        <v>0</v>
      </c>
      <c r="X18" s="406">
        <f t="shared" si="3"/>
        <v>0</v>
      </c>
      <c r="Y18" s="406">
        <f t="shared" si="3"/>
        <v>0</v>
      </c>
      <c r="Z18" s="406">
        <f t="shared" si="3"/>
        <v>0</v>
      </c>
      <c r="AA18" s="406">
        <f t="shared" si="3"/>
        <v>0</v>
      </c>
      <c r="AB18" s="406">
        <f t="shared" si="3"/>
        <v>0</v>
      </c>
      <c r="AC18" s="406">
        <f t="shared" si="3"/>
        <v>0</v>
      </c>
      <c r="AD18" s="406">
        <f t="shared" si="3"/>
        <v>0</v>
      </c>
      <c r="AE18" s="406">
        <f t="shared" si="3"/>
        <v>0</v>
      </c>
      <c r="AF18" s="406">
        <f t="shared" si="3"/>
        <v>0</v>
      </c>
      <c r="AG18" s="406">
        <f t="shared" si="3"/>
        <v>0</v>
      </c>
      <c r="AH18" s="406">
        <f t="shared" si="3"/>
        <v>0</v>
      </c>
      <c r="AI18" s="406">
        <f t="shared" si="3"/>
        <v>0</v>
      </c>
      <c r="AJ18" s="406">
        <f t="shared" si="3"/>
        <v>0</v>
      </c>
      <c r="AK18" s="320"/>
      <c r="AL18" s="407"/>
      <c r="AM18" s="407"/>
      <c r="AN18" s="407"/>
      <c r="AO18" s="407"/>
      <c r="AP18" s="407"/>
      <c r="AQ18" s="407"/>
      <c r="AR18" s="407"/>
      <c r="AS18" s="407"/>
      <c r="AT18" s="407"/>
      <c r="AU18" s="407"/>
      <c r="AV18" s="407"/>
      <c r="AW18" s="407"/>
      <c r="AX18" s="407"/>
      <c r="AY18" s="407"/>
      <c r="AZ18" s="407"/>
      <c r="BA18" s="407"/>
      <c r="BB18" s="407"/>
      <c r="BC18" s="407"/>
      <c r="BD18" s="407"/>
      <c r="BE18" s="407"/>
      <c r="BF18" s="407"/>
      <c r="BG18" s="407"/>
      <c r="BH18" s="407"/>
      <c r="BI18" s="407"/>
      <c r="BJ18" s="407"/>
      <c r="BK18" s="407"/>
      <c r="BL18" s="407"/>
      <c r="BM18" s="407"/>
      <c r="BN18" s="407"/>
      <c r="BO18" s="407"/>
      <c r="BP18" s="407"/>
      <c r="BQ18" s="407"/>
      <c r="BR18" s="407"/>
      <c r="BS18" s="407"/>
      <c r="BT18" s="407"/>
      <c r="BU18" s="407"/>
      <c r="BV18" s="407"/>
      <c r="BW18" s="407"/>
      <c r="BX18" s="407"/>
      <c r="BY18" s="407"/>
      <c r="BZ18" s="407"/>
      <c r="CA18" s="407"/>
      <c r="CB18" s="407"/>
      <c r="CC18" s="407"/>
    </row>
    <row r="19" spans="1:81" x14ac:dyDescent="0.2">
      <c r="A19" s="399" t="s">
        <v>65</v>
      </c>
      <c r="B19" s="476" t="str">
        <f>'5.DL soc.econom. analīze'!B19</f>
        <v>Ieguvums ...</v>
      </c>
      <c r="C19" s="409" t="s">
        <v>58</v>
      </c>
      <c r="D19" s="47">
        <v>0</v>
      </c>
      <c r="E19" s="405">
        <f t="shared" si="1"/>
        <v>0</v>
      </c>
      <c r="F19" s="405">
        <f t="shared" si="2"/>
        <v>0</v>
      </c>
      <c r="G19" s="477">
        <f>'5.DL soc.econom. analīze'!F19*(1+'7. DL jut. analīze-Soc.'!$D19)</f>
        <v>0</v>
      </c>
      <c r="H19" s="477">
        <f>'5.DL soc.econom. analīze'!G19*(1+'7. DL jut. analīze-Soc.'!$D19)</f>
        <v>0</v>
      </c>
      <c r="I19" s="477">
        <f>'5.DL soc.econom. analīze'!H19*(1+'7. DL jut. analīze-Soc.'!$D19)</f>
        <v>0</v>
      </c>
      <c r="J19" s="477">
        <f>'5.DL soc.econom. analīze'!I19*(1+'7. DL jut. analīze-Soc.'!$D19)</f>
        <v>0</v>
      </c>
      <c r="K19" s="477">
        <f>'5.DL soc.econom. analīze'!J19*(1+'7. DL jut. analīze-Soc.'!$D19)</f>
        <v>0</v>
      </c>
      <c r="L19" s="477">
        <f>'5.DL soc.econom. analīze'!K19*(1+'7. DL jut. analīze-Soc.'!$D19)</f>
        <v>0</v>
      </c>
      <c r="M19" s="477">
        <f>'5.DL soc.econom. analīze'!L19*(1+'7. DL jut. analīze-Soc.'!$D19)</f>
        <v>0</v>
      </c>
      <c r="N19" s="477">
        <f>'5.DL soc.econom. analīze'!M19*(1+'7. DL jut. analīze-Soc.'!$D19)</f>
        <v>0</v>
      </c>
      <c r="O19" s="477">
        <f>'5.DL soc.econom. analīze'!N19*(1+'7. DL jut. analīze-Soc.'!$D19)</f>
        <v>0</v>
      </c>
      <c r="P19" s="477">
        <f>'5.DL soc.econom. analīze'!O19*(1+'7. DL jut. analīze-Soc.'!$D19)</f>
        <v>0</v>
      </c>
      <c r="Q19" s="477">
        <f>'5.DL soc.econom. analīze'!P19*(1+'7. DL jut. analīze-Soc.'!$D19)</f>
        <v>0</v>
      </c>
      <c r="R19" s="477">
        <f>'5.DL soc.econom. analīze'!Q19*(1+'7. DL jut. analīze-Soc.'!$D19)</f>
        <v>0</v>
      </c>
      <c r="S19" s="477">
        <f>'5.DL soc.econom. analīze'!R19*(1+'7. DL jut. analīze-Soc.'!$D19)</f>
        <v>0</v>
      </c>
      <c r="T19" s="477">
        <f>'5.DL soc.econom. analīze'!S19*(1+'7. DL jut. analīze-Soc.'!$D19)</f>
        <v>0</v>
      </c>
      <c r="U19" s="477">
        <f>'5.DL soc.econom. analīze'!T19*(1+'7. DL jut. analīze-Soc.'!$D19)</f>
        <v>0</v>
      </c>
      <c r="V19" s="477">
        <f>'5.DL soc.econom. analīze'!U19*(1+'7. DL jut. analīze-Soc.'!$D19)</f>
        <v>0</v>
      </c>
      <c r="W19" s="477">
        <f>'5.DL soc.econom. analīze'!V19*(1+'7. DL jut. analīze-Soc.'!$D19)</f>
        <v>0</v>
      </c>
      <c r="X19" s="477">
        <f>'5.DL soc.econom. analīze'!W19*(1+'7. DL jut. analīze-Soc.'!$D19)</f>
        <v>0</v>
      </c>
      <c r="Y19" s="477">
        <f>'5.DL soc.econom. analīze'!X19*(1+'7. DL jut. analīze-Soc.'!$D19)</f>
        <v>0</v>
      </c>
      <c r="Z19" s="477">
        <f>'5.DL soc.econom. analīze'!Y19*(1+'7. DL jut. analīze-Soc.'!$D19)</f>
        <v>0</v>
      </c>
      <c r="AA19" s="477">
        <f>'5.DL soc.econom. analīze'!Z19*(1+'7. DL jut. analīze-Soc.'!$D19)</f>
        <v>0</v>
      </c>
      <c r="AB19" s="477">
        <f>'5.DL soc.econom. analīze'!AA19*(1+'7. DL jut. analīze-Soc.'!$D19)</f>
        <v>0</v>
      </c>
      <c r="AC19" s="477">
        <f>'5.DL soc.econom. analīze'!AB19*(1+'7. DL jut. analīze-Soc.'!$D19)</f>
        <v>0</v>
      </c>
      <c r="AD19" s="477">
        <f>'5.DL soc.econom. analīze'!AC19*(1+'7. DL jut. analīze-Soc.'!$D19)</f>
        <v>0</v>
      </c>
      <c r="AE19" s="477">
        <f>'5.DL soc.econom. analīze'!AD19*(1+'7. DL jut. analīze-Soc.'!$D19)</f>
        <v>0</v>
      </c>
      <c r="AF19" s="477">
        <f>'5.DL soc.econom. analīze'!AE19*(1+'7. DL jut. analīze-Soc.'!$D19)</f>
        <v>0</v>
      </c>
      <c r="AG19" s="477">
        <f>'5.DL soc.econom. analīze'!AF19*(1+'7. DL jut. analīze-Soc.'!$D19)</f>
        <v>0</v>
      </c>
      <c r="AH19" s="477">
        <f>'5.DL soc.econom. analīze'!AG19*(1+'7. DL jut. analīze-Soc.'!$D19)</f>
        <v>0</v>
      </c>
      <c r="AI19" s="477">
        <f>'5.DL soc.econom. analīze'!AH19*(1+'7. DL jut. analīze-Soc.'!$D19)</f>
        <v>0</v>
      </c>
      <c r="AJ19" s="477">
        <f>'5.DL soc.econom. analīze'!AI19*(1+'7. DL jut. analīze-Soc.'!$D19)</f>
        <v>0</v>
      </c>
    </row>
    <row r="20" spans="1:81" x14ac:dyDescent="0.2">
      <c r="A20" s="399" t="s">
        <v>67</v>
      </c>
      <c r="B20" s="476" t="str">
        <f>'5.DL soc.econom. analīze'!B20</f>
        <v>Ieguvums ...</v>
      </c>
      <c r="C20" s="409" t="s">
        <v>58</v>
      </c>
      <c r="D20" s="47">
        <v>0</v>
      </c>
      <c r="E20" s="405">
        <f t="shared" si="1"/>
        <v>0</v>
      </c>
      <c r="F20" s="405">
        <f t="shared" si="2"/>
        <v>0</v>
      </c>
      <c r="G20" s="477">
        <f>'5.DL soc.econom. analīze'!F20*(1+'7. DL jut. analīze-Soc.'!$D20)</f>
        <v>0</v>
      </c>
      <c r="H20" s="477">
        <f>'5.DL soc.econom. analīze'!G20*(1+'7. DL jut. analīze-Soc.'!$D20)</f>
        <v>0</v>
      </c>
      <c r="I20" s="477">
        <f>'5.DL soc.econom. analīze'!H20*(1+'7. DL jut. analīze-Soc.'!$D20)</f>
        <v>0</v>
      </c>
      <c r="J20" s="477">
        <f>'5.DL soc.econom. analīze'!I20*(1+'7. DL jut. analīze-Soc.'!$D20)</f>
        <v>0</v>
      </c>
      <c r="K20" s="477">
        <f>'5.DL soc.econom. analīze'!J20*(1+'7. DL jut. analīze-Soc.'!$D20)</f>
        <v>0</v>
      </c>
      <c r="L20" s="477">
        <f>'5.DL soc.econom. analīze'!K20*(1+'7. DL jut. analīze-Soc.'!$D20)</f>
        <v>0</v>
      </c>
      <c r="M20" s="477">
        <f>'5.DL soc.econom. analīze'!L20*(1+'7. DL jut. analīze-Soc.'!$D20)</f>
        <v>0</v>
      </c>
      <c r="N20" s="477">
        <f>'5.DL soc.econom. analīze'!M20*(1+'7. DL jut. analīze-Soc.'!$D20)</f>
        <v>0</v>
      </c>
      <c r="O20" s="477">
        <f>'5.DL soc.econom. analīze'!N20*(1+'7. DL jut. analīze-Soc.'!$D20)</f>
        <v>0</v>
      </c>
      <c r="P20" s="477">
        <f>'5.DL soc.econom. analīze'!O20*(1+'7. DL jut. analīze-Soc.'!$D20)</f>
        <v>0</v>
      </c>
      <c r="Q20" s="477">
        <f>'5.DL soc.econom. analīze'!P20*(1+'7. DL jut. analīze-Soc.'!$D20)</f>
        <v>0</v>
      </c>
      <c r="R20" s="477">
        <f>'5.DL soc.econom. analīze'!Q20*(1+'7. DL jut. analīze-Soc.'!$D20)</f>
        <v>0</v>
      </c>
      <c r="S20" s="477">
        <f>'5.DL soc.econom. analīze'!R20*(1+'7. DL jut. analīze-Soc.'!$D20)</f>
        <v>0</v>
      </c>
      <c r="T20" s="477">
        <f>'5.DL soc.econom. analīze'!S20*(1+'7. DL jut. analīze-Soc.'!$D20)</f>
        <v>0</v>
      </c>
      <c r="U20" s="477">
        <f>'5.DL soc.econom. analīze'!T20*(1+'7. DL jut. analīze-Soc.'!$D20)</f>
        <v>0</v>
      </c>
      <c r="V20" s="477">
        <f>'5.DL soc.econom. analīze'!U20*(1+'7. DL jut. analīze-Soc.'!$D20)</f>
        <v>0</v>
      </c>
      <c r="W20" s="477">
        <f>'5.DL soc.econom. analīze'!V20*(1+'7. DL jut. analīze-Soc.'!$D20)</f>
        <v>0</v>
      </c>
      <c r="X20" s="477">
        <f>'5.DL soc.econom. analīze'!W20*(1+'7. DL jut. analīze-Soc.'!$D20)</f>
        <v>0</v>
      </c>
      <c r="Y20" s="477">
        <f>'5.DL soc.econom. analīze'!X20*(1+'7. DL jut. analīze-Soc.'!$D20)</f>
        <v>0</v>
      </c>
      <c r="Z20" s="477">
        <f>'5.DL soc.econom. analīze'!Y20*(1+'7. DL jut. analīze-Soc.'!$D20)</f>
        <v>0</v>
      </c>
      <c r="AA20" s="477">
        <f>'5.DL soc.econom. analīze'!Z20*(1+'7. DL jut. analīze-Soc.'!$D20)</f>
        <v>0</v>
      </c>
      <c r="AB20" s="477">
        <f>'5.DL soc.econom. analīze'!AA20*(1+'7. DL jut. analīze-Soc.'!$D20)</f>
        <v>0</v>
      </c>
      <c r="AC20" s="477">
        <f>'5.DL soc.econom. analīze'!AB20*(1+'7. DL jut. analīze-Soc.'!$D20)</f>
        <v>0</v>
      </c>
      <c r="AD20" s="477">
        <f>'5.DL soc.econom. analīze'!AC20*(1+'7. DL jut. analīze-Soc.'!$D20)</f>
        <v>0</v>
      </c>
      <c r="AE20" s="477">
        <f>'5.DL soc.econom. analīze'!AD20*(1+'7. DL jut. analīze-Soc.'!$D20)</f>
        <v>0</v>
      </c>
      <c r="AF20" s="477">
        <f>'5.DL soc.econom. analīze'!AE20*(1+'7. DL jut. analīze-Soc.'!$D20)</f>
        <v>0</v>
      </c>
      <c r="AG20" s="477">
        <f>'5.DL soc.econom. analīze'!AF20*(1+'7. DL jut. analīze-Soc.'!$D20)</f>
        <v>0</v>
      </c>
      <c r="AH20" s="477">
        <f>'5.DL soc.econom. analīze'!AG20*(1+'7. DL jut. analīze-Soc.'!$D20)</f>
        <v>0</v>
      </c>
      <c r="AI20" s="477">
        <f>'5.DL soc.econom. analīze'!AH20*(1+'7. DL jut. analīze-Soc.'!$D20)</f>
        <v>0</v>
      </c>
      <c r="AJ20" s="477">
        <f>'5.DL soc.econom. analīze'!AI20*(1+'7. DL jut. analīze-Soc.'!$D20)</f>
        <v>0</v>
      </c>
    </row>
    <row r="21" spans="1:81" x14ac:dyDescent="0.2">
      <c r="A21" s="399" t="s">
        <v>117</v>
      </c>
      <c r="B21" s="476" t="str">
        <f>'5.DL soc.econom. analīze'!B21</f>
        <v>Ieguvums ...</v>
      </c>
      <c r="C21" s="409" t="s">
        <v>58</v>
      </c>
      <c r="D21" s="47">
        <v>0</v>
      </c>
      <c r="E21" s="405">
        <f t="shared" si="1"/>
        <v>0</v>
      </c>
      <c r="F21" s="405">
        <f t="shared" si="2"/>
        <v>0</v>
      </c>
      <c r="G21" s="477">
        <f>'5.DL soc.econom. analīze'!F21*(1+'7. DL jut. analīze-Soc.'!$D21)</f>
        <v>0</v>
      </c>
      <c r="H21" s="477">
        <f>'5.DL soc.econom. analīze'!G21*(1+'7. DL jut. analīze-Soc.'!$D21)</f>
        <v>0</v>
      </c>
      <c r="I21" s="477">
        <f>'5.DL soc.econom. analīze'!H21*(1+'7. DL jut. analīze-Soc.'!$D21)</f>
        <v>0</v>
      </c>
      <c r="J21" s="477">
        <f>'5.DL soc.econom. analīze'!I21*(1+'7. DL jut. analīze-Soc.'!$D21)</f>
        <v>0</v>
      </c>
      <c r="K21" s="477">
        <f>'5.DL soc.econom. analīze'!J21*(1+'7. DL jut. analīze-Soc.'!$D21)</f>
        <v>0</v>
      </c>
      <c r="L21" s="477">
        <f>'5.DL soc.econom. analīze'!K21*(1+'7. DL jut. analīze-Soc.'!$D21)</f>
        <v>0</v>
      </c>
      <c r="M21" s="477">
        <f>'5.DL soc.econom. analīze'!L21*(1+'7. DL jut. analīze-Soc.'!$D21)</f>
        <v>0</v>
      </c>
      <c r="N21" s="477">
        <f>'5.DL soc.econom. analīze'!M21*(1+'7. DL jut. analīze-Soc.'!$D21)</f>
        <v>0</v>
      </c>
      <c r="O21" s="477">
        <f>'5.DL soc.econom. analīze'!N21*(1+'7. DL jut. analīze-Soc.'!$D21)</f>
        <v>0</v>
      </c>
      <c r="P21" s="477">
        <f>'5.DL soc.econom. analīze'!O21*(1+'7. DL jut. analīze-Soc.'!$D21)</f>
        <v>0</v>
      </c>
      <c r="Q21" s="477">
        <f>'5.DL soc.econom. analīze'!P21*(1+'7. DL jut. analīze-Soc.'!$D21)</f>
        <v>0</v>
      </c>
      <c r="R21" s="477">
        <f>'5.DL soc.econom. analīze'!Q21*(1+'7. DL jut. analīze-Soc.'!$D21)</f>
        <v>0</v>
      </c>
      <c r="S21" s="477">
        <f>'5.DL soc.econom. analīze'!R21*(1+'7. DL jut. analīze-Soc.'!$D21)</f>
        <v>0</v>
      </c>
      <c r="T21" s="477">
        <f>'5.DL soc.econom. analīze'!S21*(1+'7. DL jut. analīze-Soc.'!$D21)</f>
        <v>0</v>
      </c>
      <c r="U21" s="477">
        <f>'5.DL soc.econom. analīze'!T21*(1+'7. DL jut. analīze-Soc.'!$D21)</f>
        <v>0</v>
      </c>
      <c r="V21" s="477">
        <f>'5.DL soc.econom. analīze'!U21*(1+'7. DL jut. analīze-Soc.'!$D21)</f>
        <v>0</v>
      </c>
      <c r="W21" s="477">
        <f>'5.DL soc.econom. analīze'!V21*(1+'7. DL jut. analīze-Soc.'!$D21)</f>
        <v>0</v>
      </c>
      <c r="X21" s="477">
        <f>'5.DL soc.econom. analīze'!W21*(1+'7. DL jut. analīze-Soc.'!$D21)</f>
        <v>0</v>
      </c>
      <c r="Y21" s="477">
        <f>'5.DL soc.econom. analīze'!X21*(1+'7. DL jut. analīze-Soc.'!$D21)</f>
        <v>0</v>
      </c>
      <c r="Z21" s="477">
        <f>'5.DL soc.econom. analīze'!Y21*(1+'7. DL jut. analīze-Soc.'!$D21)</f>
        <v>0</v>
      </c>
      <c r="AA21" s="477">
        <f>'5.DL soc.econom. analīze'!Z21*(1+'7. DL jut. analīze-Soc.'!$D21)</f>
        <v>0</v>
      </c>
      <c r="AB21" s="477">
        <f>'5.DL soc.econom. analīze'!AA21*(1+'7. DL jut. analīze-Soc.'!$D21)</f>
        <v>0</v>
      </c>
      <c r="AC21" s="477">
        <f>'5.DL soc.econom. analīze'!AB21*(1+'7. DL jut. analīze-Soc.'!$D21)</f>
        <v>0</v>
      </c>
      <c r="AD21" s="477">
        <f>'5.DL soc.econom. analīze'!AC21*(1+'7. DL jut. analīze-Soc.'!$D21)</f>
        <v>0</v>
      </c>
      <c r="AE21" s="477">
        <f>'5.DL soc.econom. analīze'!AD21*(1+'7. DL jut. analīze-Soc.'!$D21)</f>
        <v>0</v>
      </c>
      <c r="AF21" s="477">
        <f>'5.DL soc.econom. analīze'!AE21*(1+'7. DL jut. analīze-Soc.'!$D21)</f>
        <v>0</v>
      </c>
      <c r="AG21" s="477">
        <f>'5.DL soc.econom. analīze'!AF21*(1+'7. DL jut. analīze-Soc.'!$D21)</f>
        <v>0</v>
      </c>
      <c r="AH21" s="477">
        <f>'5.DL soc.econom. analīze'!AG21*(1+'7. DL jut. analīze-Soc.'!$D21)</f>
        <v>0</v>
      </c>
      <c r="AI21" s="477">
        <f>'5.DL soc.econom. analīze'!AH21*(1+'7. DL jut. analīze-Soc.'!$D21)</f>
        <v>0</v>
      </c>
      <c r="AJ21" s="477">
        <f>'5.DL soc.econom. analīze'!AI21*(1+'7. DL jut. analīze-Soc.'!$D21)</f>
        <v>0</v>
      </c>
    </row>
    <row r="22" spans="1:81" x14ac:dyDescent="0.2">
      <c r="A22" s="399" t="s">
        <v>118</v>
      </c>
      <c r="B22" s="476" t="str">
        <f>'5.DL soc.econom. analīze'!B22</f>
        <v>Ieguvums ...</v>
      </c>
      <c r="C22" s="409" t="s">
        <v>58</v>
      </c>
      <c r="D22" s="47">
        <v>0</v>
      </c>
      <c r="E22" s="405">
        <f t="shared" si="1"/>
        <v>0</v>
      </c>
      <c r="F22" s="405">
        <f t="shared" si="2"/>
        <v>0</v>
      </c>
      <c r="G22" s="477">
        <f>'5.DL soc.econom. analīze'!F22*(1+'7. DL jut. analīze-Soc.'!$D22)</f>
        <v>0</v>
      </c>
      <c r="H22" s="477">
        <f>'5.DL soc.econom. analīze'!G22*(1+'7. DL jut. analīze-Soc.'!$D22)</f>
        <v>0</v>
      </c>
      <c r="I22" s="477">
        <f>'5.DL soc.econom. analīze'!H22*(1+'7. DL jut. analīze-Soc.'!$D22)</f>
        <v>0</v>
      </c>
      <c r="J22" s="477">
        <f>'5.DL soc.econom. analīze'!I22*(1+'7. DL jut. analīze-Soc.'!$D22)</f>
        <v>0</v>
      </c>
      <c r="K22" s="477">
        <f>'5.DL soc.econom. analīze'!J22*(1+'7. DL jut. analīze-Soc.'!$D22)</f>
        <v>0</v>
      </c>
      <c r="L22" s="477">
        <f>'5.DL soc.econom. analīze'!K22*(1+'7. DL jut. analīze-Soc.'!$D22)</f>
        <v>0</v>
      </c>
      <c r="M22" s="477">
        <f>'5.DL soc.econom. analīze'!L22*(1+'7. DL jut. analīze-Soc.'!$D22)</f>
        <v>0</v>
      </c>
      <c r="N22" s="477">
        <f>'5.DL soc.econom. analīze'!M22*(1+'7. DL jut. analīze-Soc.'!$D22)</f>
        <v>0</v>
      </c>
      <c r="O22" s="477">
        <f>'5.DL soc.econom. analīze'!N22*(1+'7. DL jut. analīze-Soc.'!$D22)</f>
        <v>0</v>
      </c>
      <c r="P22" s="477">
        <f>'5.DL soc.econom. analīze'!O22*(1+'7. DL jut. analīze-Soc.'!$D22)</f>
        <v>0</v>
      </c>
      <c r="Q22" s="477">
        <f>'5.DL soc.econom. analīze'!P22*(1+'7. DL jut. analīze-Soc.'!$D22)</f>
        <v>0</v>
      </c>
      <c r="R22" s="477">
        <f>'5.DL soc.econom. analīze'!Q22*(1+'7. DL jut. analīze-Soc.'!$D22)</f>
        <v>0</v>
      </c>
      <c r="S22" s="477">
        <f>'5.DL soc.econom. analīze'!R22*(1+'7. DL jut. analīze-Soc.'!$D22)</f>
        <v>0</v>
      </c>
      <c r="T22" s="477">
        <f>'5.DL soc.econom. analīze'!S22*(1+'7. DL jut. analīze-Soc.'!$D22)</f>
        <v>0</v>
      </c>
      <c r="U22" s="477">
        <f>'5.DL soc.econom. analīze'!T22*(1+'7. DL jut. analīze-Soc.'!$D22)</f>
        <v>0</v>
      </c>
      <c r="V22" s="477">
        <f>'5.DL soc.econom. analīze'!U22*(1+'7. DL jut. analīze-Soc.'!$D22)</f>
        <v>0</v>
      </c>
      <c r="W22" s="477">
        <f>'5.DL soc.econom. analīze'!V22*(1+'7. DL jut. analīze-Soc.'!$D22)</f>
        <v>0</v>
      </c>
      <c r="X22" s="477">
        <f>'5.DL soc.econom. analīze'!W22*(1+'7. DL jut. analīze-Soc.'!$D22)</f>
        <v>0</v>
      </c>
      <c r="Y22" s="477">
        <f>'5.DL soc.econom. analīze'!X22*(1+'7. DL jut. analīze-Soc.'!$D22)</f>
        <v>0</v>
      </c>
      <c r="Z22" s="477">
        <f>'5.DL soc.econom. analīze'!Y22*(1+'7. DL jut. analīze-Soc.'!$D22)</f>
        <v>0</v>
      </c>
      <c r="AA22" s="477">
        <f>'5.DL soc.econom. analīze'!Z22*(1+'7. DL jut. analīze-Soc.'!$D22)</f>
        <v>0</v>
      </c>
      <c r="AB22" s="477">
        <f>'5.DL soc.econom. analīze'!AA22*(1+'7. DL jut. analīze-Soc.'!$D22)</f>
        <v>0</v>
      </c>
      <c r="AC22" s="477">
        <f>'5.DL soc.econom. analīze'!AB22*(1+'7. DL jut. analīze-Soc.'!$D22)</f>
        <v>0</v>
      </c>
      <c r="AD22" s="477">
        <f>'5.DL soc.econom. analīze'!AC22*(1+'7. DL jut. analīze-Soc.'!$D22)</f>
        <v>0</v>
      </c>
      <c r="AE22" s="477">
        <f>'5.DL soc.econom. analīze'!AD22*(1+'7. DL jut. analīze-Soc.'!$D22)</f>
        <v>0</v>
      </c>
      <c r="AF22" s="477">
        <f>'5.DL soc.econom. analīze'!AE22*(1+'7. DL jut. analīze-Soc.'!$D22)</f>
        <v>0</v>
      </c>
      <c r="AG22" s="477">
        <f>'5.DL soc.econom. analīze'!AF22*(1+'7. DL jut. analīze-Soc.'!$D22)</f>
        <v>0</v>
      </c>
      <c r="AH22" s="477">
        <f>'5.DL soc.econom. analīze'!AG22*(1+'7. DL jut. analīze-Soc.'!$D22)</f>
        <v>0</v>
      </c>
      <c r="AI22" s="477">
        <f>'5.DL soc.econom. analīze'!AH22*(1+'7. DL jut. analīze-Soc.'!$D22)</f>
        <v>0</v>
      </c>
      <c r="AJ22" s="477">
        <f>'5.DL soc.econom. analīze'!AI22*(1+'7. DL jut. analīze-Soc.'!$D22)</f>
        <v>0</v>
      </c>
    </row>
    <row r="23" spans="1:81" x14ac:dyDescent="0.2">
      <c r="A23" s="399" t="s">
        <v>119</v>
      </c>
      <c r="B23" s="476" t="str">
        <f>'5.DL soc.econom. analīze'!B23</f>
        <v>Ieguvums ...</v>
      </c>
      <c r="C23" s="409" t="s">
        <v>58</v>
      </c>
      <c r="D23" s="47">
        <v>0</v>
      </c>
      <c r="E23" s="405">
        <f t="shared" si="1"/>
        <v>0</v>
      </c>
      <c r="F23" s="405">
        <f t="shared" si="2"/>
        <v>0</v>
      </c>
      <c r="G23" s="477">
        <f>'5.DL soc.econom. analīze'!F23*(1+'7. DL jut. analīze-Soc.'!$D23)</f>
        <v>0</v>
      </c>
      <c r="H23" s="477">
        <f>'5.DL soc.econom. analīze'!G23*(1+'7. DL jut. analīze-Soc.'!$D23)</f>
        <v>0</v>
      </c>
      <c r="I23" s="477">
        <f>'5.DL soc.econom. analīze'!H23*(1+'7. DL jut. analīze-Soc.'!$D23)</f>
        <v>0</v>
      </c>
      <c r="J23" s="477">
        <f>'5.DL soc.econom. analīze'!I23*(1+'7. DL jut. analīze-Soc.'!$D23)</f>
        <v>0</v>
      </c>
      <c r="K23" s="477">
        <f>'5.DL soc.econom. analīze'!J23*(1+'7. DL jut. analīze-Soc.'!$D23)</f>
        <v>0</v>
      </c>
      <c r="L23" s="477">
        <f>'5.DL soc.econom. analīze'!K23*(1+'7. DL jut. analīze-Soc.'!$D23)</f>
        <v>0</v>
      </c>
      <c r="M23" s="477">
        <f>'5.DL soc.econom. analīze'!L23*(1+'7. DL jut. analīze-Soc.'!$D23)</f>
        <v>0</v>
      </c>
      <c r="N23" s="477">
        <f>'5.DL soc.econom. analīze'!M23*(1+'7. DL jut. analīze-Soc.'!$D23)</f>
        <v>0</v>
      </c>
      <c r="O23" s="477">
        <f>'5.DL soc.econom. analīze'!N23*(1+'7. DL jut. analīze-Soc.'!$D23)</f>
        <v>0</v>
      </c>
      <c r="P23" s="477">
        <f>'5.DL soc.econom. analīze'!O23*(1+'7. DL jut. analīze-Soc.'!$D23)</f>
        <v>0</v>
      </c>
      <c r="Q23" s="477">
        <f>'5.DL soc.econom. analīze'!P23*(1+'7. DL jut. analīze-Soc.'!$D23)</f>
        <v>0</v>
      </c>
      <c r="R23" s="477">
        <f>'5.DL soc.econom. analīze'!Q23*(1+'7. DL jut. analīze-Soc.'!$D23)</f>
        <v>0</v>
      </c>
      <c r="S23" s="477">
        <f>'5.DL soc.econom. analīze'!R23*(1+'7. DL jut. analīze-Soc.'!$D23)</f>
        <v>0</v>
      </c>
      <c r="T23" s="477">
        <f>'5.DL soc.econom. analīze'!S23*(1+'7. DL jut. analīze-Soc.'!$D23)</f>
        <v>0</v>
      </c>
      <c r="U23" s="477">
        <f>'5.DL soc.econom. analīze'!T23*(1+'7. DL jut. analīze-Soc.'!$D23)</f>
        <v>0</v>
      </c>
      <c r="V23" s="477">
        <f>'5.DL soc.econom. analīze'!U23*(1+'7. DL jut. analīze-Soc.'!$D23)</f>
        <v>0</v>
      </c>
      <c r="W23" s="477">
        <f>'5.DL soc.econom. analīze'!V23*(1+'7. DL jut. analīze-Soc.'!$D23)</f>
        <v>0</v>
      </c>
      <c r="X23" s="477">
        <f>'5.DL soc.econom. analīze'!W23*(1+'7. DL jut. analīze-Soc.'!$D23)</f>
        <v>0</v>
      </c>
      <c r="Y23" s="477">
        <f>'5.DL soc.econom. analīze'!X23*(1+'7. DL jut. analīze-Soc.'!$D23)</f>
        <v>0</v>
      </c>
      <c r="Z23" s="477">
        <f>'5.DL soc.econom. analīze'!Y23*(1+'7. DL jut. analīze-Soc.'!$D23)</f>
        <v>0</v>
      </c>
      <c r="AA23" s="477">
        <f>'5.DL soc.econom. analīze'!Z23*(1+'7. DL jut. analīze-Soc.'!$D23)</f>
        <v>0</v>
      </c>
      <c r="AB23" s="477">
        <f>'5.DL soc.econom. analīze'!AA23*(1+'7. DL jut. analīze-Soc.'!$D23)</f>
        <v>0</v>
      </c>
      <c r="AC23" s="477">
        <f>'5.DL soc.econom. analīze'!AB23*(1+'7. DL jut. analīze-Soc.'!$D23)</f>
        <v>0</v>
      </c>
      <c r="AD23" s="477">
        <f>'5.DL soc.econom. analīze'!AC23*(1+'7. DL jut. analīze-Soc.'!$D23)</f>
        <v>0</v>
      </c>
      <c r="AE23" s="477">
        <f>'5.DL soc.econom. analīze'!AD23*(1+'7. DL jut. analīze-Soc.'!$D23)</f>
        <v>0</v>
      </c>
      <c r="AF23" s="477">
        <f>'5.DL soc.econom. analīze'!AE23*(1+'7. DL jut. analīze-Soc.'!$D23)</f>
        <v>0</v>
      </c>
      <c r="AG23" s="477">
        <f>'5.DL soc.econom. analīze'!AF23*(1+'7. DL jut. analīze-Soc.'!$D23)</f>
        <v>0</v>
      </c>
      <c r="AH23" s="477">
        <f>'5.DL soc.econom. analīze'!AG23*(1+'7. DL jut. analīze-Soc.'!$D23)</f>
        <v>0</v>
      </c>
      <c r="AI23" s="477">
        <f>'5.DL soc.econom. analīze'!AH23*(1+'7. DL jut. analīze-Soc.'!$D23)</f>
        <v>0</v>
      </c>
      <c r="AJ23" s="477">
        <f>'5.DL soc.econom. analīze'!AI23*(1+'7. DL jut. analīze-Soc.'!$D23)</f>
        <v>0</v>
      </c>
    </row>
    <row r="24" spans="1:81" s="408" customFormat="1" x14ac:dyDescent="0.2">
      <c r="A24" s="402">
        <v>3</v>
      </c>
      <c r="B24" s="478" t="s">
        <v>176</v>
      </c>
      <c r="C24" s="404" t="s">
        <v>58</v>
      </c>
      <c r="D24" s="47">
        <v>0</v>
      </c>
      <c r="E24" s="405">
        <f t="shared" si="1"/>
        <v>0</v>
      </c>
      <c r="F24" s="405">
        <f t="shared" si="2"/>
        <v>0</v>
      </c>
      <c r="G24" s="406">
        <f>SUM(G25:G33)</f>
        <v>0</v>
      </c>
      <c r="H24" s="406">
        <f>SUM(H25:H33)</f>
        <v>0</v>
      </c>
      <c r="I24" s="406">
        <f t="shared" ref="I24:AJ24" si="4">SUM(I25:I33)</f>
        <v>0</v>
      </c>
      <c r="J24" s="406">
        <f t="shared" si="4"/>
        <v>0</v>
      </c>
      <c r="K24" s="406">
        <f t="shared" si="4"/>
        <v>0</v>
      </c>
      <c r="L24" s="406">
        <f t="shared" si="4"/>
        <v>0</v>
      </c>
      <c r="M24" s="406">
        <f t="shared" si="4"/>
        <v>0</v>
      </c>
      <c r="N24" s="406">
        <f t="shared" si="4"/>
        <v>0</v>
      </c>
      <c r="O24" s="406">
        <f>SUM(O25:O33)</f>
        <v>0</v>
      </c>
      <c r="P24" s="406">
        <f t="shared" si="4"/>
        <v>0</v>
      </c>
      <c r="Q24" s="406">
        <f t="shared" si="4"/>
        <v>0</v>
      </c>
      <c r="R24" s="406">
        <f t="shared" si="4"/>
        <v>0</v>
      </c>
      <c r="S24" s="406">
        <f t="shared" si="4"/>
        <v>0</v>
      </c>
      <c r="T24" s="406">
        <f t="shared" si="4"/>
        <v>0</v>
      </c>
      <c r="U24" s="406">
        <f t="shared" si="4"/>
        <v>0</v>
      </c>
      <c r="V24" s="406">
        <f t="shared" si="4"/>
        <v>0</v>
      </c>
      <c r="W24" s="406">
        <f t="shared" si="4"/>
        <v>0</v>
      </c>
      <c r="X24" s="406">
        <f t="shared" si="4"/>
        <v>0</v>
      </c>
      <c r="Y24" s="406">
        <f t="shared" si="4"/>
        <v>0</v>
      </c>
      <c r="Z24" s="406">
        <f t="shared" si="4"/>
        <v>0</v>
      </c>
      <c r="AA24" s="406">
        <f t="shared" si="4"/>
        <v>0</v>
      </c>
      <c r="AB24" s="406">
        <f t="shared" si="4"/>
        <v>0</v>
      </c>
      <c r="AC24" s="406">
        <f t="shared" si="4"/>
        <v>0</v>
      </c>
      <c r="AD24" s="406">
        <f t="shared" si="4"/>
        <v>0</v>
      </c>
      <c r="AE24" s="406">
        <f t="shared" si="4"/>
        <v>0</v>
      </c>
      <c r="AF24" s="406">
        <f t="shared" si="4"/>
        <v>0</v>
      </c>
      <c r="AG24" s="406">
        <f t="shared" si="4"/>
        <v>0</v>
      </c>
      <c r="AH24" s="406">
        <f t="shared" si="4"/>
        <v>0</v>
      </c>
      <c r="AI24" s="406">
        <f t="shared" si="4"/>
        <v>0</v>
      </c>
      <c r="AJ24" s="406">
        <f t="shared" si="4"/>
        <v>0</v>
      </c>
      <c r="AK24" s="320"/>
      <c r="AL24" s="407"/>
      <c r="AM24" s="407"/>
      <c r="AN24" s="407"/>
      <c r="AO24" s="407"/>
      <c r="AP24" s="407"/>
      <c r="AQ24" s="407"/>
      <c r="AR24" s="407"/>
      <c r="AS24" s="407"/>
      <c r="AT24" s="407"/>
      <c r="AU24" s="407"/>
      <c r="AV24" s="407"/>
      <c r="AW24" s="407"/>
      <c r="AX24" s="407"/>
      <c r="AY24" s="407"/>
      <c r="AZ24" s="407"/>
      <c r="BA24" s="407"/>
      <c r="BB24" s="407"/>
      <c r="BC24" s="407"/>
      <c r="BD24" s="407"/>
      <c r="BE24" s="407"/>
      <c r="BF24" s="407"/>
      <c r="BG24" s="407"/>
      <c r="BH24" s="407"/>
      <c r="BI24" s="407"/>
      <c r="BJ24" s="407"/>
      <c r="BK24" s="407"/>
      <c r="BL24" s="407"/>
      <c r="BM24" s="407"/>
      <c r="BN24" s="407"/>
      <c r="BO24" s="407"/>
      <c r="BP24" s="407"/>
      <c r="BQ24" s="407"/>
      <c r="BR24" s="407"/>
      <c r="BS24" s="407"/>
      <c r="BT24" s="407"/>
      <c r="BU24" s="407"/>
      <c r="BV24" s="407"/>
      <c r="BW24" s="407"/>
      <c r="BX24" s="407"/>
      <c r="BY24" s="407"/>
      <c r="BZ24" s="407"/>
      <c r="CA24" s="407"/>
      <c r="CB24" s="407"/>
      <c r="CC24" s="407"/>
    </row>
    <row r="25" spans="1:81" x14ac:dyDescent="0.2">
      <c r="A25" s="399" t="s">
        <v>91</v>
      </c>
      <c r="B25" s="476" t="str">
        <f>'5.DL soc.econom. analīze'!B25</f>
        <v>Zaudējumi...</v>
      </c>
      <c r="C25" s="409" t="s">
        <v>58</v>
      </c>
      <c r="D25" s="47">
        <v>0</v>
      </c>
      <c r="E25" s="405">
        <f t="shared" si="1"/>
        <v>0</v>
      </c>
      <c r="F25" s="405">
        <f t="shared" si="2"/>
        <v>0</v>
      </c>
      <c r="G25" s="477">
        <f>'5.DL soc.econom. analīze'!F25*(1+'7. DL jut. analīze-Soc.'!$D25)</f>
        <v>0</v>
      </c>
      <c r="H25" s="477">
        <f>'5.DL soc.econom. analīze'!G25*(1+'7. DL jut. analīze-Soc.'!$D25)</f>
        <v>0</v>
      </c>
      <c r="I25" s="477">
        <f>'5.DL soc.econom. analīze'!H25*(1+'7. DL jut. analīze-Soc.'!$D25)</f>
        <v>0</v>
      </c>
      <c r="J25" s="477">
        <f>'5.DL soc.econom. analīze'!I25*(1+'7. DL jut. analīze-Soc.'!$D25)</f>
        <v>0</v>
      </c>
      <c r="K25" s="477">
        <f>'5.DL soc.econom. analīze'!J25*(1+'7. DL jut. analīze-Soc.'!$D25)</f>
        <v>0</v>
      </c>
      <c r="L25" s="477">
        <f>'5.DL soc.econom. analīze'!K25*(1+'7. DL jut. analīze-Soc.'!$D25)</f>
        <v>0</v>
      </c>
      <c r="M25" s="477">
        <f>'5.DL soc.econom. analīze'!L25*(1+'7. DL jut. analīze-Soc.'!$D25)</f>
        <v>0</v>
      </c>
      <c r="N25" s="477">
        <f>'5.DL soc.econom. analīze'!M25*(1+'7. DL jut. analīze-Soc.'!$D25)</f>
        <v>0</v>
      </c>
      <c r="O25" s="477">
        <f>'5.DL soc.econom. analīze'!N25*(1+'7. DL jut. analīze-Soc.'!$D25)</f>
        <v>0</v>
      </c>
      <c r="P25" s="477">
        <f>'5.DL soc.econom. analīze'!O25*(1+'7. DL jut. analīze-Soc.'!$D25)</f>
        <v>0</v>
      </c>
      <c r="Q25" s="477">
        <f>'5.DL soc.econom. analīze'!P25*(1+'7. DL jut. analīze-Soc.'!$D25)</f>
        <v>0</v>
      </c>
      <c r="R25" s="477">
        <f>'5.DL soc.econom. analīze'!Q25*(1+'7. DL jut. analīze-Soc.'!$D25)</f>
        <v>0</v>
      </c>
      <c r="S25" s="477">
        <f>'5.DL soc.econom. analīze'!R25*(1+'7. DL jut. analīze-Soc.'!$D25)</f>
        <v>0</v>
      </c>
      <c r="T25" s="477">
        <f>'5.DL soc.econom. analīze'!S25*(1+'7. DL jut. analīze-Soc.'!$D25)</f>
        <v>0</v>
      </c>
      <c r="U25" s="477">
        <f>'5.DL soc.econom. analīze'!T25*(1+'7. DL jut. analīze-Soc.'!$D25)</f>
        <v>0</v>
      </c>
      <c r="V25" s="477">
        <f>'5.DL soc.econom. analīze'!U25*(1+'7. DL jut. analīze-Soc.'!$D25)</f>
        <v>0</v>
      </c>
      <c r="W25" s="477">
        <f>'5.DL soc.econom. analīze'!V25*(1+'7. DL jut. analīze-Soc.'!$D25)</f>
        <v>0</v>
      </c>
      <c r="X25" s="477">
        <f>'5.DL soc.econom. analīze'!W25*(1+'7. DL jut. analīze-Soc.'!$D25)</f>
        <v>0</v>
      </c>
      <c r="Y25" s="477">
        <f>'5.DL soc.econom. analīze'!X25*(1+'7. DL jut. analīze-Soc.'!$D25)</f>
        <v>0</v>
      </c>
      <c r="Z25" s="477">
        <f>'5.DL soc.econom. analīze'!Y25*(1+'7. DL jut. analīze-Soc.'!$D25)</f>
        <v>0</v>
      </c>
      <c r="AA25" s="477">
        <f>'5.DL soc.econom. analīze'!Z25*(1+'7. DL jut. analīze-Soc.'!$D25)</f>
        <v>0</v>
      </c>
      <c r="AB25" s="477">
        <f>'5.DL soc.econom. analīze'!AA25*(1+'7. DL jut. analīze-Soc.'!$D25)</f>
        <v>0</v>
      </c>
      <c r="AC25" s="477">
        <f>'5.DL soc.econom. analīze'!AB25*(1+'7. DL jut. analīze-Soc.'!$D25)</f>
        <v>0</v>
      </c>
      <c r="AD25" s="477">
        <f>'5.DL soc.econom. analīze'!AC25*(1+'7. DL jut. analīze-Soc.'!$D25)</f>
        <v>0</v>
      </c>
      <c r="AE25" s="477">
        <f>'5.DL soc.econom. analīze'!AD25*(1+'7. DL jut. analīze-Soc.'!$D25)</f>
        <v>0</v>
      </c>
      <c r="AF25" s="477">
        <f>'5.DL soc.econom. analīze'!AE25*(1+'7. DL jut. analīze-Soc.'!$D25)</f>
        <v>0</v>
      </c>
      <c r="AG25" s="477">
        <f>'5.DL soc.econom. analīze'!AF25*(1+'7. DL jut. analīze-Soc.'!$D25)</f>
        <v>0</v>
      </c>
      <c r="AH25" s="477">
        <f>'5.DL soc.econom. analīze'!AG25*(1+'7. DL jut. analīze-Soc.'!$D25)</f>
        <v>0</v>
      </c>
      <c r="AI25" s="477">
        <f>'5.DL soc.econom. analīze'!AH25*(1+'7. DL jut. analīze-Soc.'!$D25)</f>
        <v>0</v>
      </c>
      <c r="AJ25" s="477">
        <f>'5.DL soc.econom. analīze'!AI25*(1+'7. DL jut. analīze-Soc.'!$D25)</f>
        <v>0</v>
      </c>
    </row>
    <row r="26" spans="1:81" x14ac:dyDescent="0.2">
      <c r="A26" s="399" t="s">
        <v>92</v>
      </c>
      <c r="B26" s="476" t="str">
        <f>'5.DL soc.econom. analīze'!B26</f>
        <v>Zaudējumi...</v>
      </c>
      <c r="C26" s="409" t="s">
        <v>58</v>
      </c>
      <c r="D26" s="47">
        <v>0</v>
      </c>
      <c r="E26" s="405">
        <f t="shared" si="1"/>
        <v>0</v>
      </c>
      <c r="F26" s="405">
        <f t="shared" si="2"/>
        <v>0</v>
      </c>
      <c r="G26" s="477">
        <f>'5.DL soc.econom. analīze'!F26*(1+'7. DL jut. analīze-Soc.'!$D26)</f>
        <v>0</v>
      </c>
      <c r="H26" s="477">
        <f>'5.DL soc.econom. analīze'!G26*(1+'7. DL jut. analīze-Soc.'!$D26)</f>
        <v>0</v>
      </c>
      <c r="I26" s="477">
        <f>'5.DL soc.econom. analīze'!H26*(1+'7. DL jut. analīze-Soc.'!$D26)</f>
        <v>0</v>
      </c>
      <c r="J26" s="477">
        <f>'5.DL soc.econom. analīze'!I26*(1+'7. DL jut. analīze-Soc.'!$D26)</f>
        <v>0</v>
      </c>
      <c r="K26" s="477">
        <f>'5.DL soc.econom. analīze'!J26*(1+'7. DL jut. analīze-Soc.'!$D26)</f>
        <v>0</v>
      </c>
      <c r="L26" s="477">
        <f>'5.DL soc.econom. analīze'!K26*(1+'7. DL jut. analīze-Soc.'!$D26)</f>
        <v>0</v>
      </c>
      <c r="M26" s="477">
        <f>'5.DL soc.econom. analīze'!L26*(1+'7. DL jut. analīze-Soc.'!$D26)</f>
        <v>0</v>
      </c>
      <c r="N26" s="477">
        <f>'5.DL soc.econom. analīze'!M26*(1+'7. DL jut. analīze-Soc.'!$D26)</f>
        <v>0</v>
      </c>
      <c r="O26" s="477">
        <f>'5.DL soc.econom. analīze'!N26*(1+'7. DL jut. analīze-Soc.'!$D26)</f>
        <v>0</v>
      </c>
      <c r="P26" s="477">
        <f>'5.DL soc.econom. analīze'!O26*(1+'7. DL jut. analīze-Soc.'!$D26)</f>
        <v>0</v>
      </c>
      <c r="Q26" s="477">
        <f>'5.DL soc.econom. analīze'!P26*(1+'7. DL jut. analīze-Soc.'!$D26)</f>
        <v>0</v>
      </c>
      <c r="R26" s="477">
        <f>'5.DL soc.econom. analīze'!Q26*(1+'7. DL jut. analīze-Soc.'!$D26)</f>
        <v>0</v>
      </c>
      <c r="S26" s="477">
        <f>'5.DL soc.econom. analīze'!R26*(1+'7. DL jut. analīze-Soc.'!$D26)</f>
        <v>0</v>
      </c>
      <c r="T26" s="477">
        <f>'5.DL soc.econom. analīze'!S26*(1+'7. DL jut. analīze-Soc.'!$D26)</f>
        <v>0</v>
      </c>
      <c r="U26" s="477">
        <f>'5.DL soc.econom. analīze'!T26*(1+'7. DL jut. analīze-Soc.'!$D26)</f>
        <v>0</v>
      </c>
      <c r="V26" s="477">
        <f>'5.DL soc.econom. analīze'!U26*(1+'7. DL jut. analīze-Soc.'!$D26)</f>
        <v>0</v>
      </c>
      <c r="W26" s="477">
        <f>'5.DL soc.econom. analīze'!V26*(1+'7. DL jut. analīze-Soc.'!$D26)</f>
        <v>0</v>
      </c>
      <c r="X26" s="477">
        <f>'5.DL soc.econom. analīze'!W26*(1+'7. DL jut. analīze-Soc.'!$D26)</f>
        <v>0</v>
      </c>
      <c r="Y26" s="477">
        <f>'5.DL soc.econom. analīze'!X26*(1+'7. DL jut. analīze-Soc.'!$D26)</f>
        <v>0</v>
      </c>
      <c r="Z26" s="477">
        <f>'5.DL soc.econom. analīze'!Y26*(1+'7. DL jut. analīze-Soc.'!$D26)</f>
        <v>0</v>
      </c>
      <c r="AA26" s="477">
        <f>'5.DL soc.econom. analīze'!Z26*(1+'7. DL jut. analīze-Soc.'!$D26)</f>
        <v>0</v>
      </c>
      <c r="AB26" s="477">
        <f>'5.DL soc.econom. analīze'!AA26*(1+'7. DL jut. analīze-Soc.'!$D26)</f>
        <v>0</v>
      </c>
      <c r="AC26" s="477">
        <f>'5.DL soc.econom. analīze'!AB26*(1+'7. DL jut. analīze-Soc.'!$D26)</f>
        <v>0</v>
      </c>
      <c r="AD26" s="477">
        <f>'5.DL soc.econom. analīze'!AC26*(1+'7. DL jut. analīze-Soc.'!$D26)</f>
        <v>0</v>
      </c>
      <c r="AE26" s="477">
        <f>'5.DL soc.econom. analīze'!AD26*(1+'7. DL jut. analīze-Soc.'!$D26)</f>
        <v>0</v>
      </c>
      <c r="AF26" s="477">
        <f>'5.DL soc.econom. analīze'!AE26*(1+'7. DL jut. analīze-Soc.'!$D26)</f>
        <v>0</v>
      </c>
      <c r="AG26" s="477">
        <f>'5.DL soc.econom. analīze'!AF26*(1+'7. DL jut. analīze-Soc.'!$D26)</f>
        <v>0</v>
      </c>
      <c r="AH26" s="477">
        <f>'5.DL soc.econom. analīze'!AG26*(1+'7. DL jut. analīze-Soc.'!$D26)</f>
        <v>0</v>
      </c>
      <c r="AI26" s="477">
        <f>'5.DL soc.econom. analīze'!AH26*(1+'7. DL jut. analīze-Soc.'!$D26)</f>
        <v>0</v>
      </c>
      <c r="AJ26" s="477">
        <f>'5.DL soc.econom. analīze'!AI26*(1+'7. DL jut. analīze-Soc.'!$D26)</f>
        <v>0</v>
      </c>
    </row>
    <row r="27" spans="1:81" x14ac:dyDescent="0.2">
      <c r="A27" s="399" t="s">
        <v>179</v>
      </c>
      <c r="B27" s="476" t="str">
        <f>'5.DL soc.econom. analīze'!B27</f>
        <v>Zaudējumi...</v>
      </c>
      <c r="C27" s="409" t="s">
        <v>58</v>
      </c>
      <c r="D27" s="47">
        <v>0</v>
      </c>
      <c r="E27" s="405">
        <f t="shared" si="1"/>
        <v>0</v>
      </c>
      <c r="F27" s="405">
        <f t="shared" si="2"/>
        <v>0</v>
      </c>
      <c r="G27" s="477">
        <f>'5.DL soc.econom. analīze'!F27*(1+'7. DL jut. analīze-Soc.'!$D27)</f>
        <v>0</v>
      </c>
      <c r="H27" s="477">
        <f>'5.DL soc.econom. analīze'!G27*(1+'7. DL jut. analīze-Soc.'!$D27)</f>
        <v>0</v>
      </c>
      <c r="I27" s="477">
        <f>'5.DL soc.econom. analīze'!H27*(1+'7. DL jut. analīze-Soc.'!$D27)</f>
        <v>0</v>
      </c>
      <c r="J27" s="477">
        <f>'5.DL soc.econom. analīze'!I27*(1+'7. DL jut. analīze-Soc.'!$D27)</f>
        <v>0</v>
      </c>
      <c r="K27" s="477">
        <f>'5.DL soc.econom. analīze'!J27*(1+'7. DL jut. analīze-Soc.'!$D27)</f>
        <v>0</v>
      </c>
      <c r="L27" s="477">
        <f>'5.DL soc.econom. analīze'!K27*(1+'7. DL jut. analīze-Soc.'!$D27)</f>
        <v>0</v>
      </c>
      <c r="M27" s="477">
        <f>'5.DL soc.econom. analīze'!L27*(1+'7. DL jut. analīze-Soc.'!$D27)</f>
        <v>0</v>
      </c>
      <c r="N27" s="477">
        <f>'5.DL soc.econom. analīze'!M27*(1+'7. DL jut. analīze-Soc.'!$D27)</f>
        <v>0</v>
      </c>
      <c r="O27" s="477">
        <f>'5.DL soc.econom. analīze'!N27*(1+'7. DL jut. analīze-Soc.'!$D27)</f>
        <v>0</v>
      </c>
      <c r="P27" s="477">
        <f>'5.DL soc.econom. analīze'!O27*(1+'7. DL jut. analīze-Soc.'!$D27)</f>
        <v>0</v>
      </c>
      <c r="Q27" s="477">
        <f>'5.DL soc.econom. analīze'!P27*(1+'7. DL jut. analīze-Soc.'!$D27)</f>
        <v>0</v>
      </c>
      <c r="R27" s="477">
        <f>'5.DL soc.econom. analīze'!Q27*(1+'7. DL jut. analīze-Soc.'!$D27)</f>
        <v>0</v>
      </c>
      <c r="S27" s="477">
        <f>'5.DL soc.econom. analīze'!R27*(1+'7. DL jut. analīze-Soc.'!$D27)</f>
        <v>0</v>
      </c>
      <c r="T27" s="477">
        <f>'5.DL soc.econom. analīze'!S27*(1+'7. DL jut. analīze-Soc.'!$D27)</f>
        <v>0</v>
      </c>
      <c r="U27" s="477">
        <f>'5.DL soc.econom. analīze'!T27*(1+'7. DL jut. analīze-Soc.'!$D27)</f>
        <v>0</v>
      </c>
      <c r="V27" s="477">
        <f>'5.DL soc.econom. analīze'!U27*(1+'7. DL jut. analīze-Soc.'!$D27)</f>
        <v>0</v>
      </c>
      <c r="W27" s="477">
        <f>'5.DL soc.econom. analīze'!V27*(1+'7. DL jut. analīze-Soc.'!$D27)</f>
        <v>0</v>
      </c>
      <c r="X27" s="477">
        <f>'5.DL soc.econom. analīze'!W27*(1+'7. DL jut. analīze-Soc.'!$D27)</f>
        <v>0</v>
      </c>
      <c r="Y27" s="477">
        <f>'5.DL soc.econom. analīze'!X27*(1+'7. DL jut. analīze-Soc.'!$D27)</f>
        <v>0</v>
      </c>
      <c r="Z27" s="477">
        <f>'5.DL soc.econom. analīze'!Y27*(1+'7. DL jut. analīze-Soc.'!$D27)</f>
        <v>0</v>
      </c>
      <c r="AA27" s="477">
        <f>'5.DL soc.econom. analīze'!Z27*(1+'7. DL jut. analīze-Soc.'!$D27)</f>
        <v>0</v>
      </c>
      <c r="AB27" s="477">
        <f>'5.DL soc.econom. analīze'!AA27*(1+'7. DL jut. analīze-Soc.'!$D27)</f>
        <v>0</v>
      </c>
      <c r="AC27" s="477">
        <f>'5.DL soc.econom. analīze'!AB27*(1+'7. DL jut. analīze-Soc.'!$D27)</f>
        <v>0</v>
      </c>
      <c r="AD27" s="477">
        <f>'5.DL soc.econom. analīze'!AC27*(1+'7. DL jut. analīze-Soc.'!$D27)</f>
        <v>0</v>
      </c>
      <c r="AE27" s="477">
        <f>'5.DL soc.econom. analīze'!AD27*(1+'7. DL jut. analīze-Soc.'!$D27)</f>
        <v>0</v>
      </c>
      <c r="AF27" s="477">
        <f>'5.DL soc.econom. analīze'!AE27*(1+'7. DL jut. analīze-Soc.'!$D27)</f>
        <v>0</v>
      </c>
      <c r="AG27" s="477">
        <f>'5.DL soc.econom. analīze'!AF27*(1+'7. DL jut. analīze-Soc.'!$D27)</f>
        <v>0</v>
      </c>
      <c r="AH27" s="477">
        <f>'5.DL soc.econom. analīze'!AG27*(1+'7. DL jut. analīze-Soc.'!$D27)</f>
        <v>0</v>
      </c>
      <c r="AI27" s="477">
        <f>'5.DL soc.econom. analīze'!AH27*(1+'7. DL jut. analīze-Soc.'!$D27)</f>
        <v>0</v>
      </c>
      <c r="AJ27" s="477">
        <f>'5.DL soc.econom. analīze'!AI27*(1+'7. DL jut. analīze-Soc.'!$D27)</f>
        <v>0</v>
      </c>
    </row>
    <row r="28" spans="1:81" x14ac:dyDescent="0.2">
      <c r="A28" s="399" t="s">
        <v>192</v>
      </c>
      <c r="B28" s="476" t="str">
        <f>'5.DL soc.econom. analīze'!B28</f>
        <v>Zaudējumi...</v>
      </c>
      <c r="C28" s="409" t="s">
        <v>58</v>
      </c>
      <c r="D28" s="47">
        <v>0</v>
      </c>
      <c r="E28" s="405">
        <f t="shared" si="1"/>
        <v>0</v>
      </c>
      <c r="F28" s="405">
        <f t="shared" si="2"/>
        <v>0</v>
      </c>
      <c r="G28" s="477">
        <f>'5.DL soc.econom. analīze'!F28*(1+'7. DL jut. analīze-Soc.'!$D28)</f>
        <v>0</v>
      </c>
      <c r="H28" s="477">
        <f>'5.DL soc.econom. analīze'!G28*(1+'7. DL jut. analīze-Soc.'!$D28)</f>
        <v>0</v>
      </c>
      <c r="I28" s="477">
        <f>'5.DL soc.econom. analīze'!H28*(1+'7. DL jut. analīze-Soc.'!$D28)</f>
        <v>0</v>
      </c>
      <c r="J28" s="477">
        <f>'5.DL soc.econom. analīze'!I28*(1+'7. DL jut. analīze-Soc.'!$D28)</f>
        <v>0</v>
      </c>
      <c r="K28" s="477">
        <f>'5.DL soc.econom. analīze'!J28*(1+'7. DL jut. analīze-Soc.'!$D28)</f>
        <v>0</v>
      </c>
      <c r="L28" s="477">
        <f>'5.DL soc.econom. analīze'!K28*(1+'7. DL jut. analīze-Soc.'!$D28)</f>
        <v>0</v>
      </c>
      <c r="M28" s="477">
        <f>'5.DL soc.econom. analīze'!L28*(1+'7. DL jut. analīze-Soc.'!$D28)</f>
        <v>0</v>
      </c>
      <c r="N28" s="477">
        <f>'5.DL soc.econom. analīze'!M28*(1+'7. DL jut. analīze-Soc.'!$D28)</f>
        <v>0</v>
      </c>
      <c r="O28" s="477">
        <f>'5.DL soc.econom. analīze'!N28*(1+'7. DL jut. analīze-Soc.'!$D28)</f>
        <v>0</v>
      </c>
      <c r="P28" s="477">
        <f>'5.DL soc.econom. analīze'!O28*(1+'7. DL jut. analīze-Soc.'!$D28)</f>
        <v>0</v>
      </c>
      <c r="Q28" s="477">
        <f>'5.DL soc.econom. analīze'!P28*(1+'7. DL jut. analīze-Soc.'!$D28)</f>
        <v>0</v>
      </c>
      <c r="R28" s="477">
        <f>'5.DL soc.econom. analīze'!Q28*(1+'7. DL jut. analīze-Soc.'!$D28)</f>
        <v>0</v>
      </c>
      <c r="S28" s="477">
        <f>'5.DL soc.econom. analīze'!R28*(1+'7. DL jut. analīze-Soc.'!$D28)</f>
        <v>0</v>
      </c>
      <c r="T28" s="477">
        <f>'5.DL soc.econom. analīze'!S28*(1+'7. DL jut. analīze-Soc.'!$D28)</f>
        <v>0</v>
      </c>
      <c r="U28" s="477">
        <f>'5.DL soc.econom. analīze'!T28*(1+'7. DL jut. analīze-Soc.'!$D28)</f>
        <v>0</v>
      </c>
      <c r="V28" s="477">
        <f>'5.DL soc.econom. analīze'!U28*(1+'7. DL jut. analīze-Soc.'!$D28)</f>
        <v>0</v>
      </c>
      <c r="W28" s="477">
        <f>'5.DL soc.econom. analīze'!V28*(1+'7. DL jut. analīze-Soc.'!$D28)</f>
        <v>0</v>
      </c>
      <c r="X28" s="477">
        <f>'5.DL soc.econom. analīze'!W28*(1+'7. DL jut. analīze-Soc.'!$D28)</f>
        <v>0</v>
      </c>
      <c r="Y28" s="477">
        <f>'5.DL soc.econom. analīze'!X28*(1+'7. DL jut. analīze-Soc.'!$D28)</f>
        <v>0</v>
      </c>
      <c r="Z28" s="477">
        <f>'5.DL soc.econom. analīze'!Y28*(1+'7. DL jut. analīze-Soc.'!$D28)</f>
        <v>0</v>
      </c>
      <c r="AA28" s="477">
        <f>'5.DL soc.econom. analīze'!Z28*(1+'7. DL jut. analīze-Soc.'!$D28)</f>
        <v>0</v>
      </c>
      <c r="AB28" s="477">
        <f>'5.DL soc.econom. analīze'!AA28*(1+'7. DL jut. analīze-Soc.'!$D28)</f>
        <v>0</v>
      </c>
      <c r="AC28" s="477">
        <f>'5.DL soc.econom. analīze'!AB28*(1+'7. DL jut. analīze-Soc.'!$D28)</f>
        <v>0</v>
      </c>
      <c r="AD28" s="477">
        <f>'5.DL soc.econom. analīze'!AC28*(1+'7. DL jut. analīze-Soc.'!$D28)</f>
        <v>0</v>
      </c>
      <c r="AE28" s="477">
        <f>'5.DL soc.econom. analīze'!AD28*(1+'7. DL jut. analīze-Soc.'!$D28)</f>
        <v>0</v>
      </c>
      <c r="AF28" s="477">
        <f>'5.DL soc.econom. analīze'!AE28*(1+'7. DL jut. analīze-Soc.'!$D28)</f>
        <v>0</v>
      </c>
      <c r="AG28" s="477">
        <f>'5.DL soc.econom. analīze'!AF28*(1+'7. DL jut. analīze-Soc.'!$D28)</f>
        <v>0</v>
      </c>
      <c r="AH28" s="477">
        <f>'5.DL soc.econom. analīze'!AG28*(1+'7. DL jut. analīze-Soc.'!$D28)</f>
        <v>0</v>
      </c>
      <c r="AI28" s="477">
        <f>'5.DL soc.econom. analīze'!AH28*(1+'7. DL jut. analīze-Soc.'!$D28)</f>
        <v>0</v>
      </c>
      <c r="AJ28" s="477">
        <f>'5.DL soc.econom. analīze'!AI28*(1+'7. DL jut. analīze-Soc.'!$D28)</f>
        <v>0</v>
      </c>
    </row>
    <row r="29" spans="1:81" x14ac:dyDescent="0.2">
      <c r="A29" s="399" t="s">
        <v>193</v>
      </c>
      <c r="B29" s="476" t="str">
        <f>'5.DL soc.econom. analīze'!B29</f>
        <v>Zaudējumi...</v>
      </c>
      <c r="C29" s="409" t="s">
        <v>58</v>
      </c>
      <c r="D29" s="47">
        <v>0</v>
      </c>
      <c r="E29" s="405">
        <f t="shared" si="1"/>
        <v>0</v>
      </c>
      <c r="F29" s="405">
        <f t="shared" si="2"/>
        <v>0</v>
      </c>
      <c r="G29" s="477">
        <f>'5.DL soc.econom. analīze'!F29*(1+'7. DL jut. analīze-Soc.'!$D29)</f>
        <v>0</v>
      </c>
      <c r="H29" s="477">
        <f>'5.DL soc.econom. analīze'!G29*(1+'7. DL jut. analīze-Soc.'!$D29)</f>
        <v>0</v>
      </c>
      <c r="I29" s="477">
        <f>'5.DL soc.econom. analīze'!H29*(1+'7. DL jut. analīze-Soc.'!$D29)</f>
        <v>0</v>
      </c>
      <c r="J29" s="477">
        <f>'5.DL soc.econom. analīze'!I29*(1+'7. DL jut. analīze-Soc.'!$D29)</f>
        <v>0</v>
      </c>
      <c r="K29" s="477">
        <f>'5.DL soc.econom. analīze'!J29*(1+'7. DL jut. analīze-Soc.'!$D29)</f>
        <v>0</v>
      </c>
      <c r="L29" s="477">
        <f>'5.DL soc.econom. analīze'!K29*(1+'7. DL jut. analīze-Soc.'!$D29)</f>
        <v>0</v>
      </c>
      <c r="M29" s="477">
        <f>'5.DL soc.econom. analīze'!L29*(1+'7. DL jut. analīze-Soc.'!$D29)</f>
        <v>0</v>
      </c>
      <c r="N29" s="477">
        <f>'5.DL soc.econom. analīze'!M29*(1+'7. DL jut. analīze-Soc.'!$D29)</f>
        <v>0</v>
      </c>
      <c r="O29" s="477">
        <f>'5.DL soc.econom. analīze'!N29*(1+'7. DL jut. analīze-Soc.'!$D29)</f>
        <v>0</v>
      </c>
      <c r="P29" s="477">
        <f>'5.DL soc.econom. analīze'!O29*(1+'7. DL jut. analīze-Soc.'!$D29)</f>
        <v>0</v>
      </c>
      <c r="Q29" s="477">
        <f>'5.DL soc.econom. analīze'!P29*(1+'7. DL jut. analīze-Soc.'!$D29)</f>
        <v>0</v>
      </c>
      <c r="R29" s="477">
        <f>'5.DL soc.econom. analīze'!Q29*(1+'7. DL jut. analīze-Soc.'!$D29)</f>
        <v>0</v>
      </c>
      <c r="S29" s="477">
        <f>'5.DL soc.econom. analīze'!R29*(1+'7. DL jut. analīze-Soc.'!$D29)</f>
        <v>0</v>
      </c>
      <c r="T29" s="477">
        <f>'5.DL soc.econom. analīze'!S29*(1+'7. DL jut. analīze-Soc.'!$D29)</f>
        <v>0</v>
      </c>
      <c r="U29" s="477">
        <f>'5.DL soc.econom. analīze'!T29*(1+'7. DL jut. analīze-Soc.'!$D29)</f>
        <v>0</v>
      </c>
      <c r="V29" s="477">
        <f>'5.DL soc.econom. analīze'!U29*(1+'7. DL jut. analīze-Soc.'!$D29)</f>
        <v>0</v>
      </c>
      <c r="W29" s="477">
        <f>'5.DL soc.econom. analīze'!V29*(1+'7. DL jut. analīze-Soc.'!$D29)</f>
        <v>0</v>
      </c>
      <c r="X29" s="477">
        <f>'5.DL soc.econom. analīze'!W29*(1+'7. DL jut. analīze-Soc.'!$D29)</f>
        <v>0</v>
      </c>
      <c r="Y29" s="477">
        <f>'5.DL soc.econom. analīze'!X29*(1+'7. DL jut. analīze-Soc.'!$D29)</f>
        <v>0</v>
      </c>
      <c r="Z29" s="477">
        <f>'5.DL soc.econom. analīze'!Y29*(1+'7. DL jut. analīze-Soc.'!$D29)</f>
        <v>0</v>
      </c>
      <c r="AA29" s="477">
        <f>'5.DL soc.econom. analīze'!Z29*(1+'7. DL jut. analīze-Soc.'!$D29)</f>
        <v>0</v>
      </c>
      <c r="AB29" s="477">
        <f>'5.DL soc.econom. analīze'!AA29*(1+'7. DL jut. analīze-Soc.'!$D29)</f>
        <v>0</v>
      </c>
      <c r="AC29" s="477">
        <f>'5.DL soc.econom. analīze'!AB29*(1+'7. DL jut. analīze-Soc.'!$D29)</f>
        <v>0</v>
      </c>
      <c r="AD29" s="477">
        <f>'5.DL soc.econom. analīze'!AC29*(1+'7. DL jut. analīze-Soc.'!$D29)</f>
        <v>0</v>
      </c>
      <c r="AE29" s="477">
        <f>'5.DL soc.econom. analīze'!AD29*(1+'7. DL jut. analīze-Soc.'!$D29)</f>
        <v>0</v>
      </c>
      <c r="AF29" s="477">
        <f>'5.DL soc.econom. analīze'!AE29*(1+'7. DL jut. analīze-Soc.'!$D29)</f>
        <v>0</v>
      </c>
      <c r="AG29" s="477">
        <f>'5.DL soc.econom. analīze'!AF29*(1+'7. DL jut. analīze-Soc.'!$D29)</f>
        <v>0</v>
      </c>
      <c r="AH29" s="477">
        <f>'5.DL soc.econom. analīze'!AG29*(1+'7. DL jut. analīze-Soc.'!$D29)</f>
        <v>0</v>
      </c>
      <c r="AI29" s="477">
        <f>'5.DL soc.econom. analīze'!AH29*(1+'7. DL jut. analīze-Soc.'!$D29)</f>
        <v>0</v>
      </c>
      <c r="AJ29" s="477">
        <f>'5.DL soc.econom. analīze'!AI29*(1+'7. DL jut. analīze-Soc.'!$D29)</f>
        <v>0</v>
      </c>
    </row>
    <row r="30" spans="1:81" x14ac:dyDescent="0.2">
      <c r="A30" s="399" t="s">
        <v>194</v>
      </c>
      <c r="B30" s="476" t="str">
        <f>'5.DL soc.econom. analīze'!B30</f>
        <v>Zaudējumi...</v>
      </c>
      <c r="C30" s="409" t="s">
        <v>58</v>
      </c>
      <c r="D30" s="47">
        <v>0</v>
      </c>
      <c r="E30" s="405">
        <f t="shared" si="1"/>
        <v>0</v>
      </c>
      <c r="F30" s="405">
        <f t="shared" si="2"/>
        <v>0</v>
      </c>
      <c r="G30" s="477">
        <f>'5.DL soc.econom. analīze'!F30*(1+'7. DL jut. analīze-Soc.'!$D30)</f>
        <v>0</v>
      </c>
      <c r="H30" s="477">
        <f>'5.DL soc.econom. analīze'!G30*(1+'7. DL jut. analīze-Soc.'!$D30)</f>
        <v>0</v>
      </c>
      <c r="I30" s="477">
        <f>'5.DL soc.econom. analīze'!H30*(1+'7. DL jut. analīze-Soc.'!$D30)</f>
        <v>0</v>
      </c>
      <c r="J30" s="477">
        <f>'5.DL soc.econom. analīze'!I30*(1+'7. DL jut. analīze-Soc.'!$D30)</f>
        <v>0</v>
      </c>
      <c r="K30" s="477">
        <f>'5.DL soc.econom. analīze'!J30*(1+'7. DL jut. analīze-Soc.'!$D30)</f>
        <v>0</v>
      </c>
      <c r="L30" s="477">
        <f>'5.DL soc.econom. analīze'!K30*(1+'7. DL jut. analīze-Soc.'!$D30)</f>
        <v>0</v>
      </c>
      <c r="M30" s="477">
        <f>'5.DL soc.econom. analīze'!L30*(1+'7. DL jut. analīze-Soc.'!$D30)</f>
        <v>0</v>
      </c>
      <c r="N30" s="477">
        <f>'5.DL soc.econom. analīze'!M30*(1+'7. DL jut. analīze-Soc.'!$D30)</f>
        <v>0</v>
      </c>
      <c r="O30" s="477">
        <f>'5.DL soc.econom. analīze'!N30*(1+'7. DL jut. analīze-Soc.'!$D30)</f>
        <v>0</v>
      </c>
      <c r="P30" s="477">
        <f>'5.DL soc.econom. analīze'!O30*(1+'7. DL jut. analīze-Soc.'!$D30)</f>
        <v>0</v>
      </c>
      <c r="Q30" s="477">
        <f>'5.DL soc.econom. analīze'!P30*(1+'7. DL jut. analīze-Soc.'!$D30)</f>
        <v>0</v>
      </c>
      <c r="R30" s="477">
        <f>'5.DL soc.econom. analīze'!Q30*(1+'7. DL jut. analīze-Soc.'!$D30)</f>
        <v>0</v>
      </c>
      <c r="S30" s="477">
        <f>'5.DL soc.econom. analīze'!R30*(1+'7. DL jut. analīze-Soc.'!$D30)</f>
        <v>0</v>
      </c>
      <c r="T30" s="477">
        <f>'5.DL soc.econom. analīze'!S30*(1+'7. DL jut. analīze-Soc.'!$D30)</f>
        <v>0</v>
      </c>
      <c r="U30" s="477">
        <f>'5.DL soc.econom. analīze'!T30*(1+'7. DL jut. analīze-Soc.'!$D30)</f>
        <v>0</v>
      </c>
      <c r="V30" s="477">
        <f>'5.DL soc.econom. analīze'!U30*(1+'7. DL jut. analīze-Soc.'!$D30)</f>
        <v>0</v>
      </c>
      <c r="W30" s="477">
        <f>'5.DL soc.econom. analīze'!V30*(1+'7. DL jut. analīze-Soc.'!$D30)</f>
        <v>0</v>
      </c>
      <c r="X30" s="477">
        <f>'5.DL soc.econom. analīze'!W30*(1+'7. DL jut. analīze-Soc.'!$D30)</f>
        <v>0</v>
      </c>
      <c r="Y30" s="477">
        <f>'5.DL soc.econom. analīze'!X30*(1+'7. DL jut. analīze-Soc.'!$D30)</f>
        <v>0</v>
      </c>
      <c r="Z30" s="477">
        <f>'5.DL soc.econom. analīze'!Y30*(1+'7. DL jut. analīze-Soc.'!$D30)</f>
        <v>0</v>
      </c>
      <c r="AA30" s="477">
        <f>'5.DL soc.econom. analīze'!Z30*(1+'7. DL jut. analīze-Soc.'!$D30)</f>
        <v>0</v>
      </c>
      <c r="AB30" s="477">
        <f>'5.DL soc.econom. analīze'!AA30*(1+'7. DL jut. analīze-Soc.'!$D30)</f>
        <v>0</v>
      </c>
      <c r="AC30" s="477">
        <f>'5.DL soc.econom. analīze'!AB30*(1+'7. DL jut. analīze-Soc.'!$D30)</f>
        <v>0</v>
      </c>
      <c r="AD30" s="477">
        <f>'5.DL soc.econom. analīze'!AC30*(1+'7. DL jut. analīze-Soc.'!$D30)</f>
        <v>0</v>
      </c>
      <c r="AE30" s="477">
        <f>'5.DL soc.econom. analīze'!AD30*(1+'7. DL jut. analīze-Soc.'!$D30)</f>
        <v>0</v>
      </c>
      <c r="AF30" s="477">
        <f>'5.DL soc.econom. analīze'!AE30*(1+'7. DL jut. analīze-Soc.'!$D30)</f>
        <v>0</v>
      </c>
      <c r="AG30" s="477">
        <f>'5.DL soc.econom. analīze'!AF30*(1+'7. DL jut. analīze-Soc.'!$D30)</f>
        <v>0</v>
      </c>
      <c r="AH30" s="477">
        <f>'5.DL soc.econom. analīze'!AG30*(1+'7. DL jut. analīze-Soc.'!$D30)</f>
        <v>0</v>
      </c>
      <c r="AI30" s="477">
        <f>'5.DL soc.econom. analīze'!AH30*(1+'7. DL jut. analīze-Soc.'!$D30)</f>
        <v>0</v>
      </c>
      <c r="AJ30" s="477">
        <f>'5.DL soc.econom. analīze'!AI30*(1+'7. DL jut. analīze-Soc.'!$D30)</f>
        <v>0</v>
      </c>
    </row>
    <row r="31" spans="1:81" x14ac:dyDescent="0.2">
      <c r="A31" s="399" t="s">
        <v>195</v>
      </c>
      <c r="B31" s="476" t="str">
        <f>'5.DL soc.econom. analīze'!B31</f>
        <v>Zaudējumi...</v>
      </c>
      <c r="C31" s="409" t="s">
        <v>58</v>
      </c>
      <c r="D31" s="47">
        <v>0</v>
      </c>
      <c r="E31" s="405">
        <f t="shared" si="1"/>
        <v>0</v>
      </c>
      <c r="F31" s="405">
        <f t="shared" si="2"/>
        <v>0</v>
      </c>
      <c r="G31" s="477">
        <f>'5.DL soc.econom. analīze'!F31*(1+'7. DL jut. analīze-Soc.'!$D31)</f>
        <v>0</v>
      </c>
      <c r="H31" s="477">
        <f>'5.DL soc.econom. analīze'!G31*(1+'7. DL jut. analīze-Soc.'!$D31)</f>
        <v>0</v>
      </c>
      <c r="I31" s="477">
        <f>'5.DL soc.econom. analīze'!H31*(1+'7. DL jut. analīze-Soc.'!$D31)</f>
        <v>0</v>
      </c>
      <c r="J31" s="477">
        <f>'5.DL soc.econom. analīze'!I31*(1+'7. DL jut. analīze-Soc.'!$D31)</f>
        <v>0</v>
      </c>
      <c r="K31" s="477">
        <f>'5.DL soc.econom. analīze'!J31*(1+'7. DL jut. analīze-Soc.'!$D31)</f>
        <v>0</v>
      </c>
      <c r="L31" s="477">
        <f>'5.DL soc.econom. analīze'!K31*(1+'7. DL jut. analīze-Soc.'!$D31)</f>
        <v>0</v>
      </c>
      <c r="M31" s="477">
        <f>'5.DL soc.econom. analīze'!L31*(1+'7. DL jut. analīze-Soc.'!$D31)</f>
        <v>0</v>
      </c>
      <c r="N31" s="477">
        <f>'5.DL soc.econom. analīze'!M31*(1+'7. DL jut. analīze-Soc.'!$D31)</f>
        <v>0</v>
      </c>
      <c r="O31" s="477">
        <f>'5.DL soc.econom. analīze'!N31*(1+'7. DL jut. analīze-Soc.'!$D31)</f>
        <v>0</v>
      </c>
      <c r="P31" s="477">
        <f>'5.DL soc.econom. analīze'!O31*(1+'7. DL jut. analīze-Soc.'!$D31)</f>
        <v>0</v>
      </c>
      <c r="Q31" s="477">
        <f>'5.DL soc.econom. analīze'!P31*(1+'7. DL jut. analīze-Soc.'!$D31)</f>
        <v>0</v>
      </c>
      <c r="R31" s="477">
        <f>'5.DL soc.econom. analīze'!Q31*(1+'7. DL jut. analīze-Soc.'!$D31)</f>
        <v>0</v>
      </c>
      <c r="S31" s="477">
        <f>'5.DL soc.econom. analīze'!R31*(1+'7. DL jut. analīze-Soc.'!$D31)</f>
        <v>0</v>
      </c>
      <c r="T31" s="477">
        <f>'5.DL soc.econom. analīze'!S31*(1+'7. DL jut. analīze-Soc.'!$D31)</f>
        <v>0</v>
      </c>
      <c r="U31" s="477">
        <f>'5.DL soc.econom. analīze'!T31*(1+'7. DL jut. analīze-Soc.'!$D31)</f>
        <v>0</v>
      </c>
      <c r="V31" s="477">
        <f>'5.DL soc.econom. analīze'!U31*(1+'7. DL jut. analīze-Soc.'!$D31)</f>
        <v>0</v>
      </c>
      <c r="W31" s="477">
        <f>'5.DL soc.econom. analīze'!V31*(1+'7. DL jut. analīze-Soc.'!$D31)</f>
        <v>0</v>
      </c>
      <c r="X31" s="477">
        <f>'5.DL soc.econom. analīze'!W31*(1+'7. DL jut. analīze-Soc.'!$D31)</f>
        <v>0</v>
      </c>
      <c r="Y31" s="477">
        <f>'5.DL soc.econom. analīze'!X31*(1+'7. DL jut. analīze-Soc.'!$D31)</f>
        <v>0</v>
      </c>
      <c r="Z31" s="477">
        <f>'5.DL soc.econom. analīze'!Y31*(1+'7. DL jut. analīze-Soc.'!$D31)</f>
        <v>0</v>
      </c>
      <c r="AA31" s="477">
        <f>'5.DL soc.econom. analīze'!Z31*(1+'7. DL jut. analīze-Soc.'!$D31)</f>
        <v>0</v>
      </c>
      <c r="AB31" s="477">
        <f>'5.DL soc.econom. analīze'!AA31*(1+'7. DL jut. analīze-Soc.'!$D31)</f>
        <v>0</v>
      </c>
      <c r="AC31" s="477">
        <f>'5.DL soc.econom. analīze'!AB31*(1+'7. DL jut. analīze-Soc.'!$D31)</f>
        <v>0</v>
      </c>
      <c r="AD31" s="477">
        <f>'5.DL soc.econom. analīze'!AC31*(1+'7. DL jut. analīze-Soc.'!$D31)</f>
        <v>0</v>
      </c>
      <c r="AE31" s="477">
        <f>'5.DL soc.econom. analīze'!AD31*(1+'7. DL jut. analīze-Soc.'!$D31)</f>
        <v>0</v>
      </c>
      <c r="AF31" s="477">
        <f>'5.DL soc.econom. analīze'!AE31*(1+'7. DL jut. analīze-Soc.'!$D31)</f>
        <v>0</v>
      </c>
      <c r="AG31" s="477">
        <f>'5.DL soc.econom. analīze'!AF31*(1+'7. DL jut. analīze-Soc.'!$D31)</f>
        <v>0</v>
      </c>
      <c r="AH31" s="477">
        <f>'5.DL soc.econom. analīze'!AG31*(1+'7. DL jut. analīze-Soc.'!$D31)</f>
        <v>0</v>
      </c>
      <c r="AI31" s="477">
        <f>'5.DL soc.econom. analīze'!AH31*(1+'7. DL jut. analīze-Soc.'!$D31)</f>
        <v>0</v>
      </c>
      <c r="AJ31" s="477">
        <f>'5.DL soc.econom. analīze'!AI31*(1+'7. DL jut. analīze-Soc.'!$D31)</f>
        <v>0</v>
      </c>
    </row>
    <row r="32" spans="1:81" x14ac:dyDescent="0.2">
      <c r="A32" s="399" t="s">
        <v>196</v>
      </c>
      <c r="B32" s="476" t="str">
        <f>'5.DL soc.econom. analīze'!B32</f>
        <v>Zaudējumi...</v>
      </c>
      <c r="C32" s="409" t="s">
        <v>58</v>
      </c>
      <c r="D32" s="47">
        <v>0</v>
      </c>
      <c r="E32" s="405">
        <f t="shared" si="1"/>
        <v>0</v>
      </c>
      <c r="F32" s="405">
        <f t="shared" si="2"/>
        <v>0</v>
      </c>
      <c r="G32" s="477">
        <f>'5.DL soc.econom. analīze'!F32*(1+'7. DL jut. analīze-Soc.'!$D32)</f>
        <v>0</v>
      </c>
      <c r="H32" s="477">
        <f>'5.DL soc.econom. analīze'!G32*(1+'7. DL jut. analīze-Soc.'!$D32)</f>
        <v>0</v>
      </c>
      <c r="I32" s="477">
        <f>'5.DL soc.econom. analīze'!H32*(1+'7. DL jut. analīze-Soc.'!$D32)</f>
        <v>0</v>
      </c>
      <c r="J32" s="477">
        <f>'5.DL soc.econom. analīze'!I32*(1+'7. DL jut. analīze-Soc.'!$D32)</f>
        <v>0</v>
      </c>
      <c r="K32" s="477">
        <f>'5.DL soc.econom. analīze'!J32*(1+'7. DL jut. analīze-Soc.'!$D32)</f>
        <v>0</v>
      </c>
      <c r="L32" s="477">
        <f>'5.DL soc.econom. analīze'!K32*(1+'7. DL jut. analīze-Soc.'!$D32)</f>
        <v>0</v>
      </c>
      <c r="M32" s="477">
        <f>'5.DL soc.econom. analīze'!L32*(1+'7. DL jut. analīze-Soc.'!$D32)</f>
        <v>0</v>
      </c>
      <c r="N32" s="477">
        <f>'5.DL soc.econom. analīze'!M32*(1+'7. DL jut. analīze-Soc.'!$D32)</f>
        <v>0</v>
      </c>
      <c r="O32" s="477">
        <f>'5.DL soc.econom. analīze'!N32*(1+'7. DL jut. analīze-Soc.'!$D32)</f>
        <v>0</v>
      </c>
      <c r="P32" s="477">
        <f>'5.DL soc.econom. analīze'!O32*(1+'7. DL jut. analīze-Soc.'!$D32)</f>
        <v>0</v>
      </c>
      <c r="Q32" s="477">
        <f>'5.DL soc.econom. analīze'!P32*(1+'7. DL jut. analīze-Soc.'!$D32)</f>
        <v>0</v>
      </c>
      <c r="R32" s="477">
        <f>'5.DL soc.econom. analīze'!Q32*(1+'7. DL jut. analīze-Soc.'!$D32)</f>
        <v>0</v>
      </c>
      <c r="S32" s="477">
        <f>'5.DL soc.econom. analīze'!R32*(1+'7. DL jut. analīze-Soc.'!$D32)</f>
        <v>0</v>
      </c>
      <c r="T32" s="477">
        <f>'5.DL soc.econom. analīze'!S32*(1+'7. DL jut. analīze-Soc.'!$D32)</f>
        <v>0</v>
      </c>
      <c r="U32" s="477">
        <f>'5.DL soc.econom. analīze'!T32*(1+'7. DL jut. analīze-Soc.'!$D32)</f>
        <v>0</v>
      </c>
      <c r="V32" s="477">
        <f>'5.DL soc.econom. analīze'!U32*(1+'7. DL jut. analīze-Soc.'!$D32)</f>
        <v>0</v>
      </c>
      <c r="W32" s="477">
        <f>'5.DL soc.econom. analīze'!V32*(1+'7. DL jut. analīze-Soc.'!$D32)</f>
        <v>0</v>
      </c>
      <c r="X32" s="477">
        <f>'5.DL soc.econom. analīze'!W32*(1+'7. DL jut. analīze-Soc.'!$D32)</f>
        <v>0</v>
      </c>
      <c r="Y32" s="477">
        <f>'5.DL soc.econom. analīze'!X32*(1+'7. DL jut. analīze-Soc.'!$D32)</f>
        <v>0</v>
      </c>
      <c r="Z32" s="477">
        <f>'5.DL soc.econom. analīze'!Y32*(1+'7. DL jut. analīze-Soc.'!$D32)</f>
        <v>0</v>
      </c>
      <c r="AA32" s="477">
        <f>'5.DL soc.econom. analīze'!Z32*(1+'7. DL jut. analīze-Soc.'!$D32)</f>
        <v>0</v>
      </c>
      <c r="AB32" s="477">
        <f>'5.DL soc.econom. analīze'!AA32*(1+'7. DL jut. analīze-Soc.'!$D32)</f>
        <v>0</v>
      </c>
      <c r="AC32" s="477">
        <f>'5.DL soc.econom. analīze'!AB32*(1+'7. DL jut. analīze-Soc.'!$D32)</f>
        <v>0</v>
      </c>
      <c r="AD32" s="477">
        <f>'5.DL soc.econom. analīze'!AC32*(1+'7. DL jut. analīze-Soc.'!$D32)</f>
        <v>0</v>
      </c>
      <c r="AE32" s="477">
        <f>'5.DL soc.econom. analīze'!AD32*(1+'7. DL jut. analīze-Soc.'!$D32)</f>
        <v>0</v>
      </c>
      <c r="AF32" s="477">
        <f>'5.DL soc.econom. analīze'!AE32*(1+'7. DL jut. analīze-Soc.'!$D32)</f>
        <v>0</v>
      </c>
      <c r="AG32" s="477">
        <f>'5.DL soc.econom. analīze'!AF32*(1+'7. DL jut. analīze-Soc.'!$D32)</f>
        <v>0</v>
      </c>
      <c r="AH32" s="477">
        <f>'5.DL soc.econom. analīze'!AG32*(1+'7. DL jut. analīze-Soc.'!$D32)</f>
        <v>0</v>
      </c>
      <c r="AI32" s="477">
        <f>'5.DL soc.econom. analīze'!AH32*(1+'7. DL jut. analīze-Soc.'!$D32)</f>
        <v>0</v>
      </c>
      <c r="AJ32" s="477">
        <f>'5.DL soc.econom. analīze'!AI32*(1+'7. DL jut. analīze-Soc.'!$D32)</f>
        <v>0</v>
      </c>
    </row>
    <row r="33" spans="1:81" x14ac:dyDescent="0.2">
      <c r="A33" s="399" t="s">
        <v>204</v>
      </c>
      <c r="B33" s="476" t="str">
        <f>'5.DL soc.econom. analīze'!B33</f>
        <v>Zaudējumi...</v>
      </c>
      <c r="C33" s="409" t="s">
        <v>58</v>
      </c>
      <c r="D33" s="47">
        <v>0</v>
      </c>
      <c r="E33" s="405">
        <f t="shared" si="1"/>
        <v>0</v>
      </c>
      <c r="F33" s="405">
        <f t="shared" si="2"/>
        <v>0</v>
      </c>
      <c r="G33" s="477">
        <f>'5.DL soc.econom. analīze'!F33*(1+'7. DL jut. analīze-Soc.'!$D33)</f>
        <v>0</v>
      </c>
      <c r="H33" s="477">
        <f>'5.DL soc.econom. analīze'!G33*(1+'7. DL jut. analīze-Soc.'!$D33)</f>
        <v>0</v>
      </c>
      <c r="I33" s="477">
        <f>'5.DL soc.econom. analīze'!H33*(1+'7. DL jut. analīze-Soc.'!$D33)</f>
        <v>0</v>
      </c>
      <c r="J33" s="477">
        <f>'5.DL soc.econom. analīze'!I33*(1+'7. DL jut. analīze-Soc.'!$D33)</f>
        <v>0</v>
      </c>
      <c r="K33" s="477">
        <f>'5.DL soc.econom. analīze'!J33*(1+'7. DL jut. analīze-Soc.'!$D33)</f>
        <v>0</v>
      </c>
      <c r="L33" s="477">
        <f>'5.DL soc.econom. analīze'!K33*(1+'7. DL jut. analīze-Soc.'!$D33)</f>
        <v>0</v>
      </c>
      <c r="M33" s="477">
        <f>'5.DL soc.econom. analīze'!L33*(1+'7. DL jut. analīze-Soc.'!$D33)</f>
        <v>0</v>
      </c>
      <c r="N33" s="477">
        <f>'5.DL soc.econom. analīze'!M33*(1+'7. DL jut. analīze-Soc.'!$D33)</f>
        <v>0</v>
      </c>
      <c r="O33" s="477">
        <f>'5.DL soc.econom. analīze'!N33*(1+'7. DL jut. analīze-Soc.'!$D33)</f>
        <v>0</v>
      </c>
      <c r="P33" s="477">
        <f>'5.DL soc.econom. analīze'!O33*(1+'7. DL jut. analīze-Soc.'!$D33)</f>
        <v>0</v>
      </c>
      <c r="Q33" s="477">
        <f>'5.DL soc.econom. analīze'!P33*(1+'7. DL jut. analīze-Soc.'!$D33)</f>
        <v>0</v>
      </c>
      <c r="R33" s="477">
        <f>'5.DL soc.econom. analīze'!Q33*(1+'7. DL jut. analīze-Soc.'!$D33)</f>
        <v>0</v>
      </c>
      <c r="S33" s="477">
        <f>'5.DL soc.econom. analīze'!R33*(1+'7. DL jut. analīze-Soc.'!$D33)</f>
        <v>0</v>
      </c>
      <c r="T33" s="477">
        <f>'5.DL soc.econom. analīze'!S33*(1+'7. DL jut. analīze-Soc.'!$D33)</f>
        <v>0</v>
      </c>
      <c r="U33" s="477">
        <f>'5.DL soc.econom. analīze'!T33*(1+'7. DL jut. analīze-Soc.'!$D33)</f>
        <v>0</v>
      </c>
      <c r="V33" s="477">
        <f>'5.DL soc.econom. analīze'!U33*(1+'7. DL jut. analīze-Soc.'!$D33)</f>
        <v>0</v>
      </c>
      <c r="W33" s="477">
        <f>'5.DL soc.econom. analīze'!V33*(1+'7. DL jut. analīze-Soc.'!$D33)</f>
        <v>0</v>
      </c>
      <c r="X33" s="477">
        <f>'5.DL soc.econom. analīze'!W33*(1+'7. DL jut. analīze-Soc.'!$D33)</f>
        <v>0</v>
      </c>
      <c r="Y33" s="477">
        <f>'5.DL soc.econom. analīze'!X33*(1+'7. DL jut. analīze-Soc.'!$D33)</f>
        <v>0</v>
      </c>
      <c r="Z33" s="477">
        <f>'5.DL soc.econom. analīze'!Y33*(1+'7. DL jut. analīze-Soc.'!$D33)</f>
        <v>0</v>
      </c>
      <c r="AA33" s="477">
        <f>'5.DL soc.econom. analīze'!Z33*(1+'7. DL jut. analīze-Soc.'!$D33)</f>
        <v>0</v>
      </c>
      <c r="AB33" s="477">
        <f>'5.DL soc.econom. analīze'!AA33*(1+'7. DL jut. analīze-Soc.'!$D33)</f>
        <v>0</v>
      </c>
      <c r="AC33" s="477">
        <f>'5.DL soc.econom. analīze'!AB33*(1+'7. DL jut. analīze-Soc.'!$D33)</f>
        <v>0</v>
      </c>
      <c r="AD33" s="477">
        <f>'5.DL soc.econom. analīze'!AC33*(1+'7. DL jut. analīze-Soc.'!$D33)</f>
        <v>0</v>
      </c>
      <c r="AE33" s="477">
        <f>'5.DL soc.econom. analīze'!AD33*(1+'7. DL jut. analīze-Soc.'!$D33)</f>
        <v>0</v>
      </c>
      <c r="AF33" s="477">
        <f>'5.DL soc.econom. analīze'!AE33*(1+'7. DL jut. analīze-Soc.'!$D33)</f>
        <v>0</v>
      </c>
      <c r="AG33" s="477">
        <f>'5.DL soc.econom. analīze'!AF33*(1+'7. DL jut. analīze-Soc.'!$D33)</f>
        <v>0</v>
      </c>
      <c r="AH33" s="477">
        <f>'5.DL soc.econom. analīze'!AG33*(1+'7. DL jut. analīze-Soc.'!$D33)</f>
        <v>0</v>
      </c>
      <c r="AI33" s="477">
        <f>'5.DL soc.econom. analīze'!AH33*(1+'7. DL jut. analīze-Soc.'!$D33)</f>
        <v>0</v>
      </c>
      <c r="AJ33" s="477">
        <f>'5.DL soc.econom. analīze'!AI33*(1+'7. DL jut. analīze-Soc.'!$D33)</f>
        <v>0</v>
      </c>
    </row>
    <row r="34" spans="1:81" s="408" customFormat="1" x14ac:dyDescent="0.2">
      <c r="A34" s="402">
        <v>4</v>
      </c>
      <c r="B34" s="403" t="s">
        <v>206</v>
      </c>
      <c r="C34" s="404" t="s">
        <v>58</v>
      </c>
      <c r="D34" s="47">
        <v>0</v>
      </c>
      <c r="E34" s="405">
        <f t="shared" si="1"/>
        <v>-4929343.177333287</v>
      </c>
      <c r="F34" s="405">
        <f t="shared" si="2"/>
        <v>-4962380</v>
      </c>
      <c r="G34" s="406">
        <f>SUM(G35:G38)</f>
        <v>-1420000</v>
      </c>
      <c r="H34" s="406">
        <f t="shared" ref="H34:AJ34" si="5">SUM(H35:H38)</f>
        <v>-3728380</v>
      </c>
      <c r="I34" s="406">
        <f t="shared" si="5"/>
        <v>-500</v>
      </c>
      <c r="J34" s="406">
        <f t="shared" si="5"/>
        <v>-500</v>
      </c>
      <c r="K34" s="406">
        <f t="shared" si="5"/>
        <v>-500</v>
      </c>
      <c r="L34" s="406">
        <f t="shared" si="5"/>
        <v>-500</v>
      </c>
      <c r="M34" s="406">
        <f t="shared" si="5"/>
        <v>-500</v>
      </c>
      <c r="N34" s="406">
        <f t="shared" si="5"/>
        <v>-500</v>
      </c>
      <c r="O34" s="406">
        <f t="shared" si="5"/>
        <v>-500</v>
      </c>
      <c r="P34" s="406">
        <f t="shared" si="5"/>
        <v>-500</v>
      </c>
      <c r="Q34" s="406">
        <f t="shared" si="5"/>
        <v>-500</v>
      </c>
      <c r="R34" s="406">
        <f t="shared" si="5"/>
        <v>-500</v>
      </c>
      <c r="S34" s="406">
        <f t="shared" si="5"/>
        <v>-500</v>
      </c>
      <c r="T34" s="406">
        <f t="shared" si="5"/>
        <v>-500</v>
      </c>
      <c r="U34" s="406">
        <f t="shared" si="5"/>
        <v>-500</v>
      </c>
      <c r="V34" s="406">
        <f t="shared" si="5"/>
        <v>-500</v>
      </c>
      <c r="W34" s="406">
        <f t="shared" si="5"/>
        <v>-500</v>
      </c>
      <c r="X34" s="406">
        <f t="shared" si="5"/>
        <v>-500</v>
      </c>
      <c r="Y34" s="406">
        <f t="shared" si="5"/>
        <v>-500</v>
      </c>
      <c r="Z34" s="406">
        <f t="shared" si="5"/>
        <v>-500</v>
      </c>
      <c r="AA34" s="406">
        <f t="shared" si="5"/>
        <v>-500</v>
      </c>
      <c r="AB34" s="406">
        <f t="shared" si="5"/>
        <v>-500</v>
      </c>
      <c r="AC34" s="406">
        <f t="shared" si="5"/>
        <v>-500</v>
      </c>
      <c r="AD34" s="406">
        <f t="shared" si="5"/>
        <v>-500</v>
      </c>
      <c r="AE34" s="406">
        <f t="shared" si="5"/>
        <v>-500</v>
      </c>
      <c r="AF34" s="406">
        <f t="shared" si="5"/>
        <v>-500</v>
      </c>
      <c r="AG34" s="406">
        <f t="shared" si="5"/>
        <v>-500</v>
      </c>
      <c r="AH34" s="406">
        <f t="shared" si="5"/>
        <v>-500</v>
      </c>
      <c r="AI34" s="406">
        <f t="shared" si="5"/>
        <v>-500</v>
      </c>
      <c r="AJ34" s="406">
        <f t="shared" si="5"/>
        <v>199500</v>
      </c>
      <c r="AK34" s="320"/>
      <c r="AL34" s="407"/>
      <c r="AM34" s="407"/>
      <c r="AN34" s="407"/>
      <c r="AO34" s="407"/>
      <c r="AP34" s="407"/>
      <c r="AQ34" s="407"/>
      <c r="AR34" s="407"/>
      <c r="AS34" s="407"/>
      <c r="AT34" s="407"/>
      <c r="AU34" s="407"/>
      <c r="AV34" s="407"/>
      <c r="AW34" s="407"/>
      <c r="AX34" s="407"/>
      <c r="AY34" s="407"/>
      <c r="AZ34" s="407"/>
      <c r="BA34" s="407"/>
      <c r="BB34" s="407"/>
      <c r="BC34" s="407"/>
      <c r="BD34" s="407"/>
      <c r="BE34" s="407"/>
      <c r="BF34" s="407"/>
      <c r="BG34" s="407"/>
      <c r="BH34" s="407"/>
      <c r="BI34" s="407"/>
      <c r="BJ34" s="407"/>
      <c r="BK34" s="407"/>
      <c r="BL34" s="407"/>
      <c r="BM34" s="407"/>
      <c r="BN34" s="407"/>
      <c r="BO34" s="407"/>
      <c r="BP34" s="407"/>
      <c r="BQ34" s="407"/>
      <c r="BR34" s="407"/>
      <c r="BS34" s="407"/>
      <c r="BT34" s="407"/>
      <c r="BU34" s="407"/>
      <c r="BV34" s="407"/>
      <c r="BW34" s="407"/>
      <c r="BX34" s="407"/>
      <c r="BY34" s="407"/>
      <c r="BZ34" s="407"/>
      <c r="CA34" s="407"/>
      <c r="CB34" s="407"/>
      <c r="CC34" s="407"/>
    </row>
    <row r="35" spans="1:81" x14ac:dyDescent="0.2">
      <c r="A35" s="399" t="s">
        <v>136</v>
      </c>
      <c r="B35" s="476" t="str">
        <f>'5.DL soc.econom. analīze'!B35</f>
        <v>Investīciju izmaksas (-)</v>
      </c>
      <c r="C35" s="409" t="s">
        <v>58</v>
      </c>
      <c r="D35" s="47">
        <v>0</v>
      </c>
      <c r="E35" s="405">
        <f t="shared" si="1"/>
        <v>-6297142.8571428573</v>
      </c>
      <c r="F35" s="405">
        <f t="shared" si="2"/>
        <v>-6522000</v>
      </c>
      <c r="G35" s="477">
        <f>'5.DL soc.econom. analīze'!F35*(1+'7. DL jut. analīze-Soc.'!$D35)</f>
        <v>-1800000</v>
      </c>
      <c r="H35" s="477">
        <f>'5.DL soc.econom. analīze'!G35*(1+'7. DL jut. analīze-Soc.'!$D35)</f>
        <v>-4722000</v>
      </c>
      <c r="I35" s="477">
        <f>'5.DL soc.econom. analīze'!H35*(1+'7. DL jut. analīze-Soc.'!$D35)</f>
        <v>0</v>
      </c>
      <c r="J35" s="477">
        <f>'5.DL soc.econom. analīze'!I35*(1+'7. DL jut. analīze-Soc.'!$D35)</f>
        <v>0</v>
      </c>
      <c r="K35" s="477">
        <f>'5.DL soc.econom. analīze'!J35*(1+'7. DL jut. analīze-Soc.'!$D35)</f>
        <v>0</v>
      </c>
      <c r="L35" s="477">
        <f>'5.DL soc.econom. analīze'!K35*(1+'7. DL jut. analīze-Soc.'!$D35)</f>
        <v>0</v>
      </c>
      <c r="M35" s="477">
        <f>'5.DL soc.econom. analīze'!L35*(1+'7. DL jut. analīze-Soc.'!$D35)</f>
        <v>0</v>
      </c>
      <c r="N35" s="477">
        <f>'5.DL soc.econom. analīze'!M35*(1+'7. DL jut. analīze-Soc.'!$D35)</f>
        <v>0</v>
      </c>
      <c r="O35" s="477">
        <f>'5.DL soc.econom. analīze'!N35*(1+'7. DL jut. analīze-Soc.'!$D35)</f>
        <v>0</v>
      </c>
      <c r="P35" s="477">
        <f>'5.DL soc.econom. analīze'!O35*(1+'7. DL jut. analīze-Soc.'!$D35)</f>
        <v>0</v>
      </c>
      <c r="Q35" s="477">
        <f>'5.DL soc.econom. analīze'!P35*(1+'7. DL jut. analīze-Soc.'!$D35)</f>
        <v>0</v>
      </c>
      <c r="R35" s="477">
        <f>'5.DL soc.econom. analīze'!Q35*(1+'7. DL jut. analīze-Soc.'!$D35)</f>
        <v>0</v>
      </c>
      <c r="S35" s="477">
        <f>'5.DL soc.econom. analīze'!R35*(1+'7. DL jut. analīze-Soc.'!$D35)</f>
        <v>0</v>
      </c>
      <c r="T35" s="477">
        <f>'5.DL soc.econom. analīze'!S35*(1+'7. DL jut. analīze-Soc.'!$D35)</f>
        <v>0</v>
      </c>
      <c r="U35" s="477">
        <f>'5.DL soc.econom. analīze'!T35*(1+'7. DL jut. analīze-Soc.'!$D35)</f>
        <v>0</v>
      </c>
      <c r="V35" s="477">
        <f>'5.DL soc.econom. analīze'!U35*(1+'7. DL jut. analīze-Soc.'!$D35)</f>
        <v>0</v>
      </c>
      <c r="W35" s="477">
        <f>'5.DL soc.econom. analīze'!V35*(1+'7. DL jut. analīze-Soc.'!$D35)</f>
        <v>0</v>
      </c>
      <c r="X35" s="477">
        <f>'5.DL soc.econom. analīze'!W35*(1+'7. DL jut. analīze-Soc.'!$D35)</f>
        <v>0</v>
      </c>
      <c r="Y35" s="477">
        <f>'5.DL soc.econom. analīze'!X35*(1+'7. DL jut. analīze-Soc.'!$D35)</f>
        <v>0</v>
      </c>
      <c r="Z35" s="477">
        <f>'5.DL soc.econom. analīze'!Y35*(1+'7. DL jut. analīze-Soc.'!$D35)</f>
        <v>0</v>
      </c>
      <c r="AA35" s="477">
        <f>'5.DL soc.econom. analīze'!Z35*(1+'7. DL jut. analīze-Soc.'!$D35)</f>
        <v>0</v>
      </c>
      <c r="AB35" s="477">
        <f>'5.DL soc.econom. analīze'!AA35*(1+'7. DL jut. analīze-Soc.'!$D35)</f>
        <v>0</v>
      </c>
      <c r="AC35" s="477">
        <f>'5.DL soc.econom. analīze'!AB35*(1+'7. DL jut. analīze-Soc.'!$D35)</f>
        <v>0</v>
      </c>
      <c r="AD35" s="477">
        <f>'5.DL soc.econom. analīze'!AC35*(1+'7. DL jut. analīze-Soc.'!$D35)</f>
        <v>0</v>
      </c>
      <c r="AE35" s="477">
        <f>'5.DL soc.econom. analīze'!AD35*(1+'7. DL jut. analīze-Soc.'!$D35)</f>
        <v>0</v>
      </c>
      <c r="AF35" s="477">
        <f>'5.DL soc.econom. analīze'!AE35*(1+'7. DL jut. analīze-Soc.'!$D35)</f>
        <v>0</v>
      </c>
      <c r="AG35" s="477">
        <f>'5.DL soc.econom. analīze'!AF35*(1+'7. DL jut. analīze-Soc.'!$D35)</f>
        <v>0</v>
      </c>
      <c r="AH35" s="477">
        <f>'5.DL soc.econom. analīze'!AG35*(1+'7. DL jut. analīze-Soc.'!$D35)</f>
        <v>0</v>
      </c>
      <c r="AI35" s="477">
        <f>'5.DL soc.econom. analīze'!AH35*(1+'7. DL jut. analīze-Soc.'!$D35)</f>
        <v>0</v>
      </c>
      <c r="AJ35" s="477">
        <f>'5.DL soc.econom. analīze'!AI35*(1+'7. DL jut. analīze-Soc.'!$D35)</f>
        <v>0</v>
      </c>
    </row>
    <row r="36" spans="1:81" x14ac:dyDescent="0.2">
      <c r="A36" s="399" t="s">
        <v>180</v>
      </c>
      <c r="B36" s="476" t="str">
        <f>'5.DL soc.econom. analīze'!B36</f>
        <v>Darbības izmaksas (+/-)</v>
      </c>
      <c r="C36" s="409" t="s">
        <v>58</v>
      </c>
      <c r="D36" s="47">
        <v>0</v>
      </c>
      <c r="E36" s="405">
        <f t="shared" si="1"/>
        <v>-3189.584408161104</v>
      </c>
      <c r="F36" s="405">
        <f t="shared" si="2"/>
        <v>-10000</v>
      </c>
      <c r="G36" s="477">
        <f>'5.DL soc.econom. analīze'!F36*(1+'7. DL jut. analīze-Soc.'!$D36)</f>
        <v>2000</v>
      </c>
      <c r="H36" s="477">
        <f>'5.DL soc.econom. analīze'!G36*(1+'7. DL jut. analīze-Soc.'!$D36)</f>
        <v>2000</v>
      </c>
      <c r="I36" s="477">
        <f>'5.DL soc.econom. analīze'!H36*(1+'7. DL jut. analīze-Soc.'!$D36)</f>
        <v>-500</v>
      </c>
      <c r="J36" s="477">
        <f>'5.DL soc.econom. analīze'!I36*(1+'7. DL jut. analīze-Soc.'!$D36)</f>
        <v>-500</v>
      </c>
      <c r="K36" s="477">
        <f>'5.DL soc.econom. analīze'!J36*(1+'7. DL jut. analīze-Soc.'!$D36)</f>
        <v>-500</v>
      </c>
      <c r="L36" s="477">
        <f>'5.DL soc.econom. analīze'!K36*(1+'7. DL jut. analīze-Soc.'!$D36)</f>
        <v>-500</v>
      </c>
      <c r="M36" s="477">
        <f>'5.DL soc.econom. analīze'!L36*(1+'7. DL jut. analīze-Soc.'!$D36)</f>
        <v>-500</v>
      </c>
      <c r="N36" s="477">
        <f>'5.DL soc.econom. analīze'!M36*(1+'7. DL jut. analīze-Soc.'!$D36)</f>
        <v>-500</v>
      </c>
      <c r="O36" s="477">
        <f>'5.DL soc.econom. analīze'!N36*(1+'7. DL jut. analīze-Soc.'!$D36)</f>
        <v>-500</v>
      </c>
      <c r="P36" s="477">
        <f>'5.DL soc.econom. analīze'!O36*(1+'7. DL jut. analīze-Soc.'!$D36)</f>
        <v>-500</v>
      </c>
      <c r="Q36" s="477">
        <f>'5.DL soc.econom. analīze'!P36*(1+'7. DL jut. analīze-Soc.'!$D36)</f>
        <v>-500</v>
      </c>
      <c r="R36" s="477">
        <f>'5.DL soc.econom. analīze'!Q36*(1+'7. DL jut. analīze-Soc.'!$D36)</f>
        <v>-500</v>
      </c>
      <c r="S36" s="477">
        <f>'5.DL soc.econom. analīze'!R36*(1+'7. DL jut. analīze-Soc.'!$D36)</f>
        <v>-500</v>
      </c>
      <c r="T36" s="477">
        <f>'5.DL soc.econom. analīze'!S36*(1+'7. DL jut. analīze-Soc.'!$D36)</f>
        <v>-500</v>
      </c>
      <c r="U36" s="477">
        <f>'5.DL soc.econom. analīze'!T36*(1+'7. DL jut. analīze-Soc.'!$D36)</f>
        <v>-500</v>
      </c>
      <c r="V36" s="477">
        <f>'5.DL soc.econom. analīze'!U36*(1+'7. DL jut. analīze-Soc.'!$D36)</f>
        <v>-500</v>
      </c>
      <c r="W36" s="477">
        <f>'5.DL soc.econom. analīze'!V36*(1+'7. DL jut. analīze-Soc.'!$D36)</f>
        <v>-500</v>
      </c>
      <c r="X36" s="477">
        <f>'5.DL soc.econom. analīze'!W36*(1+'7. DL jut. analīze-Soc.'!$D36)</f>
        <v>-500</v>
      </c>
      <c r="Y36" s="477">
        <f>'5.DL soc.econom. analīze'!X36*(1+'7. DL jut. analīze-Soc.'!$D36)</f>
        <v>-500</v>
      </c>
      <c r="Z36" s="477">
        <f>'5.DL soc.econom. analīze'!Y36*(1+'7. DL jut. analīze-Soc.'!$D36)</f>
        <v>-500</v>
      </c>
      <c r="AA36" s="477">
        <f>'5.DL soc.econom. analīze'!Z36*(1+'7. DL jut. analīze-Soc.'!$D36)</f>
        <v>-500</v>
      </c>
      <c r="AB36" s="477">
        <f>'5.DL soc.econom. analīze'!AA36*(1+'7. DL jut. analīze-Soc.'!$D36)</f>
        <v>-500</v>
      </c>
      <c r="AC36" s="477">
        <f>'5.DL soc.econom. analīze'!AB36*(1+'7. DL jut. analīze-Soc.'!$D36)</f>
        <v>-500</v>
      </c>
      <c r="AD36" s="477">
        <f>'5.DL soc.econom. analīze'!AC36*(1+'7. DL jut. analīze-Soc.'!$D36)</f>
        <v>-500</v>
      </c>
      <c r="AE36" s="477">
        <f>'5.DL soc.econom. analīze'!AD36*(1+'7. DL jut. analīze-Soc.'!$D36)</f>
        <v>-500</v>
      </c>
      <c r="AF36" s="477">
        <f>'5.DL soc.econom. analīze'!AE36*(1+'7. DL jut. analīze-Soc.'!$D36)</f>
        <v>-500</v>
      </c>
      <c r="AG36" s="477">
        <f>'5.DL soc.econom. analīze'!AF36*(1+'7. DL jut. analīze-Soc.'!$D36)</f>
        <v>-500</v>
      </c>
      <c r="AH36" s="477">
        <f>'5.DL soc.econom. analīze'!AG36*(1+'7. DL jut. analīze-Soc.'!$D36)</f>
        <v>-500</v>
      </c>
      <c r="AI36" s="477">
        <f>'5.DL soc.econom. analīze'!AH36*(1+'7. DL jut. analīze-Soc.'!$D36)</f>
        <v>-500</v>
      </c>
      <c r="AJ36" s="477">
        <f>'5.DL soc.econom. analīze'!AI36*(1+'7. DL jut. analīze-Soc.'!$D36)</f>
        <v>-500</v>
      </c>
    </row>
    <row r="37" spans="1:81" x14ac:dyDescent="0.2">
      <c r="A37" s="411" t="s">
        <v>181</v>
      </c>
      <c r="B37" s="476" t="str">
        <f>'5.DL soc.econom. analīze'!B37</f>
        <v>Projekta atlikusī vērtība (+)</v>
      </c>
      <c r="C37" s="412" t="s">
        <v>58</v>
      </c>
      <c r="D37" s="47">
        <v>0</v>
      </c>
      <c r="E37" s="405">
        <f t="shared" si="1"/>
        <v>48589.264217730146</v>
      </c>
      <c r="F37" s="405">
        <f t="shared" si="2"/>
        <v>200000</v>
      </c>
      <c r="G37" s="477">
        <f>'5.DL soc.econom. analīze'!F37*(1+'7. DL jut. analīze-Soc.'!$D37)</f>
        <v>0</v>
      </c>
      <c r="H37" s="477">
        <f>'5.DL soc.econom. analīze'!G37*(1+'7. DL jut. analīze-Soc.'!$D37)</f>
        <v>0</v>
      </c>
      <c r="I37" s="477">
        <f>'5.DL soc.econom. analīze'!H37*(1+'7. DL jut. analīze-Soc.'!$D37)</f>
        <v>0</v>
      </c>
      <c r="J37" s="477">
        <f>'5.DL soc.econom. analīze'!I37*(1+'7. DL jut. analīze-Soc.'!$D37)</f>
        <v>0</v>
      </c>
      <c r="K37" s="477">
        <f>'5.DL soc.econom. analīze'!J37*(1+'7. DL jut. analīze-Soc.'!$D37)</f>
        <v>0</v>
      </c>
      <c r="L37" s="477">
        <f>'5.DL soc.econom. analīze'!K37*(1+'7. DL jut. analīze-Soc.'!$D37)</f>
        <v>0</v>
      </c>
      <c r="M37" s="477">
        <f>'5.DL soc.econom. analīze'!L37*(1+'7. DL jut. analīze-Soc.'!$D37)</f>
        <v>0</v>
      </c>
      <c r="N37" s="477">
        <f>'5.DL soc.econom. analīze'!M37*(1+'7. DL jut. analīze-Soc.'!$D37)</f>
        <v>0</v>
      </c>
      <c r="O37" s="477">
        <f>'5.DL soc.econom. analīze'!N37*(1+'7. DL jut. analīze-Soc.'!$D37)</f>
        <v>0</v>
      </c>
      <c r="P37" s="477">
        <f>'5.DL soc.econom. analīze'!O37*(1+'7. DL jut. analīze-Soc.'!$D37)</f>
        <v>0</v>
      </c>
      <c r="Q37" s="477">
        <f>'5.DL soc.econom. analīze'!P37*(1+'7. DL jut. analīze-Soc.'!$D37)</f>
        <v>0</v>
      </c>
      <c r="R37" s="477">
        <f>'5.DL soc.econom. analīze'!Q37*(1+'7. DL jut. analīze-Soc.'!$D37)</f>
        <v>0</v>
      </c>
      <c r="S37" s="477">
        <f>'5.DL soc.econom. analīze'!R37*(1+'7. DL jut. analīze-Soc.'!$D37)</f>
        <v>0</v>
      </c>
      <c r="T37" s="477">
        <f>'5.DL soc.econom. analīze'!S37*(1+'7. DL jut. analīze-Soc.'!$D37)</f>
        <v>0</v>
      </c>
      <c r="U37" s="477">
        <f>'5.DL soc.econom. analīze'!T37*(1+'7. DL jut. analīze-Soc.'!$D37)</f>
        <v>0</v>
      </c>
      <c r="V37" s="477">
        <f>'5.DL soc.econom. analīze'!U37*(1+'7. DL jut. analīze-Soc.'!$D37)</f>
        <v>0</v>
      </c>
      <c r="W37" s="477">
        <f>'5.DL soc.econom. analīze'!V37*(1+'7. DL jut. analīze-Soc.'!$D37)</f>
        <v>0</v>
      </c>
      <c r="X37" s="477">
        <f>'5.DL soc.econom. analīze'!W37*(1+'7. DL jut. analīze-Soc.'!$D37)</f>
        <v>0</v>
      </c>
      <c r="Y37" s="477">
        <f>'5.DL soc.econom. analīze'!X37*(1+'7. DL jut. analīze-Soc.'!$D37)</f>
        <v>0</v>
      </c>
      <c r="Z37" s="477">
        <f>'5.DL soc.econom. analīze'!Y37*(1+'7. DL jut. analīze-Soc.'!$D37)</f>
        <v>0</v>
      </c>
      <c r="AA37" s="477">
        <f>'5.DL soc.econom. analīze'!Z37*(1+'7. DL jut. analīze-Soc.'!$D37)</f>
        <v>0</v>
      </c>
      <c r="AB37" s="477">
        <f>'5.DL soc.econom. analīze'!AA37*(1+'7. DL jut. analīze-Soc.'!$D37)</f>
        <v>0</v>
      </c>
      <c r="AC37" s="477">
        <f>'5.DL soc.econom. analīze'!AB37*(1+'7. DL jut. analīze-Soc.'!$D37)</f>
        <v>0</v>
      </c>
      <c r="AD37" s="477">
        <f>'5.DL soc.econom. analīze'!AC37*(1+'7. DL jut. analīze-Soc.'!$D37)</f>
        <v>0</v>
      </c>
      <c r="AE37" s="477">
        <f>'5.DL soc.econom. analīze'!AD37*(1+'7. DL jut. analīze-Soc.'!$D37)</f>
        <v>0</v>
      </c>
      <c r="AF37" s="477">
        <f>'5.DL soc.econom. analīze'!AE37*(1+'7. DL jut. analīze-Soc.'!$D37)</f>
        <v>0</v>
      </c>
      <c r="AG37" s="477">
        <f>'5.DL soc.econom. analīze'!AF37*(1+'7. DL jut. analīze-Soc.'!$D37)</f>
        <v>0</v>
      </c>
      <c r="AH37" s="477">
        <f>'5.DL soc.econom. analīze'!AG37*(1+'7. DL jut. analīze-Soc.'!$D37)</f>
        <v>0</v>
      </c>
      <c r="AI37" s="477">
        <f>'5.DL soc.econom. analīze'!AH37*(1+'7. DL jut. analīze-Soc.'!$D37)</f>
        <v>0</v>
      </c>
      <c r="AJ37" s="477">
        <f>'5.DL soc.econom. analīze'!AI37*(1+'7. DL jut. analīze-Soc.'!$D37)</f>
        <v>200000</v>
      </c>
    </row>
    <row r="38" spans="1:81" s="408" customFormat="1" x14ac:dyDescent="0.2">
      <c r="A38" s="402">
        <v>5</v>
      </c>
      <c r="B38" s="403" t="s">
        <v>178</v>
      </c>
      <c r="C38" s="404" t="s">
        <v>58</v>
      </c>
      <c r="D38" s="47">
        <v>0</v>
      </c>
      <c r="E38" s="405">
        <f t="shared" si="1"/>
        <v>1322400</v>
      </c>
      <c r="F38" s="405">
        <f t="shared" si="2"/>
        <v>1369620</v>
      </c>
      <c r="G38" s="406">
        <f>SUM(G39:G41)</f>
        <v>378000</v>
      </c>
      <c r="H38" s="406">
        <f t="shared" ref="H38:AJ38" si="6">SUM(H39:H41)</f>
        <v>991620</v>
      </c>
      <c r="I38" s="406">
        <f t="shared" si="6"/>
        <v>0</v>
      </c>
      <c r="J38" s="406">
        <f t="shared" si="6"/>
        <v>0</v>
      </c>
      <c r="K38" s="406">
        <f t="shared" si="6"/>
        <v>0</v>
      </c>
      <c r="L38" s="406">
        <f t="shared" si="6"/>
        <v>0</v>
      </c>
      <c r="M38" s="406">
        <f t="shared" si="6"/>
        <v>0</v>
      </c>
      <c r="N38" s="406">
        <f t="shared" si="6"/>
        <v>0</v>
      </c>
      <c r="O38" s="406">
        <f t="shared" si="6"/>
        <v>0</v>
      </c>
      <c r="P38" s="406">
        <f t="shared" si="6"/>
        <v>0</v>
      </c>
      <c r="Q38" s="406">
        <f t="shared" si="6"/>
        <v>0</v>
      </c>
      <c r="R38" s="406">
        <f t="shared" si="6"/>
        <v>0</v>
      </c>
      <c r="S38" s="406">
        <f t="shared" si="6"/>
        <v>0</v>
      </c>
      <c r="T38" s="406">
        <f t="shared" si="6"/>
        <v>0</v>
      </c>
      <c r="U38" s="406">
        <f t="shared" si="6"/>
        <v>0</v>
      </c>
      <c r="V38" s="406">
        <f t="shared" si="6"/>
        <v>0</v>
      </c>
      <c r="W38" s="406">
        <f t="shared" si="6"/>
        <v>0</v>
      </c>
      <c r="X38" s="406">
        <f t="shared" si="6"/>
        <v>0</v>
      </c>
      <c r="Y38" s="406">
        <f t="shared" si="6"/>
        <v>0</v>
      </c>
      <c r="Z38" s="406">
        <f t="shared" si="6"/>
        <v>0</v>
      </c>
      <c r="AA38" s="406">
        <f t="shared" si="6"/>
        <v>0</v>
      </c>
      <c r="AB38" s="406">
        <f t="shared" si="6"/>
        <v>0</v>
      </c>
      <c r="AC38" s="406">
        <f t="shared" si="6"/>
        <v>0</v>
      </c>
      <c r="AD38" s="406">
        <f t="shared" si="6"/>
        <v>0</v>
      </c>
      <c r="AE38" s="406">
        <f t="shared" si="6"/>
        <v>0</v>
      </c>
      <c r="AF38" s="406">
        <f t="shared" si="6"/>
        <v>0</v>
      </c>
      <c r="AG38" s="406">
        <f t="shared" si="6"/>
        <v>0</v>
      </c>
      <c r="AH38" s="406">
        <f t="shared" si="6"/>
        <v>0</v>
      </c>
      <c r="AI38" s="406">
        <f t="shared" si="6"/>
        <v>0</v>
      </c>
      <c r="AJ38" s="406">
        <f t="shared" si="6"/>
        <v>0</v>
      </c>
      <c r="AK38" s="320"/>
      <c r="AL38" s="407"/>
      <c r="AM38" s="407"/>
      <c r="AN38" s="407"/>
      <c r="AO38" s="407"/>
      <c r="AP38" s="407"/>
      <c r="AQ38" s="407"/>
      <c r="AR38" s="407"/>
      <c r="AS38" s="407"/>
      <c r="AT38" s="407"/>
      <c r="AU38" s="407"/>
      <c r="AV38" s="407"/>
      <c r="AW38" s="407"/>
      <c r="AX38" s="407"/>
      <c r="AY38" s="407"/>
      <c r="AZ38" s="407"/>
      <c r="BA38" s="407"/>
      <c r="BB38" s="407"/>
      <c r="BC38" s="407"/>
      <c r="BD38" s="407"/>
      <c r="BE38" s="407"/>
      <c r="BF38" s="407"/>
      <c r="BG38" s="407"/>
      <c r="BH38" s="407"/>
      <c r="BI38" s="407"/>
      <c r="BJ38" s="407"/>
      <c r="BK38" s="407"/>
      <c r="BL38" s="407"/>
      <c r="BM38" s="407"/>
      <c r="BN38" s="407"/>
      <c r="BO38" s="407"/>
      <c r="BP38" s="407"/>
      <c r="BQ38" s="407"/>
      <c r="BR38" s="407"/>
      <c r="BS38" s="407"/>
      <c r="BT38" s="407"/>
      <c r="BU38" s="407"/>
      <c r="BV38" s="407"/>
      <c r="BW38" s="407"/>
      <c r="BX38" s="407"/>
      <c r="BY38" s="407"/>
      <c r="BZ38" s="407"/>
      <c r="CA38" s="407"/>
      <c r="CB38" s="407"/>
      <c r="CC38" s="407"/>
    </row>
    <row r="39" spans="1:81" x14ac:dyDescent="0.2">
      <c r="A39" s="399" t="s">
        <v>207</v>
      </c>
      <c r="B39" s="476" t="str">
        <f>'5.DL soc.econom. analīze'!B39</f>
        <v>Projekta darbības izmaksu darbaspēka izmaksas (+/-)***</v>
      </c>
      <c r="C39" s="409" t="s">
        <v>58</v>
      </c>
      <c r="D39" s="47">
        <v>0</v>
      </c>
      <c r="E39" s="405">
        <f t="shared" si="1"/>
        <v>0</v>
      </c>
      <c r="F39" s="405">
        <f t="shared" si="2"/>
        <v>0</v>
      </c>
      <c r="G39" s="477">
        <f>'5.DL soc.econom. analīze'!F39*(1+'7. DL jut. analīze-Soc.'!$D39)</f>
        <v>0</v>
      </c>
      <c r="H39" s="477">
        <f>'5.DL soc.econom. analīze'!G39*(1+'7. DL jut. analīze-Soc.'!$D39)</f>
        <v>0</v>
      </c>
      <c r="I39" s="477">
        <f>'5.DL soc.econom. analīze'!H39*(1+'7. DL jut. analīze-Soc.'!$D39)</f>
        <v>0</v>
      </c>
      <c r="J39" s="477">
        <f>'5.DL soc.econom. analīze'!I39*(1+'7. DL jut. analīze-Soc.'!$D39)</f>
        <v>0</v>
      </c>
      <c r="K39" s="477">
        <f>'5.DL soc.econom. analīze'!J39*(1+'7. DL jut. analīze-Soc.'!$D39)</f>
        <v>0</v>
      </c>
      <c r="L39" s="477">
        <f>'5.DL soc.econom. analīze'!K39*(1+'7. DL jut. analīze-Soc.'!$D39)</f>
        <v>0</v>
      </c>
      <c r="M39" s="477">
        <f>'5.DL soc.econom. analīze'!L39*(1+'7. DL jut. analīze-Soc.'!$D39)</f>
        <v>0</v>
      </c>
      <c r="N39" s="477">
        <f>'5.DL soc.econom. analīze'!M39*(1+'7. DL jut. analīze-Soc.'!$D39)</f>
        <v>0</v>
      </c>
      <c r="O39" s="477">
        <f>'5.DL soc.econom. analīze'!N39*(1+'7. DL jut. analīze-Soc.'!$D39)</f>
        <v>0</v>
      </c>
      <c r="P39" s="477">
        <f>'5.DL soc.econom. analīze'!O39*(1+'7. DL jut. analīze-Soc.'!$D39)</f>
        <v>0</v>
      </c>
      <c r="Q39" s="477">
        <f>'5.DL soc.econom. analīze'!P39*(1+'7. DL jut. analīze-Soc.'!$D39)</f>
        <v>0</v>
      </c>
      <c r="R39" s="477">
        <f>'5.DL soc.econom. analīze'!Q39*(1+'7. DL jut. analīze-Soc.'!$D39)</f>
        <v>0</v>
      </c>
      <c r="S39" s="477">
        <f>'5.DL soc.econom. analīze'!R39*(1+'7. DL jut. analīze-Soc.'!$D39)</f>
        <v>0</v>
      </c>
      <c r="T39" s="477">
        <f>'5.DL soc.econom. analīze'!S39*(1+'7. DL jut. analīze-Soc.'!$D39)</f>
        <v>0</v>
      </c>
      <c r="U39" s="477">
        <f>'5.DL soc.econom. analīze'!T39*(1+'7. DL jut. analīze-Soc.'!$D39)</f>
        <v>0</v>
      </c>
      <c r="V39" s="477">
        <f>'5.DL soc.econom. analīze'!U39*(1+'7. DL jut. analīze-Soc.'!$D39)</f>
        <v>0</v>
      </c>
      <c r="W39" s="477">
        <f>'5.DL soc.econom. analīze'!V39*(1+'7. DL jut. analīze-Soc.'!$D39)</f>
        <v>0</v>
      </c>
      <c r="X39" s="477">
        <f>'5.DL soc.econom. analīze'!W39*(1+'7. DL jut. analīze-Soc.'!$D39)</f>
        <v>0</v>
      </c>
      <c r="Y39" s="477">
        <f>'5.DL soc.econom. analīze'!X39*(1+'7. DL jut. analīze-Soc.'!$D39)</f>
        <v>0</v>
      </c>
      <c r="Z39" s="477">
        <f>'5.DL soc.econom. analīze'!Y39*(1+'7. DL jut. analīze-Soc.'!$D39)</f>
        <v>0</v>
      </c>
      <c r="AA39" s="477">
        <f>'5.DL soc.econom. analīze'!Z39*(1+'7. DL jut. analīze-Soc.'!$D39)</f>
        <v>0</v>
      </c>
      <c r="AB39" s="477">
        <f>'5.DL soc.econom. analīze'!AA39*(1+'7. DL jut. analīze-Soc.'!$D39)</f>
        <v>0</v>
      </c>
      <c r="AC39" s="477">
        <f>'5.DL soc.econom. analīze'!AB39*(1+'7. DL jut. analīze-Soc.'!$D39)</f>
        <v>0</v>
      </c>
      <c r="AD39" s="477">
        <f>'5.DL soc.econom. analīze'!AC39*(1+'7. DL jut. analīze-Soc.'!$D39)</f>
        <v>0</v>
      </c>
      <c r="AE39" s="477">
        <f>'5.DL soc.econom. analīze'!AD39*(1+'7. DL jut. analīze-Soc.'!$D39)</f>
        <v>0</v>
      </c>
      <c r="AF39" s="477">
        <f>'5.DL soc.econom. analīze'!AE39*(1+'7. DL jut. analīze-Soc.'!$D39)</f>
        <v>0</v>
      </c>
      <c r="AG39" s="477">
        <f>'5.DL soc.econom. analīze'!AF39*(1+'7. DL jut. analīze-Soc.'!$D39)</f>
        <v>0</v>
      </c>
      <c r="AH39" s="477">
        <f>'5.DL soc.econom. analīze'!AG39*(1+'7. DL jut. analīze-Soc.'!$D39)</f>
        <v>0</v>
      </c>
      <c r="AI39" s="477">
        <f>'5.DL soc.econom. analīze'!AH39*(1+'7. DL jut. analīze-Soc.'!$D39)</f>
        <v>0</v>
      </c>
      <c r="AJ39" s="477">
        <f>'5.DL soc.econom. analīze'!AI39*(1+'7. DL jut. analīze-Soc.'!$D39)</f>
        <v>0</v>
      </c>
    </row>
    <row r="40" spans="1:81" x14ac:dyDescent="0.2">
      <c r="A40" s="399" t="s">
        <v>208</v>
      </c>
      <c r="B40" s="476" t="str">
        <f>'5.DL soc.econom. analīze'!B40</f>
        <v>Investīciju darba spēka izmaksas (+)***</v>
      </c>
      <c r="C40" s="409" t="s">
        <v>58</v>
      </c>
      <c r="D40" s="47">
        <v>0</v>
      </c>
      <c r="E40" s="405">
        <f t="shared" si="1"/>
        <v>0</v>
      </c>
      <c r="F40" s="405">
        <f t="shared" si="2"/>
        <v>0</v>
      </c>
      <c r="G40" s="477">
        <f>'5.DL soc.econom. analīze'!F40*(1+'7. DL jut. analīze-Soc.'!$D40)</f>
        <v>0</v>
      </c>
      <c r="H40" s="477">
        <f>'5.DL soc.econom. analīze'!G40*(1+'7. DL jut. analīze-Soc.'!$D40)</f>
        <v>0</v>
      </c>
      <c r="I40" s="477">
        <f>'5.DL soc.econom. analīze'!H40*(1+'7. DL jut. analīze-Soc.'!$D40)</f>
        <v>0</v>
      </c>
      <c r="J40" s="477">
        <f>'5.DL soc.econom. analīze'!I40*(1+'7. DL jut. analīze-Soc.'!$D40)</f>
        <v>0</v>
      </c>
      <c r="K40" s="477">
        <f>'5.DL soc.econom. analīze'!J40*(1+'7. DL jut. analīze-Soc.'!$D40)</f>
        <v>0</v>
      </c>
      <c r="L40" s="477">
        <f>'5.DL soc.econom. analīze'!K40*(1+'7. DL jut. analīze-Soc.'!$D40)</f>
        <v>0</v>
      </c>
      <c r="M40" s="477">
        <f>'5.DL soc.econom. analīze'!L40*(1+'7. DL jut. analīze-Soc.'!$D40)</f>
        <v>0</v>
      </c>
      <c r="N40" s="477">
        <f>'5.DL soc.econom. analīze'!M40*(1+'7. DL jut. analīze-Soc.'!$D40)</f>
        <v>0</v>
      </c>
      <c r="O40" s="477">
        <f>'5.DL soc.econom. analīze'!N40*(1+'7. DL jut. analīze-Soc.'!$D40)</f>
        <v>0</v>
      </c>
      <c r="P40" s="477">
        <f>'5.DL soc.econom. analīze'!O40*(1+'7. DL jut. analīze-Soc.'!$D40)</f>
        <v>0</v>
      </c>
      <c r="Q40" s="477">
        <f>'5.DL soc.econom. analīze'!P40*(1+'7. DL jut. analīze-Soc.'!$D40)</f>
        <v>0</v>
      </c>
      <c r="R40" s="477">
        <f>'5.DL soc.econom. analīze'!Q40*(1+'7. DL jut. analīze-Soc.'!$D40)</f>
        <v>0</v>
      </c>
      <c r="S40" s="477">
        <f>'5.DL soc.econom. analīze'!R40*(1+'7. DL jut. analīze-Soc.'!$D40)</f>
        <v>0</v>
      </c>
      <c r="T40" s="477">
        <f>'5.DL soc.econom. analīze'!S40*(1+'7. DL jut. analīze-Soc.'!$D40)</f>
        <v>0</v>
      </c>
      <c r="U40" s="477">
        <f>'5.DL soc.econom. analīze'!T40*(1+'7. DL jut. analīze-Soc.'!$D40)</f>
        <v>0</v>
      </c>
      <c r="V40" s="477">
        <f>'5.DL soc.econom. analīze'!U40*(1+'7. DL jut. analīze-Soc.'!$D40)</f>
        <v>0</v>
      </c>
      <c r="W40" s="477">
        <f>'5.DL soc.econom. analīze'!V40*(1+'7. DL jut. analīze-Soc.'!$D40)</f>
        <v>0</v>
      </c>
      <c r="X40" s="477">
        <f>'5.DL soc.econom. analīze'!W40*(1+'7. DL jut. analīze-Soc.'!$D40)</f>
        <v>0</v>
      </c>
      <c r="Y40" s="477">
        <f>'5.DL soc.econom. analīze'!X40*(1+'7. DL jut. analīze-Soc.'!$D40)</f>
        <v>0</v>
      </c>
      <c r="Z40" s="477">
        <f>'5.DL soc.econom. analīze'!Y40*(1+'7. DL jut. analīze-Soc.'!$D40)</f>
        <v>0</v>
      </c>
      <c r="AA40" s="477">
        <f>'5.DL soc.econom. analīze'!Z40*(1+'7. DL jut. analīze-Soc.'!$D40)</f>
        <v>0</v>
      </c>
      <c r="AB40" s="477">
        <f>'5.DL soc.econom. analīze'!AA40*(1+'7. DL jut. analīze-Soc.'!$D40)</f>
        <v>0</v>
      </c>
      <c r="AC40" s="477">
        <f>'5.DL soc.econom. analīze'!AB40*(1+'7. DL jut. analīze-Soc.'!$D40)</f>
        <v>0</v>
      </c>
      <c r="AD40" s="477">
        <f>'5.DL soc.econom. analīze'!AC40*(1+'7. DL jut. analīze-Soc.'!$D40)</f>
        <v>0</v>
      </c>
      <c r="AE40" s="477">
        <f>'5.DL soc.econom. analīze'!AD40*(1+'7. DL jut. analīze-Soc.'!$D40)</f>
        <v>0</v>
      </c>
      <c r="AF40" s="477">
        <f>'5.DL soc.econom. analīze'!AE40*(1+'7. DL jut. analīze-Soc.'!$D40)</f>
        <v>0</v>
      </c>
      <c r="AG40" s="477">
        <f>'5.DL soc.econom. analīze'!AF40*(1+'7. DL jut. analīze-Soc.'!$D40)</f>
        <v>0</v>
      </c>
      <c r="AH40" s="477">
        <f>'5.DL soc.econom. analīze'!AG40*(1+'7. DL jut. analīze-Soc.'!$D40)</f>
        <v>0</v>
      </c>
      <c r="AI40" s="477">
        <f>'5.DL soc.econom. analīze'!AH40*(1+'7. DL jut. analīze-Soc.'!$D40)</f>
        <v>0</v>
      </c>
      <c r="AJ40" s="477">
        <f>'5.DL soc.econom. analīze'!AI40*(1+'7. DL jut. analīze-Soc.'!$D40)</f>
        <v>0</v>
      </c>
    </row>
    <row r="41" spans="1:81" x14ac:dyDescent="0.2">
      <c r="A41" s="411" t="s">
        <v>209</v>
      </c>
      <c r="B41" s="476" t="str">
        <f>'5.DL soc.econom. analīze'!B41</f>
        <v>Citas fiskālās korekcijas (+)**</v>
      </c>
      <c r="C41" s="412" t="s">
        <v>58</v>
      </c>
      <c r="D41" s="47">
        <v>0</v>
      </c>
      <c r="E41" s="405">
        <f t="shared" si="1"/>
        <v>1322400</v>
      </c>
      <c r="F41" s="405">
        <f t="shared" si="2"/>
        <v>1369620</v>
      </c>
      <c r="G41" s="477">
        <f>'5.DL soc.econom. analīze'!F41*(1+'7. DL jut. analīze-Soc.'!$D41)</f>
        <v>378000</v>
      </c>
      <c r="H41" s="477">
        <f>'5.DL soc.econom. analīze'!G41*(1+'7. DL jut. analīze-Soc.'!$D41)</f>
        <v>991620</v>
      </c>
      <c r="I41" s="477">
        <f>'5.DL soc.econom. analīze'!H41*(1+'7. DL jut. analīze-Soc.'!$D41)</f>
        <v>0</v>
      </c>
      <c r="J41" s="477">
        <f>'5.DL soc.econom. analīze'!I41*(1+'7. DL jut. analīze-Soc.'!$D41)</f>
        <v>0</v>
      </c>
      <c r="K41" s="477">
        <f>'5.DL soc.econom. analīze'!J41*(1+'7. DL jut. analīze-Soc.'!$D41)</f>
        <v>0</v>
      </c>
      <c r="L41" s="477">
        <f>'5.DL soc.econom. analīze'!K41*(1+'7. DL jut. analīze-Soc.'!$D41)</f>
        <v>0</v>
      </c>
      <c r="M41" s="477">
        <f>'5.DL soc.econom. analīze'!L41*(1+'7. DL jut. analīze-Soc.'!$D41)</f>
        <v>0</v>
      </c>
      <c r="N41" s="477">
        <f>'5.DL soc.econom. analīze'!M41*(1+'7. DL jut. analīze-Soc.'!$D41)</f>
        <v>0</v>
      </c>
      <c r="O41" s="477">
        <f>'5.DL soc.econom. analīze'!N41*(1+'7. DL jut. analīze-Soc.'!$D41)</f>
        <v>0</v>
      </c>
      <c r="P41" s="477">
        <f>'5.DL soc.econom. analīze'!O41*(1+'7. DL jut. analīze-Soc.'!$D41)</f>
        <v>0</v>
      </c>
      <c r="Q41" s="477">
        <f>'5.DL soc.econom. analīze'!P41*(1+'7. DL jut. analīze-Soc.'!$D41)</f>
        <v>0</v>
      </c>
      <c r="R41" s="477">
        <f>'5.DL soc.econom. analīze'!Q41*(1+'7. DL jut. analīze-Soc.'!$D41)</f>
        <v>0</v>
      </c>
      <c r="S41" s="477">
        <f>'5.DL soc.econom. analīze'!R41*(1+'7. DL jut. analīze-Soc.'!$D41)</f>
        <v>0</v>
      </c>
      <c r="T41" s="477">
        <f>'5.DL soc.econom. analīze'!S41*(1+'7. DL jut. analīze-Soc.'!$D41)</f>
        <v>0</v>
      </c>
      <c r="U41" s="477">
        <f>'5.DL soc.econom. analīze'!T41*(1+'7. DL jut. analīze-Soc.'!$D41)</f>
        <v>0</v>
      </c>
      <c r="V41" s="477">
        <f>'5.DL soc.econom. analīze'!U41*(1+'7. DL jut. analīze-Soc.'!$D41)</f>
        <v>0</v>
      </c>
      <c r="W41" s="477">
        <f>'5.DL soc.econom. analīze'!V41*(1+'7. DL jut. analīze-Soc.'!$D41)</f>
        <v>0</v>
      </c>
      <c r="X41" s="477">
        <f>'5.DL soc.econom. analīze'!W41*(1+'7. DL jut. analīze-Soc.'!$D41)</f>
        <v>0</v>
      </c>
      <c r="Y41" s="477">
        <f>'5.DL soc.econom. analīze'!X41*(1+'7. DL jut. analīze-Soc.'!$D41)</f>
        <v>0</v>
      </c>
      <c r="Z41" s="477">
        <f>'5.DL soc.econom. analīze'!Y41*(1+'7. DL jut. analīze-Soc.'!$D41)</f>
        <v>0</v>
      </c>
      <c r="AA41" s="477">
        <f>'5.DL soc.econom. analīze'!Z41*(1+'7. DL jut. analīze-Soc.'!$D41)</f>
        <v>0</v>
      </c>
      <c r="AB41" s="477">
        <f>'5.DL soc.econom. analīze'!AA41*(1+'7. DL jut. analīze-Soc.'!$D41)</f>
        <v>0</v>
      </c>
      <c r="AC41" s="477">
        <f>'5.DL soc.econom. analīze'!AB41*(1+'7. DL jut. analīze-Soc.'!$D41)</f>
        <v>0</v>
      </c>
      <c r="AD41" s="477">
        <f>'5.DL soc.econom. analīze'!AC41*(1+'7. DL jut. analīze-Soc.'!$D41)</f>
        <v>0</v>
      </c>
      <c r="AE41" s="477">
        <f>'5.DL soc.econom. analīze'!AD41*(1+'7. DL jut. analīze-Soc.'!$D41)</f>
        <v>0</v>
      </c>
      <c r="AF41" s="477">
        <f>'5.DL soc.econom. analīze'!AE41*(1+'7. DL jut. analīze-Soc.'!$D41)</f>
        <v>0</v>
      </c>
      <c r="AG41" s="477">
        <f>'5.DL soc.econom. analīze'!AF41*(1+'7. DL jut. analīze-Soc.'!$D41)</f>
        <v>0</v>
      </c>
      <c r="AH41" s="477">
        <f>'5.DL soc.econom. analīze'!AG41*(1+'7. DL jut. analīze-Soc.'!$D41)</f>
        <v>0</v>
      </c>
      <c r="AI41" s="477">
        <f>'5.DL soc.econom. analīze'!AH41*(1+'7. DL jut. analīze-Soc.'!$D41)</f>
        <v>0</v>
      </c>
      <c r="AJ41" s="477">
        <f>'5.DL soc.econom. analīze'!AI41*(1+'7. DL jut. analīze-Soc.'!$D41)</f>
        <v>0</v>
      </c>
    </row>
    <row r="42" spans="1:81" x14ac:dyDescent="0.2">
      <c r="A42" s="414"/>
      <c r="B42" s="415" t="s">
        <v>120</v>
      </c>
      <c r="C42" s="414"/>
      <c r="D42" s="414"/>
      <c r="E42" s="416">
        <f t="shared" si="1"/>
        <v>3087268.1562697114</v>
      </c>
      <c r="F42" s="416">
        <f t="shared" si="2"/>
        <v>10857620</v>
      </c>
      <c r="G42" s="417">
        <f>G8+G18+G24+G34</f>
        <v>-1420000</v>
      </c>
      <c r="H42" s="417">
        <f t="shared" ref="H42:AJ42" si="7">H8+H18+H24+H34</f>
        <v>-3728380</v>
      </c>
      <c r="I42" s="417">
        <f t="shared" si="7"/>
        <v>564500</v>
      </c>
      <c r="J42" s="417">
        <f t="shared" si="7"/>
        <v>564500</v>
      </c>
      <c r="K42" s="417">
        <f t="shared" si="7"/>
        <v>564500</v>
      </c>
      <c r="L42" s="417">
        <f t="shared" si="7"/>
        <v>564500</v>
      </c>
      <c r="M42" s="417">
        <f t="shared" si="7"/>
        <v>564500</v>
      </c>
      <c r="N42" s="417">
        <f t="shared" si="7"/>
        <v>564500</v>
      </c>
      <c r="O42" s="417">
        <f t="shared" si="7"/>
        <v>564500</v>
      </c>
      <c r="P42" s="417">
        <f t="shared" si="7"/>
        <v>564500</v>
      </c>
      <c r="Q42" s="417">
        <f t="shared" si="7"/>
        <v>564500</v>
      </c>
      <c r="R42" s="417">
        <f t="shared" si="7"/>
        <v>564500</v>
      </c>
      <c r="S42" s="417">
        <f t="shared" si="7"/>
        <v>564500</v>
      </c>
      <c r="T42" s="417">
        <f t="shared" si="7"/>
        <v>564500</v>
      </c>
      <c r="U42" s="417">
        <f t="shared" si="7"/>
        <v>564500</v>
      </c>
      <c r="V42" s="417">
        <f t="shared" si="7"/>
        <v>564500</v>
      </c>
      <c r="W42" s="417">
        <f t="shared" si="7"/>
        <v>564500</v>
      </c>
      <c r="X42" s="417">
        <f t="shared" si="7"/>
        <v>564500</v>
      </c>
      <c r="Y42" s="417">
        <f t="shared" si="7"/>
        <v>564500</v>
      </c>
      <c r="Z42" s="417">
        <f t="shared" si="7"/>
        <v>564500</v>
      </c>
      <c r="AA42" s="417">
        <f t="shared" si="7"/>
        <v>564500</v>
      </c>
      <c r="AB42" s="417">
        <f t="shared" si="7"/>
        <v>564500</v>
      </c>
      <c r="AC42" s="417">
        <f t="shared" si="7"/>
        <v>564500</v>
      </c>
      <c r="AD42" s="417">
        <f t="shared" si="7"/>
        <v>564500</v>
      </c>
      <c r="AE42" s="417">
        <f t="shared" si="7"/>
        <v>564500</v>
      </c>
      <c r="AF42" s="417">
        <f t="shared" si="7"/>
        <v>564500</v>
      </c>
      <c r="AG42" s="417">
        <f t="shared" si="7"/>
        <v>564500</v>
      </c>
      <c r="AH42" s="417">
        <f t="shared" si="7"/>
        <v>564500</v>
      </c>
      <c r="AI42" s="417">
        <f t="shared" si="7"/>
        <v>564500</v>
      </c>
      <c r="AJ42" s="417">
        <f t="shared" si="7"/>
        <v>764500</v>
      </c>
      <c r="AK42" s="418"/>
      <c r="AL42" s="418"/>
    </row>
    <row r="43" spans="1:81" s="320" customFormat="1" x14ac:dyDescent="0.2"/>
    <row r="44" spans="1:81" s="256" customFormat="1" x14ac:dyDescent="0.2">
      <c r="A44" s="402">
        <v>6</v>
      </c>
      <c r="B44" s="403" t="s">
        <v>197</v>
      </c>
      <c r="C44" s="403"/>
      <c r="D44" s="479"/>
      <c r="E44" s="638" t="s">
        <v>226</v>
      </c>
      <c r="F44" s="639"/>
      <c r="G44" s="639" t="s">
        <v>227</v>
      </c>
      <c r="H44" s="639"/>
      <c r="I44" s="639" t="s">
        <v>228</v>
      </c>
      <c r="J44" s="640"/>
      <c r="K44" s="403"/>
      <c r="L44" s="403"/>
      <c r="M44" s="403"/>
      <c r="N44" s="403"/>
      <c r="O44" s="403"/>
      <c r="P44" s="403"/>
      <c r="Q44" s="403"/>
      <c r="R44" s="403"/>
      <c r="S44" s="403"/>
      <c r="T44" s="403"/>
      <c r="U44" s="403"/>
      <c r="V44" s="403"/>
      <c r="W44" s="403"/>
      <c r="X44" s="403"/>
      <c r="Y44" s="403"/>
      <c r="Z44" s="403"/>
      <c r="AA44" s="403"/>
      <c r="AB44" s="403"/>
      <c r="AC44" s="403"/>
      <c r="AD44" s="403"/>
      <c r="AE44" s="403"/>
      <c r="AF44" s="403"/>
      <c r="AG44" s="403"/>
      <c r="AH44" s="403"/>
      <c r="AI44" s="403"/>
      <c r="AJ44" s="403"/>
    </row>
    <row r="45" spans="1:81" s="256" customFormat="1" x14ac:dyDescent="0.2">
      <c r="A45" s="419" t="s">
        <v>100</v>
      </c>
      <c r="B45" s="287" t="s">
        <v>198</v>
      </c>
      <c r="C45" s="287"/>
      <c r="D45" s="287"/>
      <c r="E45" s="641">
        <f>'5.DL soc.econom. analīze'!D44</f>
        <v>3087268.1562697114</v>
      </c>
      <c r="F45" s="642"/>
      <c r="G45" s="480">
        <f>E42</f>
        <v>3087268.1562697114</v>
      </c>
      <c r="H45" s="481"/>
      <c r="I45" s="636">
        <f>G45/E45-1</f>
        <v>0</v>
      </c>
      <c r="J45" s="63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row>
    <row r="46" spans="1:81" s="256" customFormat="1" ht="12.75" customHeight="1" x14ac:dyDescent="0.25">
      <c r="A46" s="423"/>
      <c r="B46" s="424"/>
      <c r="C46" s="423"/>
      <c r="D46" s="423"/>
      <c r="E46" s="423"/>
      <c r="F46" s="423"/>
      <c r="G46" s="423"/>
      <c r="H46" s="423"/>
      <c r="I46" s="423"/>
      <c r="J46" s="423"/>
      <c r="K46" s="423"/>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c r="AI46" s="423"/>
      <c r="AJ46" s="423"/>
    </row>
    <row r="47" spans="1:81" s="320" customFormat="1" x14ac:dyDescent="0.2"/>
    <row r="48" spans="1:81" s="320" customFormat="1" x14ac:dyDescent="0.2"/>
    <row r="49" s="320" customFormat="1" x14ac:dyDescent="0.2"/>
    <row r="50" s="320" customFormat="1" x14ac:dyDescent="0.2"/>
    <row r="51" s="320" customFormat="1" x14ac:dyDescent="0.2"/>
    <row r="52" s="320" customFormat="1" x14ac:dyDescent="0.2"/>
    <row r="53" s="320" customFormat="1" x14ac:dyDescent="0.2"/>
    <row r="54" s="320" customFormat="1" x14ac:dyDescent="0.2"/>
    <row r="55" s="320" customFormat="1" x14ac:dyDescent="0.2"/>
    <row r="56" s="320" customFormat="1" x14ac:dyDescent="0.2"/>
    <row r="57" s="320" customFormat="1" x14ac:dyDescent="0.2"/>
    <row r="58" s="320" customFormat="1" x14ac:dyDescent="0.2"/>
    <row r="59" s="320" customFormat="1" x14ac:dyDescent="0.2"/>
    <row r="60" s="320" customFormat="1" x14ac:dyDescent="0.2"/>
    <row r="61" s="320" customFormat="1" x14ac:dyDescent="0.2"/>
    <row r="62" s="320" customFormat="1" x14ac:dyDescent="0.2"/>
    <row r="63" s="320" customFormat="1" x14ac:dyDescent="0.2"/>
    <row r="64" s="320" customFormat="1" x14ac:dyDescent="0.2"/>
    <row r="65" s="320" customFormat="1" x14ac:dyDescent="0.2"/>
    <row r="66" s="320" customFormat="1" x14ac:dyDescent="0.2"/>
    <row r="67" s="320" customFormat="1" x14ac:dyDescent="0.2"/>
    <row r="68" s="320" customFormat="1" x14ac:dyDescent="0.2"/>
    <row r="69" s="320" customFormat="1" x14ac:dyDescent="0.2"/>
    <row r="70" s="320" customFormat="1" x14ac:dyDescent="0.2"/>
    <row r="71" s="320" customFormat="1" x14ac:dyDescent="0.2"/>
    <row r="72" s="320" customFormat="1" x14ac:dyDescent="0.2"/>
    <row r="73" s="320" customFormat="1" x14ac:dyDescent="0.2"/>
    <row r="74" s="320" customFormat="1" x14ac:dyDescent="0.2"/>
    <row r="75" s="320" customFormat="1" x14ac:dyDescent="0.2"/>
    <row r="76" s="320" customFormat="1" x14ac:dyDescent="0.2"/>
    <row r="77" s="320" customFormat="1" x14ac:dyDescent="0.2"/>
    <row r="78" s="320" customFormat="1" x14ac:dyDescent="0.2"/>
    <row r="79" s="320" customFormat="1" x14ac:dyDescent="0.2"/>
    <row r="80" s="320" customFormat="1" x14ac:dyDescent="0.2"/>
    <row r="81" s="320" customFormat="1" x14ac:dyDescent="0.2"/>
    <row r="82" s="320" customFormat="1" x14ac:dyDescent="0.2"/>
    <row r="83" s="320" customFormat="1" x14ac:dyDescent="0.2"/>
    <row r="84" s="320" customFormat="1" x14ac:dyDescent="0.2"/>
    <row r="85" s="320" customFormat="1" x14ac:dyDescent="0.2"/>
    <row r="86" s="320" customFormat="1" x14ac:dyDescent="0.2"/>
    <row r="87" s="320" customFormat="1" x14ac:dyDescent="0.2"/>
    <row r="88" s="320" customFormat="1" x14ac:dyDescent="0.2"/>
    <row r="89" s="320" customFormat="1" x14ac:dyDescent="0.2"/>
    <row r="90" s="320" customFormat="1" x14ac:dyDescent="0.2"/>
    <row r="91" s="320" customFormat="1" x14ac:dyDescent="0.2"/>
    <row r="92" s="320" customFormat="1" x14ac:dyDescent="0.2"/>
    <row r="93" s="320" customFormat="1" x14ac:dyDescent="0.2"/>
    <row r="94" s="320" customFormat="1" x14ac:dyDescent="0.2"/>
    <row r="95" s="320" customFormat="1" x14ac:dyDescent="0.2"/>
    <row r="96" s="320" customFormat="1" x14ac:dyDescent="0.2"/>
    <row r="97" s="320" customFormat="1" x14ac:dyDescent="0.2"/>
    <row r="98" s="320" customFormat="1" x14ac:dyDescent="0.2"/>
    <row r="99" s="320" customFormat="1" x14ac:dyDescent="0.2"/>
    <row r="100" s="320" customFormat="1" x14ac:dyDescent="0.2"/>
    <row r="101" s="320" customFormat="1" x14ac:dyDescent="0.2"/>
    <row r="102" s="320" customFormat="1" x14ac:dyDescent="0.2"/>
    <row r="103" s="320" customFormat="1" x14ac:dyDescent="0.2"/>
    <row r="104" s="320" customFormat="1" x14ac:dyDescent="0.2"/>
    <row r="105" s="320" customFormat="1" x14ac:dyDescent="0.2"/>
    <row r="106" s="320" customFormat="1" x14ac:dyDescent="0.2"/>
    <row r="107" s="320" customFormat="1" x14ac:dyDescent="0.2"/>
    <row r="108" s="320" customFormat="1" x14ac:dyDescent="0.2"/>
    <row r="109" s="320" customFormat="1" x14ac:dyDescent="0.2"/>
    <row r="110" s="320" customFormat="1" x14ac:dyDescent="0.2"/>
    <row r="111" s="320" customFormat="1" x14ac:dyDescent="0.2"/>
    <row r="112" s="320" customFormat="1" x14ac:dyDescent="0.2"/>
    <row r="113" s="320" customFormat="1" x14ac:dyDescent="0.2"/>
    <row r="114" s="320" customFormat="1" x14ac:dyDescent="0.2"/>
    <row r="115" s="320" customFormat="1" x14ac:dyDescent="0.2"/>
    <row r="116" s="320" customFormat="1" x14ac:dyDescent="0.2"/>
    <row r="117" s="320" customFormat="1" x14ac:dyDescent="0.2"/>
    <row r="118" s="320" customFormat="1" x14ac:dyDescent="0.2"/>
    <row r="119" s="320" customFormat="1" x14ac:dyDescent="0.2"/>
    <row r="120" s="320" customFormat="1" x14ac:dyDescent="0.2"/>
    <row r="121" s="320" customFormat="1" x14ac:dyDescent="0.2"/>
    <row r="122" s="320" customFormat="1" x14ac:dyDescent="0.2"/>
    <row r="123" s="320" customFormat="1" x14ac:dyDescent="0.2"/>
    <row r="124" s="320" customFormat="1" x14ac:dyDescent="0.2"/>
    <row r="125" s="320" customFormat="1" x14ac:dyDescent="0.2"/>
    <row r="126" s="320" customFormat="1" x14ac:dyDescent="0.2"/>
    <row r="127" s="320" customFormat="1" x14ac:dyDescent="0.2"/>
    <row r="128" s="320" customFormat="1" x14ac:dyDescent="0.2"/>
    <row r="129" s="320" customFormat="1" x14ac:dyDescent="0.2"/>
    <row r="130" s="320" customFormat="1" x14ac:dyDescent="0.2"/>
    <row r="131" s="320" customFormat="1" x14ac:dyDescent="0.2"/>
    <row r="132" s="320" customFormat="1" x14ac:dyDescent="0.2"/>
    <row r="133" s="320" customFormat="1" x14ac:dyDescent="0.2"/>
    <row r="134" s="320" customFormat="1" x14ac:dyDescent="0.2"/>
    <row r="135" s="320" customFormat="1" x14ac:dyDescent="0.2"/>
    <row r="136" s="320" customFormat="1" x14ac:dyDescent="0.2"/>
    <row r="137" s="320" customFormat="1" x14ac:dyDescent="0.2"/>
    <row r="138" s="320" customFormat="1" x14ac:dyDescent="0.2"/>
    <row r="139" s="320" customFormat="1" x14ac:dyDescent="0.2"/>
    <row r="140" s="320" customFormat="1" x14ac:dyDescent="0.2"/>
    <row r="141" s="320" customFormat="1" x14ac:dyDescent="0.2"/>
    <row r="142" s="320" customFormat="1" x14ac:dyDescent="0.2"/>
    <row r="143" s="320" customFormat="1" x14ac:dyDescent="0.2"/>
    <row r="144" s="320" customFormat="1" x14ac:dyDescent="0.2"/>
    <row r="145" s="320" customFormat="1" x14ac:dyDescent="0.2"/>
    <row r="146" s="320" customFormat="1" x14ac:dyDescent="0.2"/>
    <row r="147" s="320" customFormat="1" x14ac:dyDescent="0.2"/>
    <row r="148" s="320" customFormat="1" x14ac:dyDescent="0.2"/>
    <row r="149" s="320" customFormat="1" x14ac:dyDescent="0.2"/>
    <row r="150" s="320" customFormat="1" x14ac:dyDescent="0.2"/>
    <row r="151" s="320" customFormat="1" x14ac:dyDescent="0.2"/>
    <row r="152" s="320" customFormat="1" x14ac:dyDescent="0.2"/>
    <row r="153" s="320" customFormat="1" x14ac:dyDescent="0.2"/>
    <row r="154" s="320" customFormat="1" x14ac:dyDescent="0.2"/>
    <row r="155" s="320" customFormat="1" x14ac:dyDescent="0.2"/>
    <row r="156" s="320" customFormat="1" x14ac:dyDescent="0.2"/>
    <row r="157" s="320" customFormat="1" x14ac:dyDescent="0.2"/>
    <row r="158" s="320" customFormat="1" x14ac:dyDescent="0.2"/>
    <row r="159" s="320" customFormat="1" x14ac:dyDescent="0.2"/>
    <row r="160" s="320" customFormat="1" x14ac:dyDescent="0.2"/>
    <row r="161" s="320" customFormat="1" x14ac:dyDescent="0.2"/>
    <row r="162" s="320" customFormat="1" x14ac:dyDescent="0.2"/>
    <row r="163" s="320" customFormat="1" x14ac:dyDescent="0.2"/>
    <row r="164" s="320" customFormat="1" x14ac:dyDescent="0.2"/>
    <row r="165" s="320" customFormat="1" x14ac:dyDescent="0.2"/>
    <row r="166" s="320" customFormat="1" x14ac:dyDescent="0.2"/>
    <row r="167" s="320" customFormat="1" x14ac:dyDescent="0.2"/>
    <row r="168" s="320" customFormat="1" x14ac:dyDescent="0.2"/>
    <row r="169" s="320" customFormat="1" x14ac:dyDescent="0.2"/>
    <row r="170" s="320" customFormat="1" x14ac:dyDescent="0.2"/>
    <row r="171" s="320" customFormat="1" x14ac:dyDescent="0.2"/>
    <row r="172" s="320" customFormat="1" x14ac:dyDescent="0.2"/>
    <row r="173" s="320" customFormat="1" x14ac:dyDescent="0.2"/>
    <row r="174" s="320" customFormat="1" x14ac:dyDescent="0.2"/>
    <row r="175" s="320" customFormat="1" x14ac:dyDescent="0.2"/>
    <row r="176" s="320" customFormat="1" x14ac:dyDescent="0.2"/>
    <row r="177" s="320" customFormat="1" x14ac:dyDescent="0.2"/>
    <row r="178" s="320" customFormat="1" x14ac:dyDescent="0.2"/>
    <row r="179" s="320" customFormat="1" x14ac:dyDescent="0.2"/>
    <row r="180" s="320" customFormat="1" x14ac:dyDescent="0.2"/>
    <row r="181" s="320" customFormat="1" x14ac:dyDescent="0.2"/>
    <row r="182" s="320" customFormat="1" x14ac:dyDescent="0.2"/>
    <row r="183" s="320" customFormat="1" x14ac:dyDescent="0.2"/>
    <row r="184" s="320" customFormat="1" x14ac:dyDescent="0.2"/>
    <row r="185" s="320" customFormat="1" x14ac:dyDescent="0.2"/>
    <row r="186" s="320" customFormat="1" x14ac:dyDescent="0.2"/>
    <row r="187" s="320" customFormat="1" x14ac:dyDescent="0.2"/>
    <row r="188" s="320" customFormat="1" x14ac:dyDescent="0.2"/>
    <row r="189" s="320" customFormat="1" x14ac:dyDescent="0.2"/>
    <row r="190" s="320" customFormat="1" x14ac:dyDescent="0.2"/>
    <row r="191" s="320" customFormat="1" x14ac:dyDescent="0.2"/>
    <row r="192" s="320" customFormat="1" x14ac:dyDescent="0.2"/>
    <row r="193" s="320" customFormat="1" x14ac:dyDescent="0.2"/>
    <row r="194" s="320" customFormat="1" x14ac:dyDescent="0.2"/>
    <row r="195" s="320" customFormat="1" x14ac:dyDescent="0.2"/>
    <row r="196" s="320" customFormat="1" x14ac:dyDescent="0.2"/>
    <row r="197" s="320" customFormat="1" x14ac:dyDescent="0.2"/>
    <row r="198" s="320" customFormat="1" x14ac:dyDescent="0.2"/>
    <row r="199" s="320" customFormat="1" x14ac:dyDescent="0.2"/>
    <row r="200" s="320" customFormat="1" x14ac:dyDescent="0.2"/>
    <row r="201" s="320" customFormat="1" x14ac:dyDescent="0.2"/>
    <row r="202" s="320" customFormat="1" x14ac:dyDescent="0.2"/>
    <row r="203" s="320" customFormat="1" x14ac:dyDescent="0.2"/>
    <row r="204" s="320" customFormat="1" x14ac:dyDescent="0.2"/>
    <row r="205" s="320" customFormat="1" x14ac:dyDescent="0.2"/>
    <row r="206" s="320" customFormat="1" x14ac:dyDescent="0.2"/>
    <row r="207" s="320" customFormat="1" x14ac:dyDescent="0.2"/>
    <row r="208" s="320" customFormat="1" x14ac:dyDescent="0.2"/>
    <row r="209" s="320" customFormat="1" x14ac:dyDescent="0.2"/>
    <row r="210" s="320" customFormat="1" x14ac:dyDescent="0.2"/>
    <row r="211" s="320" customFormat="1" x14ac:dyDescent="0.2"/>
    <row r="212" s="320" customFormat="1" x14ac:dyDescent="0.2"/>
    <row r="213" s="320" customFormat="1" x14ac:dyDescent="0.2"/>
    <row r="214" s="320" customFormat="1" x14ac:dyDescent="0.2"/>
    <row r="215" s="320" customFormat="1" x14ac:dyDescent="0.2"/>
    <row r="216" s="320" customFormat="1" x14ac:dyDescent="0.2"/>
    <row r="217" s="320" customFormat="1" x14ac:dyDescent="0.2"/>
    <row r="218" s="320" customFormat="1" x14ac:dyDescent="0.2"/>
    <row r="219" s="320" customFormat="1" x14ac:dyDescent="0.2"/>
    <row r="220" s="320" customFormat="1" x14ac:dyDescent="0.2"/>
    <row r="221" s="320" customFormat="1" x14ac:dyDescent="0.2"/>
    <row r="222" s="320" customFormat="1" x14ac:dyDescent="0.2"/>
    <row r="223" s="320" customFormat="1" x14ac:dyDescent="0.2"/>
    <row r="224" s="320" customFormat="1" x14ac:dyDescent="0.2"/>
    <row r="225" s="320" customFormat="1" x14ac:dyDescent="0.2"/>
    <row r="226" s="320" customFormat="1" x14ac:dyDescent="0.2"/>
    <row r="227" s="320" customFormat="1" x14ac:dyDescent="0.2"/>
    <row r="228" s="320" customFormat="1" x14ac:dyDescent="0.2"/>
    <row r="229" s="320" customFormat="1" x14ac:dyDescent="0.2"/>
    <row r="230" s="320" customFormat="1" x14ac:dyDescent="0.2"/>
    <row r="231" s="320" customFormat="1" x14ac:dyDescent="0.2"/>
    <row r="232" s="320" customFormat="1" x14ac:dyDescent="0.2"/>
    <row r="233" s="320" customFormat="1" x14ac:dyDescent="0.2"/>
    <row r="234" s="320" customFormat="1" x14ac:dyDescent="0.2"/>
    <row r="235" s="320" customFormat="1" x14ac:dyDescent="0.2"/>
    <row r="236" s="320" customFormat="1" x14ac:dyDescent="0.2"/>
    <row r="237" s="320" customFormat="1" x14ac:dyDescent="0.2"/>
    <row r="238" s="320" customFormat="1" x14ac:dyDescent="0.2"/>
    <row r="239" s="320" customFormat="1" x14ac:dyDescent="0.2"/>
    <row r="240" s="320" customFormat="1" x14ac:dyDescent="0.2"/>
    <row r="241" s="320" customFormat="1" x14ac:dyDescent="0.2"/>
    <row r="242" s="320" customFormat="1" x14ac:dyDescent="0.2"/>
    <row r="243" s="320" customFormat="1" x14ac:dyDescent="0.2"/>
    <row r="244" s="320" customFormat="1" x14ac:dyDescent="0.2"/>
    <row r="245" s="320" customFormat="1" x14ac:dyDescent="0.2"/>
    <row r="246" s="320" customFormat="1" x14ac:dyDescent="0.2"/>
    <row r="247" s="320" customFormat="1" x14ac:dyDescent="0.2"/>
    <row r="248" s="320" customFormat="1" x14ac:dyDescent="0.2"/>
    <row r="249" s="320" customFormat="1" x14ac:dyDescent="0.2"/>
    <row r="250" s="320" customFormat="1" x14ac:dyDescent="0.2"/>
    <row r="251" s="320" customFormat="1" x14ac:dyDescent="0.2"/>
    <row r="252" s="320" customFormat="1" x14ac:dyDescent="0.2"/>
    <row r="253" s="320" customFormat="1" x14ac:dyDescent="0.2"/>
    <row r="254" s="320" customFormat="1" x14ac:dyDescent="0.2"/>
    <row r="255" s="320" customFormat="1" x14ac:dyDescent="0.2"/>
    <row r="256" s="320" customFormat="1" x14ac:dyDescent="0.2"/>
    <row r="257" s="320" customFormat="1" x14ac:dyDescent="0.2"/>
    <row r="258" s="320" customFormat="1" x14ac:dyDescent="0.2"/>
    <row r="259" s="320" customFormat="1" x14ac:dyDescent="0.2"/>
    <row r="260" s="320" customFormat="1" x14ac:dyDescent="0.2"/>
    <row r="261" s="320" customFormat="1" x14ac:dyDescent="0.2"/>
    <row r="262" s="320" customFormat="1" x14ac:dyDescent="0.2"/>
    <row r="263" s="320" customFormat="1" x14ac:dyDescent="0.2"/>
    <row r="264" s="320" customFormat="1" x14ac:dyDescent="0.2"/>
    <row r="265" s="320" customFormat="1" x14ac:dyDescent="0.2"/>
    <row r="266" s="320" customFormat="1" x14ac:dyDescent="0.2"/>
    <row r="267" s="320" customFormat="1" x14ac:dyDescent="0.2"/>
    <row r="268" s="320" customFormat="1" x14ac:dyDescent="0.2"/>
    <row r="269" s="320" customFormat="1" x14ac:dyDescent="0.2"/>
    <row r="270" s="320" customFormat="1" x14ac:dyDescent="0.2"/>
    <row r="271" s="320" customFormat="1" x14ac:dyDescent="0.2"/>
    <row r="272" s="320" customFormat="1" x14ac:dyDescent="0.2"/>
    <row r="273" s="320" customFormat="1" x14ac:dyDescent="0.2"/>
    <row r="274" s="320" customFormat="1" x14ac:dyDescent="0.2"/>
    <row r="275" s="320" customFormat="1" x14ac:dyDescent="0.2"/>
    <row r="276" s="320" customFormat="1" x14ac:dyDescent="0.2"/>
    <row r="277" s="320" customFormat="1" x14ac:dyDescent="0.2"/>
    <row r="278" s="320" customFormat="1" x14ac:dyDescent="0.2"/>
    <row r="279" s="320" customFormat="1" x14ac:dyDescent="0.2"/>
    <row r="280" s="320" customFormat="1" x14ac:dyDescent="0.2"/>
    <row r="281" s="320" customFormat="1" x14ac:dyDescent="0.2"/>
    <row r="282" s="320" customFormat="1" x14ac:dyDescent="0.2"/>
    <row r="283" s="320" customFormat="1" x14ac:dyDescent="0.2"/>
    <row r="284" s="320" customFormat="1" x14ac:dyDescent="0.2"/>
    <row r="285" s="320" customFormat="1" x14ac:dyDescent="0.2"/>
    <row r="286" s="320" customFormat="1" x14ac:dyDescent="0.2"/>
    <row r="287" s="320" customFormat="1" x14ac:dyDescent="0.2"/>
    <row r="288" s="320" customFormat="1" x14ac:dyDescent="0.2"/>
    <row r="289" s="320" customFormat="1" x14ac:dyDescent="0.2"/>
    <row r="290" s="320" customFormat="1" x14ac:dyDescent="0.2"/>
    <row r="291" s="320" customFormat="1" x14ac:dyDescent="0.2"/>
    <row r="292" s="320" customFormat="1" x14ac:dyDescent="0.2"/>
    <row r="293" s="320" customFormat="1" x14ac:dyDescent="0.2"/>
    <row r="294" s="320" customFormat="1" x14ac:dyDescent="0.2"/>
    <row r="295" s="320" customFormat="1" x14ac:dyDescent="0.2"/>
    <row r="296" s="320" customFormat="1" x14ac:dyDescent="0.2"/>
  </sheetData>
  <sheetProtection algorithmName="SHA-512" hashValue="LQ9DknC+gNWVQCx4V+tTag1KoB5m7wWgmADpGJX4D7Hp6t7uCmOBlYRpKUBV42NTjt+AFFuj165Ag1VjoYC9ew==" saltValue="W45TCptz9BCmzY5vCYh9G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pane xSplit="2" ySplit="3" topLeftCell="C4" activePane="bottomRight" state="frozen"/>
      <selection pane="topRight" activeCell="C1" sqref="C1"/>
      <selection pane="bottomLeft" activeCell="A4" sqref="A4"/>
      <selection pane="bottomRight" activeCell="F16" sqref="F16"/>
    </sheetView>
  </sheetViews>
  <sheetFormatPr defaultRowHeight="15.75" x14ac:dyDescent="0.25"/>
  <cols>
    <col min="1" max="1" width="6" style="203" customWidth="1"/>
    <col min="2" max="2" width="52.7109375" style="203" customWidth="1"/>
    <col min="3" max="5" width="32.7109375" style="203" customWidth="1"/>
    <col min="6" max="7" width="9.140625" style="203" customWidth="1"/>
    <col min="8" max="16384" width="9.140625" style="203"/>
  </cols>
  <sheetData>
    <row r="1" spans="1:6" ht="26.25" x14ac:dyDescent="0.25">
      <c r="A1" s="612" t="s">
        <v>0</v>
      </c>
      <c r="B1" s="612"/>
      <c r="C1" s="612"/>
      <c r="D1" s="612"/>
      <c r="E1" s="612"/>
    </row>
    <row r="2" spans="1:6" x14ac:dyDescent="0.25">
      <c r="A2" s="204" t="s">
        <v>1</v>
      </c>
      <c r="B2" s="204"/>
      <c r="C2" s="204"/>
      <c r="D2" s="204"/>
      <c r="E2" s="204"/>
    </row>
    <row r="3" spans="1:6" x14ac:dyDescent="0.25">
      <c r="A3" s="205"/>
      <c r="B3" s="205"/>
      <c r="C3" s="206"/>
      <c r="D3" s="206"/>
      <c r="E3" s="206"/>
    </row>
    <row r="4" spans="1:6" ht="15.75" customHeight="1" x14ac:dyDescent="0.25">
      <c r="A4" s="207" t="s">
        <v>2</v>
      </c>
      <c r="B4" s="207" t="s">
        <v>3</v>
      </c>
      <c r="C4" s="101" t="s">
        <v>405</v>
      </c>
      <c r="D4" s="22"/>
      <c r="E4" s="22"/>
    </row>
    <row r="5" spans="1:6" ht="15.75" customHeight="1" x14ac:dyDescent="0.25">
      <c r="A5" s="207" t="s">
        <v>4</v>
      </c>
      <c r="B5" s="207" t="s">
        <v>349</v>
      </c>
      <c r="C5" s="214" t="s">
        <v>328</v>
      </c>
      <c r="D5" s="22"/>
      <c r="E5" s="22"/>
    </row>
    <row r="6" spans="1:6" x14ac:dyDescent="0.25">
      <c r="A6" s="207" t="s">
        <v>6</v>
      </c>
      <c r="B6" s="207" t="s">
        <v>5</v>
      </c>
      <c r="C6" s="101" t="s">
        <v>508</v>
      </c>
      <c r="D6" s="22"/>
      <c r="E6" s="22"/>
    </row>
    <row r="7" spans="1:6" x14ac:dyDescent="0.25">
      <c r="A7" s="207" t="s">
        <v>8</v>
      </c>
      <c r="B7" s="207" t="s">
        <v>7</v>
      </c>
      <c r="C7" s="121" t="s">
        <v>486</v>
      </c>
      <c r="D7" s="22"/>
      <c r="E7" s="22"/>
    </row>
    <row r="8" spans="1:6" x14ac:dyDescent="0.25">
      <c r="A8" s="207" t="s">
        <v>9</v>
      </c>
      <c r="B8" s="207" t="s">
        <v>376</v>
      </c>
      <c r="C8" s="122">
        <v>0.25</v>
      </c>
      <c r="D8" s="22"/>
      <c r="E8" s="22"/>
      <c r="F8" s="208" t="s">
        <v>377</v>
      </c>
    </row>
    <row r="9" spans="1:6" x14ac:dyDescent="0.25">
      <c r="A9" s="607" t="s">
        <v>50</v>
      </c>
      <c r="B9" s="607" t="s">
        <v>155</v>
      </c>
      <c r="C9" s="23" t="s">
        <v>509</v>
      </c>
      <c r="D9" s="22"/>
      <c r="E9" s="22"/>
    </row>
    <row r="10" spans="1:6" x14ac:dyDescent="0.25">
      <c r="A10" s="608"/>
      <c r="B10" s="608"/>
      <c r="C10" s="23"/>
      <c r="D10" s="22"/>
      <c r="E10" s="22"/>
    </row>
    <row r="11" spans="1:6" x14ac:dyDescent="0.25">
      <c r="A11" s="608"/>
      <c r="B11" s="608"/>
      <c r="C11" s="23"/>
      <c r="D11" s="22"/>
      <c r="E11" s="22"/>
    </row>
    <row r="12" spans="1:6" x14ac:dyDescent="0.25">
      <c r="A12" s="609"/>
      <c r="B12" s="609"/>
      <c r="C12" s="23"/>
      <c r="D12" s="22"/>
      <c r="E12" s="22"/>
    </row>
    <row r="13" spans="1:6" x14ac:dyDescent="0.25">
      <c r="A13" s="209" t="s">
        <v>11</v>
      </c>
      <c r="B13" s="210" t="s">
        <v>140</v>
      </c>
      <c r="C13" s="182">
        <v>3</v>
      </c>
      <c r="D13" s="182" t="s">
        <v>23</v>
      </c>
      <c r="E13" s="182">
        <v>2022</v>
      </c>
    </row>
    <row r="14" spans="1:6" x14ac:dyDescent="0.25">
      <c r="A14" s="207" t="s">
        <v>12</v>
      </c>
      <c r="B14" s="210" t="s">
        <v>10</v>
      </c>
      <c r="C14" s="182">
        <v>5</v>
      </c>
      <c r="D14" s="182" t="s">
        <v>20</v>
      </c>
      <c r="E14" s="182">
        <v>2022</v>
      </c>
    </row>
    <row r="15" spans="1:6" x14ac:dyDescent="0.25">
      <c r="A15" s="207" t="s">
        <v>109</v>
      </c>
      <c r="B15" s="210" t="s">
        <v>13</v>
      </c>
      <c r="C15" s="611" t="s">
        <v>14</v>
      </c>
      <c r="D15" s="611"/>
      <c r="E15" s="611"/>
    </row>
    <row r="16" spans="1:6" x14ac:dyDescent="0.25">
      <c r="A16" s="207" t="s">
        <v>139</v>
      </c>
      <c r="B16" s="210" t="s">
        <v>15</v>
      </c>
      <c r="C16" s="185">
        <v>30</v>
      </c>
      <c r="D16" s="22"/>
      <c r="E16" s="22"/>
      <c r="F16" s="208" t="s">
        <v>378</v>
      </c>
    </row>
    <row r="17" spans="1:5" x14ac:dyDescent="0.25">
      <c r="A17" s="207" t="s">
        <v>156</v>
      </c>
      <c r="B17" s="207" t="s">
        <v>110</v>
      </c>
      <c r="C17" s="610">
        <v>2023</v>
      </c>
      <c r="D17" s="610"/>
      <c r="E17" s="610"/>
    </row>
    <row r="18" spans="1:5" x14ac:dyDescent="0.25">
      <c r="A18" s="211"/>
      <c r="B18" s="205" t="s">
        <v>16</v>
      </c>
      <c r="C18" s="206"/>
      <c r="D18" s="206"/>
      <c r="E18" s="206"/>
    </row>
    <row r="19" spans="1:5" x14ac:dyDescent="0.25">
      <c r="A19" s="211"/>
      <c r="B19" s="212">
        <v>0</v>
      </c>
      <c r="C19" s="205" t="s">
        <v>17</v>
      </c>
      <c r="D19" s="206"/>
      <c r="E19" s="206"/>
    </row>
    <row r="20" spans="1:5" x14ac:dyDescent="0.25">
      <c r="A20" s="211"/>
      <c r="B20" s="213">
        <v>0</v>
      </c>
      <c r="C20" s="205" t="s">
        <v>18</v>
      </c>
      <c r="D20" s="206"/>
      <c r="E20" s="206"/>
    </row>
  </sheetData>
  <sheetProtection algorithmName="SHA-512" hashValue="URJ/wRkFUt7wTvNKMdQRYbR8IWABfC0twOU95aHthVbdEvujgb5dm0YwIIRG3MRvj+JFLF2giTwxMKWVONa5cA==" saltValue="0jvB7Kt3YOZuoV7JHgbLmw==" spinCount="100000" sheet="1" formatCells="0" formatColumns="0" formatRows="0" insertColumns="0" insertRows="0" insertHyperlinks="0" deleteColumns="0" deleteRows="0" sort="0" autoFilter="0" pivotTables="0"/>
  <mergeCells count="5">
    <mergeCell ref="A9:A12"/>
    <mergeCell ref="B9:B12"/>
    <mergeCell ref="C17:E17"/>
    <mergeCell ref="C15:E15"/>
    <mergeCell ref="A1:E1"/>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2 (ja attiecināms)" sqref="C10" xr:uid="{9E2843AF-ABFB-4B5F-ACAA-583FB5160896}"/>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 projekta pārskata periodu atbilstoši Regulas Nr.480/2014 I pielikumam" sqref="C16" xr:uid="{1F6A3F49-59CF-4666-BFDD-426B9AB25673}"/>
  </dataValidations>
  <hyperlinks>
    <hyperlink ref="F8" r:id="rId1" xr:uid="{1DB92247-0F9D-4BD2-B8DB-7D48227536C9}"/>
    <hyperlink ref="F16" r:id="rId2" xr:uid="{BE886096-E0A4-4248-ACBD-FB32C59E796C}"/>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9">
        <x14:dataValidation type="list" allowBlank="1" showInputMessage="1" showErrorMessage="1" prompt="Izvēlies projekta iesniedzējam atbilstošu valsts budžeta dotācijas īpatsvaru"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dati!$E$3:$E$12</xm:f>
          </x14:formula1>
          <xm:sqref>C17:E17</xm:sqref>
        </x14:dataValidation>
        <x14:dataValidation type="list" allowBlank="1" showInputMessage="1" showErrorMessage="1" prompt="Izvēlies nozari" xr:uid="{8689E91A-9CCC-4FDD-8964-CE01CD543D63}">
          <x14:formula1>
            <xm:f>dati!$G$2:$G$12</xm:f>
          </x14:formula1>
          <xm:sqref>C15:E15</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dati!$J$3:$J$8</xm:f>
          </x14:formula1>
          <xm:sqref>C5</xm:sqref>
        </x14:dataValidation>
        <x14:dataValidation type="list" allowBlank="1" showInputMessage="1" showErrorMessage="1" prompt="Izvēlies pašvaldību, kurā projekts tiks īstenots" xr:uid="{7C7EA410-8BD0-4D2C-8838-364B39368F9F}">
          <x14:formula1>
            <xm:f>dati!$A$2:$A$45</xm:f>
          </x14:formula1>
          <xm:sqref>C4</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 E14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D32" sqref="D32"/>
    </sheetView>
  </sheetViews>
  <sheetFormatPr defaultRowHeight="15" x14ac:dyDescent="0.25"/>
  <cols>
    <col min="1" max="1" width="4" style="431" customWidth="1"/>
    <col min="2" max="2" width="4.5703125" style="431" customWidth="1"/>
    <col min="3" max="3" width="9.140625" style="431"/>
    <col min="4" max="4" width="45.42578125" style="431" customWidth="1"/>
    <col min="5" max="5" width="9.140625" style="431"/>
    <col min="6" max="6" width="4.85546875" style="431" customWidth="1"/>
    <col min="7" max="8" width="14.140625" style="431" customWidth="1"/>
    <col min="9" max="38" width="14.28515625" style="431" customWidth="1"/>
    <col min="39" max="16384" width="9.140625" style="431"/>
  </cols>
  <sheetData>
    <row r="1" spans="1:38" ht="26.25" x14ac:dyDescent="0.25">
      <c r="A1" s="634" t="s">
        <v>201</v>
      </c>
      <c r="B1" s="634"/>
      <c r="C1" s="634"/>
      <c r="D1" s="634"/>
      <c r="E1" s="634"/>
      <c r="F1" s="634"/>
      <c r="G1" s="634"/>
      <c r="H1" s="634"/>
      <c r="I1" s="634"/>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row>
    <row r="2" spans="1:38" ht="15" customHeight="1" x14ac:dyDescent="0.35">
      <c r="A2" s="350"/>
      <c r="B2" s="351"/>
      <c r="C2" s="351"/>
      <c r="D2" s="351"/>
      <c r="E2" s="351"/>
      <c r="F2" s="351"/>
      <c r="G2" s="432"/>
      <c r="H2" s="432"/>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row>
    <row r="3" spans="1:38" ht="15" customHeight="1" x14ac:dyDescent="0.35">
      <c r="A3" s="350"/>
      <c r="B3" s="390" t="s">
        <v>216</v>
      </c>
      <c r="D3" s="351"/>
      <c r="E3" s="475">
        <f>'6. DL finanšu_analīze'!F3</f>
        <v>0.04</v>
      </c>
      <c r="F3" s="351"/>
      <c r="H3" s="432"/>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row>
    <row r="4" spans="1:38" ht="21" x14ac:dyDescent="0.35">
      <c r="A4" s="350" t="s">
        <v>211</v>
      </c>
      <c r="B4" s="351"/>
      <c r="C4" s="351"/>
      <c r="D4" s="351"/>
      <c r="E4" s="351"/>
      <c r="F4" s="433"/>
      <c r="G4" s="433"/>
      <c r="H4" s="433"/>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row>
    <row r="5" spans="1:38" x14ac:dyDescent="0.25">
      <c r="A5" s="434"/>
      <c r="B5" s="253"/>
      <c r="C5" s="253"/>
      <c r="D5" s="353"/>
      <c r="E5" s="353"/>
      <c r="F5" s="482"/>
      <c r="G5" s="394" t="s">
        <v>205</v>
      </c>
      <c r="H5" s="395"/>
      <c r="I5" s="355">
        <f>'5.DL soc.econom. analīze'!F5</f>
        <v>1</v>
      </c>
      <c r="J5" s="355">
        <f>'5.DL soc.econom. analīze'!G5</f>
        <v>2</v>
      </c>
      <c r="K5" s="355">
        <f>'5.DL soc.econom. analīze'!H5</f>
        <v>3</v>
      </c>
      <c r="L5" s="355">
        <f>'5.DL soc.econom. analīze'!I5</f>
        <v>4</v>
      </c>
      <c r="M5" s="355">
        <f>'5.DL soc.econom. analīze'!J5</f>
        <v>5</v>
      </c>
      <c r="N5" s="355">
        <f>'5.DL soc.econom. analīze'!K5</f>
        <v>6</v>
      </c>
      <c r="O5" s="355">
        <f>'5.DL soc.econom. analīze'!L5</f>
        <v>7</v>
      </c>
      <c r="P5" s="355">
        <f>'5.DL soc.econom. analīze'!M5</f>
        <v>8</v>
      </c>
      <c r="Q5" s="355">
        <f>'5.DL soc.econom. analīze'!N5</f>
        <v>9</v>
      </c>
      <c r="R5" s="355">
        <f>'5.DL soc.econom. analīze'!O5</f>
        <v>10</v>
      </c>
      <c r="S5" s="355">
        <f>'5.DL soc.econom. analīze'!P5</f>
        <v>11</v>
      </c>
      <c r="T5" s="355">
        <f>'5.DL soc.econom. analīze'!Q5</f>
        <v>12</v>
      </c>
      <c r="U5" s="355">
        <f>'5.DL soc.econom. analīze'!R5</f>
        <v>13</v>
      </c>
      <c r="V5" s="355">
        <f>'5.DL soc.econom. analīze'!S5</f>
        <v>14</v>
      </c>
      <c r="W5" s="355">
        <f>'5.DL soc.econom. analīze'!T5</f>
        <v>15</v>
      </c>
      <c r="X5" s="355">
        <f>'5.DL soc.econom. analīze'!U5</f>
        <v>16</v>
      </c>
      <c r="Y5" s="355">
        <f>'5.DL soc.econom. analīze'!V5</f>
        <v>17</v>
      </c>
      <c r="Z5" s="355">
        <f>'5.DL soc.econom. analīze'!W5</f>
        <v>18</v>
      </c>
      <c r="AA5" s="355">
        <f>'5.DL soc.econom. analīze'!X5</f>
        <v>19</v>
      </c>
      <c r="AB5" s="355">
        <f>'5.DL soc.econom. analīze'!Y5</f>
        <v>20</v>
      </c>
      <c r="AC5" s="355">
        <f>'5.DL soc.econom. analīze'!Z5</f>
        <v>21</v>
      </c>
      <c r="AD5" s="355">
        <f>'5.DL soc.econom. analīze'!AA5</f>
        <v>22</v>
      </c>
      <c r="AE5" s="355">
        <f>'5.DL soc.econom. analīze'!AB5</f>
        <v>23</v>
      </c>
      <c r="AF5" s="355">
        <f>'5.DL soc.econom. analīze'!AC5</f>
        <v>24</v>
      </c>
      <c r="AG5" s="355">
        <f>'5.DL soc.econom. analīze'!AD5</f>
        <v>25</v>
      </c>
      <c r="AH5" s="355">
        <f>'5.DL soc.econom. analīze'!AE5</f>
        <v>26</v>
      </c>
      <c r="AI5" s="355">
        <f>'5.DL soc.econom. analīze'!AF5</f>
        <v>27</v>
      </c>
      <c r="AJ5" s="355">
        <f>'5.DL soc.econom. analīze'!AG5</f>
        <v>28</v>
      </c>
      <c r="AK5" s="355">
        <f>'5.DL soc.econom. analīze'!AH5</f>
        <v>29</v>
      </c>
      <c r="AL5" s="355">
        <f>'5.DL soc.econom. analīze'!AI5</f>
        <v>30</v>
      </c>
    </row>
    <row r="6" spans="1:38" x14ac:dyDescent="0.25">
      <c r="A6" s="435">
        <v>1</v>
      </c>
      <c r="B6" s="380" t="s">
        <v>115</v>
      </c>
      <c r="C6" s="380"/>
      <c r="D6" s="380"/>
      <c r="E6" s="265" t="s">
        <v>113</v>
      </c>
      <c r="F6" s="396" t="s">
        <v>225</v>
      </c>
      <c r="G6" s="436" t="s">
        <v>114</v>
      </c>
      <c r="H6" s="436" t="s">
        <v>114</v>
      </c>
      <c r="I6" s="356">
        <f>'5.DL soc.econom. analīze'!F6</f>
        <v>2022</v>
      </c>
      <c r="J6" s="356">
        <f>'5.DL soc.econom. analīze'!G6</f>
        <v>2023</v>
      </c>
      <c r="K6" s="356">
        <f>'5.DL soc.econom. analīze'!H6</f>
        <v>2024</v>
      </c>
      <c r="L6" s="356">
        <f>'5.DL soc.econom. analīze'!I6</f>
        <v>2025</v>
      </c>
      <c r="M6" s="356">
        <f>'5.DL soc.econom. analīze'!J6</f>
        <v>2026</v>
      </c>
      <c r="N6" s="356">
        <f>'5.DL soc.econom. analīze'!K6</f>
        <v>2027</v>
      </c>
      <c r="O6" s="356">
        <f>'5.DL soc.econom. analīze'!L6</f>
        <v>2028</v>
      </c>
      <c r="P6" s="356">
        <f>'5.DL soc.econom. analīze'!M6</f>
        <v>2029</v>
      </c>
      <c r="Q6" s="356">
        <f>'5.DL soc.econom. analīze'!N6</f>
        <v>2030</v>
      </c>
      <c r="R6" s="356">
        <f>'5.DL soc.econom. analīze'!O6</f>
        <v>2031</v>
      </c>
      <c r="S6" s="356">
        <f>'5.DL soc.econom. analīze'!P6</f>
        <v>2032</v>
      </c>
      <c r="T6" s="356">
        <f>'5.DL soc.econom. analīze'!Q6</f>
        <v>2033</v>
      </c>
      <c r="U6" s="356">
        <f>'5.DL soc.econom. analīze'!R6</f>
        <v>2034</v>
      </c>
      <c r="V6" s="356">
        <f>'5.DL soc.econom. analīze'!S6</f>
        <v>2035</v>
      </c>
      <c r="W6" s="356">
        <f>'5.DL soc.econom. analīze'!T6</f>
        <v>2036</v>
      </c>
      <c r="X6" s="356">
        <f>'5.DL soc.econom. analīze'!U6</f>
        <v>2037</v>
      </c>
      <c r="Y6" s="356">
        <f>'5.DL soc.econom. analīze'!V6</f>
        <v>2038</v>
      </c>
      <c r="Z6" s="356">
        <f>'5.DL soc.econom. analīze'!W6</f>
        <v>2039</v>
      </c>
      <c r="AA6" s="356">
        <f>'5.DL soc.econom. analīze'!X6</f>
        <v>2040</v>
      </c>
      <c r="AB6" s="356">
        <f>'5.DL soc.econom. analīze'!Y6</f>
        <v>2041</v>
      </c>
      <c r="AC6" s="356">
        <f>'5.DL soc.econom. analīze'!Z6</f>
        <v>2042</v>
      </c>
      <c r="AD6" s="356">
        <f>'5.DL soc.econom. analīze'!AA6</f>
        <v>2043</v>
      </c>
      <c r="AE6" s="356">
        <f>'5.DL soc.econom. analīze'!AB6</f>
        <v>2044</v>
      </c>
      <c r="AF6" s="356">
        <f>'5.DL soc.econom. analīze'!AC6</f>
        <v>2045</v>
      </c>
      <c r="AG6" s="356">
        <f>'5.DL soc.econom. analīze'!AD6</f>
        <v>2046</v>
      </c>
      <c r="AH6" s="356">
        <f>'5.DL soc.econom. analīze'!AE6</f>
        <v>2047</v>
      </c>
      <c r="AI6" s="356">
        <f>'5.DL soc.econom. analīze'!AF6</f>
        <v>2048</v>
      </c>
      <c r="AJ6" s="356">
        <f>'5.DL soc.econom. analīze'!AG6</f>
        <v>2049</v>
      </c>
      <c r="AK6" s="356">
        <f>'5.DL soc.econom. analīze'!AH6</f>
        <v>2050</v>
      </c>
      <c r="AL6" s="356">
        <f>'5.DL soc.econom. analīze'!AI6</f>
        <v>2051</v>
      </c>
    </row>
    <row r="7" spans="1:38" x14ac:dyDescent="0.25">
      <c r="A7" s="437"/>
      <c r="B7" s="438" t="s">
        <v>2</v>
      </c>
      <c r="C7" s="438" t="s">
        <v>212</v>
      </c>
      <c r="D7" s="438"/>
      <c r="E7" s="439" t="s">
        <v>58</v>
      </c>
      <c r="F7" s="47">
        <v>0</v>
      </c>
      <c r="G7" s="405">
        <f>I7+NPV($E$3,J7:AL7)</f>
        <v>0</v>
      </c>
      <c r="H7" s="405">
        <f>SUM(I7:AL7)</f>
        <v>0</v>
      </c>
      <c r="I7" s="441">
        <f>'6. DL finanšu_analīze'!H7*(1+'8. DL jut. analize-Fin.'!$F7)</f>
        <v>0</v>
      </c>
      <c r="J7" s="441">
        <f>'6. DL finanšu_analīze'!I7*(1+'8. DL jut. analize-Fin.'!$F7)</f>
        <v>0</v>
      </c>
      <c r="K7" s="441">
        <f>'6. DL finanšu_analīze'!J7*(1+'8. DL jut. analize-Fin.'!$F7)</f>
        <v>0</v>
      </c>
      <c r="L7" s="441">
        <f>'6. DL finanšu_analīze'!K7*(1+'8. DL jut. analize-Fin.'!$F7)</f>
        <v>0</v>
      </c>
      <c r="M7" s="441">
        <f>'6. DL finanšu_analīze'!L7*(1+'8. DL jut. analize-Fin.'!$F7)</f>
        <v>0</v>
      </c>
      <c r="N7" s="441">
        <f>'6. DL finanšu_analīze'!M7*(1+'8. DL jut. analize-Fin.'!$F7)</f>
        <v>0</v>
      </c>
      <c r="O7" s="441">
        <f>'6. DL finanšu_analīze'!N7*(1+'8. DL jut. analize-Fin.'!$F7)</f>
        <v>0</v>
      </c>
      <c r="P7" s="441">
        <f>'6. DL finanšu_analīze'!O7*(1+'8. DL jut. analize-Fin.'!$F7)</f>
        <v>0</v>
      </c>
      <c r="Q7" s="441">
        <f>'6. DL finanšu_analīze'!P7*(1+'8. DL jut. analize-Fin.'!$F7)</f>
        <v>0</v>
      </c>
      <c r="R7" s="441">
        <f>'6. DL finanšu_analīze'!Q7*(1+'8. DL jut. analize-Fin.'!$F7)</f>
        <v>0</v>
      </c>
      <c r="S7" s="441">
        <f>'6. DL finanšu_analīze'!R7*(1+'8. DL jut. analize-Fin.'!$F7)</f>
        <v>0</v>
      </c>
      <c r="T7" s="441">
        <f>'6. DL finanšu_analīze'!S7*(1+'8. DL jut. analize-Fin.'!$F7)</f>
        <v>0</v>
      </c>
      <c r="U7" s="441">
        <f>'6. DL finanšu_analīze'!T7*(1+'8. DL jut. analize-Fin.'!$F7)</f>
        <v>0</v>
      </c>
      <c r="V7" s="441">
        <f>'6. DL finanšu_analīze'!U7*(1+'8. DL jut. analize-Fin.'!$F7)</f>
        <v>0</v>
      </c>
      <c r="W7" s="441">
        <f>'6. DL finanšu_analīze'!V7*(1+'8. DL jut. analize-Fin.'!$F7)</f>
        <v>0</v>
      </c>
      <c r="X7" s="441">
        <f>'6. DL finanšu_analīze'!W7*(1+'8. DL jut. analize-Fin.'!$F7)</f>
        <v>0</v>
      </c>
      <c r="Y7" s="441">
        <f>'6. DL finanšu_analīze'!X7*(1+'8. DL jut. analize-Fin.'!$F7)</f>
        <v>0</v>
      </c>
      <c r="Z7" s="441">
        <f>'6. DL finanšu_analīze'!Y7*(1+'8. DL jut. analize-Fin.'!$F7)</f>
        <v>0</v>
      </c>
      <c r="AA7" s="441">
        <f>'6. DL finanšu_analīze'!Z7*(1+'8. DL jut. analize-Fin.'!$F7)</f>
        <v>0</v>
      </c>
      <c r="AB7" s="441">
        <f>'6. DL finanšu_analīze'!AA7*(1+'8. DL jut. analize-Fin.'!$F7)</f>
        <v>0</v>
      </c>
      <c r="AC7" s="441">
        <f>'6. DL finanšu_analīze'!AB7*(1+'8. DL jut. analize-Fin.'!$F7)</f>
        <v>0</v>
      </c>
      <c r="AD7" s="441">
        <f>'6. DL finanšu_analīze'!AC7*(1+'8. DL jut. analize-Fin.'!$F7)</f>
        <v>0</v>
      </c>
      <c r="AE7" s="441">
        <f>'6. DL finanšu_analīze'!AD7*(1+'8. DL jut. analize-Fin.'!$F7)</f>
        <v>0</v>
      </c>
      <c r="AF7" s="441">
        <f>'6. DL finanšu_analīze'!AE7*(1+'8. DL jut. analize-Fin.'!$F7)</f>
        <v>0</v>
      </c>
      <c r="AG7" s="441">
        <f>'6. DL finanšu_analīze'!AF7*(1+'8. DL jut. analize-Fin.'!$F7)</f>
        <v>0</v>
      </c>
      <c r="AH7" s="441">
        <f>'6. DL finanšu_analīze'!AG7*(1+'8. DL jut. analize-Fin.'!$F7)</f>
        <v>0</v>
      </c>
      <c r="AI7" s="441">
        <f>'6. DL finanšu_analīze'!AH7*(1+'8. DL jut. analize-Fin.'!$F7)</f>
        <v>0</v>
      </c>
      <c r="AJ7" s="441">
        <f>'6. DL finanšu_analīze'!AI7*(1+'8. DL jut. analize-Fin.'!$F7)</f>
        <v>0</v>
      </c>
      <c r="AK7" s="441">
        <f>'6. DL finanšu_analīze'!AJ7*(1+'8. DL jut. analize-Fin.'!$F7)</f>
        <v>0</v>
      </c>
      <c r="AL7" s="441">
        <f>'6. DL finanšu_analīze'!AK7*(1+'8. DL jut. analize-Fin.'!$F7)</f>
        <v>0</v>
      </c>
    </row>
    <row r="8" spans="1:38" x14ac:dyDescent="0.25">
      <c r="A8" s="442"/>
      <c r="B8" s="351" t="s">
        <v>4</v>
      </c>
      <c r="C8" s="351" t="s">
        <v>137</v>
      </c>
      <c r="D8" s="351"/>
      <c r="E8" s="443" t="s">
        <v>58</v>
      </c>
      <c r="F8" s="47">
        <v>0</v>
      </c>
      <c r="G8" s="405">
        <f t="shared" ref="G8:G13" si="0">I8+NPV($E$3,J8:AL8)</f>
        <v>64130.282938471435</v>
      </c>
      <c r="H8" s="405">
        <f t="shared" ref="H8:H13" si="1">SUM(I8:AL8)</f>
        <v>200000</v>
      </c>
      <c r="I8" s="441">
        <f>'6. DL finanšu_analīze'!H8*(1+'8. DL jut. analize-Fin.'!$F8)</f>
        <v>0</v>
      </c>
      <c r="J8" s="441">
        <f>'6. DL finanšu_analīze'!I8*(1+'8. DL jut. analize-Fin.'!$F8)</f>
        <v>0</v>
      </c>
      <c r="K8" s="441">
        <f>'6. DL finanšu_analīze'!J8*(1+'8. DL jut. analize-Fin.'!$F8)</f>
        <v>0</v>
      </c>
      <c r="L8" s="441">
        <f>'6. DL finanšu_analīze'!K8*(1+'8. DL jut. analize-Fin.'!$F8)</f>
        <v>0</v>
      </c>
      <c r="M8" s="441">
        <f>'6. DL finanšu_analīze'!L8*(1+'8. DL jut. analize-Fin.'!$F8)</f>
        <v>0</v>
      </c>
      <c r="N8" s="441">
        <f>'6. DL finanšu_analīze'!M8*(1+'8. DL jut. analize-Fin.'!$F8)</f>
        <v>0</v>
      </c>
      <c r="O8" s="441">
        <f>'6. DL finanšu_analīze'!N8*(1+'8. DL jut. analize-Fin.'!$F8)</f>
        <v>0</v>
      </c>
      <c r="P8" s="441">
        <f>'6. DL finanšu_analīze'!O8*(1+'8. DL jut. analize-Fin.'!$F8)</f>
        <v>0</v>
      </c>
      <c r="Q8" s="441">
        <f>'6. DL finanšu_analīze'!P8*(1+'8. DL jut. analize-Fin.'!$F8)</f>
        <v>0</v>
      </c>
      <c r="R8" s="441">
        <f>'6. DL finanšu_analīze'!Q8*(1+'8. DL jut. analize-Fin.'!$F8)</f>
        <v>0</v>
      </c>
      <c r="S8" s="441">
        <f>'6. DL finanšu_analīze'!R8*(1+'8. DL jut. analize-Fin.'!$F8)</f>
        <v>0</v>
      </c>
      <c r="T8" s="441">
        <f>'6. DL finanšu_analīze'!S8*(1+'8. DL jut. analize-Fin.'!$F8)</f>
        <v>0</v>
      </c>
      <c r="U8" s="441">
        <f>'6. DL finanšu_analīze'!T8*(1+'8. DL jut. analize-Fin.'!$F8)</f>
        <v>0</v>
      </c>
      <c r="V8" s="441">
        <f>'6. DL finanšu_analīze'!U8*(1+'8. DL jut. analize-Fin.'!$F8)</f>
        <v>0</v>
      </c>
      <c r="W8" s="441">
        <f>'6. DL finanšu_analīze'!V8*(1+'8. DL jut. analize-Fin.'!$F8)</f>
        <v>0</v>
      </c>
      <c r="X8" s="441">
        <f>'6. DL finanšu_analīze'!W8*(1+'8. DL jut. analize-Fin.'!$F8)</f>
        <v>0</v>
      </c>
      <c r="Y8" s="441">
        <f>'6. DL finanšu_analīze'!X8*(1+'8. DL jut. analize-Fin.'!$F8)</f>
        <v>0</v>
      </c>
      <c r="Z8" s="441">
        <f>'6. DL finanšu_analīze'!Y8*(1+'8. DL jut. analize-Fin.'!$F8)</f>
        <v>0</v>
      </c>
      <c r="AA8" s="441">
        <f>'6. DL finanšu_analīze'!Z8*(1+'8. DL jut. analize-Fin.'!$F8)</f>
        <v>0</v>
      </c>
      <c r="AB8" s="441">
        <f>'6. DL finanšu_analīze'!AA8*(1+'8. DL jut. analize-Fin.'!$F8)</f>
        <v>0</v>
      </c>
      <c r="AC8" s="441">
        <f>'6. DL finanšu_analīze'!AB8*(1+'8. DL jut. analize-Fin.'!$F8)</f>
        <v>0</v>
      </c>
      <c r="AD8" s="441">
        <f>'6. DL finanšu_analīze'!AC8*(1+'8. DL jut. analize-Fin.'!$F8)</f>
        <v>0</v>
      </c>
      <c r="AE8" s="441">
        <f>'6. DL finanšu_analīze'!AD8*(1+'8. DL jut. analize-Fin.'!$F8)</f>
        <v>0</v>
      </c>
      <c r="AF8" s="441">
        <f>'6. DL finanšu_analīze'!AE8*(1+'8. DL jut. analize-Fin.'!$F8)</f>
        <v>0</v>
      </c>
      <c r="AG8" s="441">
        <f>'6. DL finanšu_analīze'!AF8*(1+'8. DL jut. analize-Fin.'!$F8)</f>
        <v>0</v>
      </c>
      <c r="AH8" s="441">
        <f>'6. DL finanšu_analīze'!AG8*(1+'8. DL jut. analize-Fin.'!$F8)</f>
        <v>0</v>
      </c>
      <c r="AI8" s="441">
        <f>'6. DL finanšu_analīze'!AH8*(1+'8. DL jut. analize-Fin.'!$F8)</f>
        <v>0</v>
      </c>
      <c r="AJ8" s="441">
        <f>'6. DL finanšu_analīze'!AI8*(1+'8. DL jut. analize-Fin.'!$F8)</f>
        <v>0</v>
      </c>
      <c r="AK8" s="441">
        <f>'6. DL finanšu_analīze'!AJ8*(1+'8. DL jut. analize-Fin.'!$F8)</f>
        <v>0</v>
      </c>
      <c r="AL8" s="441">
        <f>'6. DL finanšu_analīze'!AK8*(1+'8. DL jut. analize-Fin.'!$F8)</f>
        <v>200000</v>
      </c>
    </row>
    <row r="9" spans="1:38" x14ac:dyDescent="0.25">
      <c r="A9" s="442"/>
      <c r="B9" s="351" t="s">
        <v>6</v>
      </c>
      <c r="C9" s="351" t="s">
        <v>213</v>
      </c>
      <c r="D9" s="351"/>
      <c r="E9" s="443" t="s">
        <v>58</v>
      </c>
      <c r="F9" s="47">
        <v>0</v>
      </c>
      <c r="G9" s="405">
        <f t="shared" si="0"/>
        <v>-4088.0111624993733</v>
      </c>
      <c r="H9" s="405">
        <f t="shared" si="1"/>
        <v>-10000</v>
      </c>
      <c r="I9" s="441">
        <f>'6. DL finanšu_analīze'!H9*(1+'8. DL jut. analize-Fin.'!$F9)</f>
        <v>2000</v>
      </c>
      <c r="J9" s="441">
        <f>'6. DL finanšu_analīze'!I9*(1+'8. DL jut. analize-Fin.'!$F9)</f>
        <v>2000</v>
      </c>
      <c r="K9" s="441">
        <f>'6. DL finanšu_analīze'!J9*(1+'8. DL jut. analize-Fin.'!$F9)</f>
        <v>-500</v>
      </c>
      <c r="L9" s="441">
        <f>'6. DL finanšu_analīze'!K9*(1+'8. DL jut. analize-Fin.'!$F9)</f>
        <v>-500</v>
      </c>
      <c r="M9" s="441">
        <f>'6. DL finanšu_analīze'!L9*(1+'8. DL jut. analize-Fin.'!$F9)</f>
        <v>-500</v>
      </c>
      <c r="N9" s="441">
        <f>'6. DL finanšu_analīze'!M9*(1+'8. DL jut. analize-Fin.'!$F9)</f>
        <v>-500</v>
      </c>
      <c r="O9" s="441">
        <f>'6. DL finanšu_analīze'!N9*(1+'8. DL jut. analize-Fin.'!$F9)</f>
        <v>-500</v>
      </c>
      <c r="P9" s="441">
        <f>'6. DL finanšu_analīze'!O9*(1+'8. DL jut. analize-Fin.'!$F9)</f>
        <v>-500</v>
      </c>
      <c r="Q9" s="441">
        <f>'6. DL finanšu_analīze'!P9*(1+'8. DL jut. analize-Fin.'!$F9)</f>
        <v>-500</v>
      </c>
      <c r="R9" s="441">
        <f>'6. DL finanšu_analīze'!Q9*(1+'8. DL jut. analize-Fin.'!$F9)</f>
        <v>-500</v>
      </c>
      <c r="S9" s="441">
        <f>'6. DL finanšu_analīze'!R9*(1+'8. DL jut. analize-Fin.'!$F9)</f>
        <v>-500</v>
      </c>
      <c r="T9" s="441">
        <f>'6. DL finanšu_analīze'!S9*(1+'8. DL jut. analize-Fin.'!$F9)</f>
        <v>-500</v>
      </c>
      <c r="U9" s="441">
        <f>'6. DL finanšu_analīze'!T9*(1+'8. DL jut. analize-Fin.'!$F9)</f>
        <v>-500</v>
      </c>
      <c r="V9" s="441">
        <f>'6. DL finanšu_analīze'!U9*(1+'8. DL jut. analize-Fin.'!$F9)</f>
        <v>-500</v>
      </c>
      <c r="W9" s="441">
        <f>'6. DL finanšu_analīze'!V9*(1+'8. DL jut. analize-Fin.'!$F9)</f>
        <v>-500</v>
      </c>
      <c r="X9" s="441">
        <f>'6. DL finanšu_analīze'!W9*(1+'8. DL jut. analize-Fin.'!$F9)</f>
        <v>-500</v>
      </c>
      <c r="Y9" s="441">
        <f>'6. DL finanšu_analīze'!X9*(1+'8. DL jut. analize-Fin.'!$F9)</f>
        <v>-500</v>
      </c>
      <c r="Z9" s="441">
        <f>'6. DL finanšu_analīze'!Y9*(1+'8. DL jut. analize-Fin.'!$F9)</f>
        <v>-500</v>
      </c>
      <c r="AA9" s="441">
        <f>'6. DL finanšu_analīze'!Z9*(1+'8. DL jut. analize-Fin.'!$F9)</f>
        <v>-500</v>
      </c>
      <c r="AB9" s="441">
        <f>'6. DL finanšu_analīze'!AA9*(1+'8. DL jut. analize-Fin.'!$F9)</f>
        <v>-500</v>
      </c>
      <c r="AC9" s="441">
        <f>'6. DL finanšu_analīze'!AB9*(1+'8. DL jut. analize-Fin.'!$F9)</f>
        <v>-500</v>
      </c>
      <c r="AD9" s="441">
        <f>'6. DL finanšu_analīze'!AC9*(1+'8. DL jut. analize-Fin.'!$F9)</f>
        <v>-500</v>
      </c>
      <c r="AE9" s="441">
        <f>'6. DL finanšu_analīze'!AD9*(1+'8. DL jut. analize-Fin.'!$F9)</f>
        <v>-500</v>
      </c>
      <c r="AF9" s="441">
        <f>'6. DL finanšu_analīze'!AE9*(1+'8. DL jut. analize-Fin.'!$F9)</f>
        <v>-500</v>
      </c>
      <c r="AG9" s="441">
        <f>'6. DL finanšu_analīze'!AF9*(1+'8. DL jut. analize-Fin.'!$F9)</f>
        <v>-500</v>
      </c>
      <c r="AH9" s="441">
        <f>'6. DL finanšu_analīze'!AG9*(1+'8. DL jut. analize-Fin.'!$F9)</f>
        <v>-500</v>
      </c>
      <c r="AI9" s="441">
        <f>'6. DL finanšu_analīze'!AH9*(1+'8. DL jut. analize-Fin.'!$F9)</f>
        <v>-500</v>
      </c>
      <c r="AJ9" s="441">
        <f>'6. DL finanšu_analīze'!AI9*(1+'8. DL jut. analize-Fin.'!$F9)</f>
        <v>-500</v>
      </c>
      <c r="AK9" s="441">
        <f>'6. DL finanšu_analīze'!AJ9*(1+'8. DL jut. analize-Fin.'!$F9)</f>
        <v>-500</v>
      </c>
      <c r="AL9" s="441">
        <f>'6. DL finanšu_analīze'!AK9*(1+'8. DL jut. analize-Fin.'!$F9)</f>
        <v>-500</v>
      </c>
    </row>
    <row r="10" spans="1:38" x14ac:dyDescent="0.25">
      <c r="A10" s="442"/>
      <c r="B10" s="351" t="s">
        <v>8</v>
      </c>
      <c r="C10" s="351" t="s">
        <v>169</v>
      </c>
      <c r="D10" s="351"/>
      <c r="E10" s="443" t="s">
        <v>58</v>
      </c>
      <c r="F10" s="47">
        <v>0</v>
      </c>
      <c r="G10" s="405">
        <f t="shared" si="0"/>
        <v>0</v>
      </c>
      <c r="H10" s="405">
        <f t="shared" si="1"/>
        <v>0</v>
      </c>
      <c r="I10" s="441">
        <f>'6. DL finanšu_analīze'!H10*(1+'8. DL jut. analize-Fin.'!$F10)</f>
        <v>0</v>
      </c>
      <c r="J10" s="441">
        <f>'6. DL finanšu_analīze'!I10*(1+'8. DL jut. analize-Fin.'!$F10)</f>
        <v>0</v>
      </c>
      <c r="K10" s="441">
        <f>'6. DL finanšu_analīze'!J10*(1+'8. DL jut. analize-Fin.'!$F10)</f>
        <v>0</v>
      </c>
      <c r="L10" s="441">
        <f>'6. DL finanšu_analīze'!K10*(1+'8. DL jut. analize-Fin.'!$F10)</f>
        <v>0</v>
      </c>
      <c r="M10" s="441">
        <f>'6. DL finanšu_analīze'!L10*(1+'8. DL jut. analize-Fin.'!$F10)</f>
        <v>0</v>
      </c>
      <c r="N10" s="441">
        <f>'6. DL finanšu_analīze'!M10*(1+'8. DL jut. analize-Fin.'!$F10)</f>
        <v>0</v>
      </c>
      <c r="O10" s="441">
        <f>'6. DL finanšu_analīze'!N10*(1+'8. DL jut. analize-Fin.'!$F10)</f>
        <v>0</v>
      </c>
      <c r="P10" s="441">
        <f>'6. DL finanšu_analīze'!O10*(1+'8. DL jut. analize-Fin.'!$F10)</f>
        <v>0</v>
      </c>
      <c r="Q10" s="441">
        <f>'6. DL finanšu_analīze'!P10*(1+'8. DL jut. analize-Fin.'!$F10)</f>
        <v>0</v>
      </c>
      <c r="R10" s="441">
        <f>'6. DL finanšu_analīze'!Q10*(1+'8. DL jut. analize-Fin.'!$F10)</f>
        <v>0</v>
      </c>
      <c r="S10" s="441">
        <f>'6. DL finanšu_analīze'!R10*(1+'8. DL jut. analize-Fin.'!$F10)</f>
        <v>0</v>
      </c>
      <c r="T10" s="441">
        <f>'6. DL finanšu_analīze'!S10*(1+'8. DL jut. analize-Fin.'!$F10)</f>
        <v>0</v>
      </c>
      <c r="U10" s="441">
        <f>'6. DL finanšu_analīze'!T10*(1+'8. DL jut. analize-Fin.'!$F10)</f>
        <v>0</v>
      </c>
      <c r="V10" s="441">
        <f>'6. DL finanšu_analīze'!U10*(1+'8. DL jut. analize-Fin.'!$F10)</f>
        <v>0</v>
      </c>
      <c r="W10" s="441">
        <f>'6. DL finanšu_analīze'!V10*(1+'8. DL jut. analize-Fin.'!$F10)</f>
        <v>0</v>
      </c>
      <c r="X10" s="441">
        <f>'6. DL finanšu_analīze'!W10*(1+'8. DL jut. analize-Fin.'!$F10)</f>
        <v>0</v>
      </c>
      <c r="Y10" s="441">
        <f>'6. DL finanšu_analīze'!X10*(1+'8. DL jut. analize-Fin.'!$F10)</f>
        <v>0</v>
      </c>
      <c r="Z10" s="441">
        <f>'6. DL finanšu_analīze'!Y10*(1+'8. DL jut. analize-Fin.'!$F10)</f>
        <v>0</v>
      </c>
      <c r="AA10" s="441">
        <f>'6. DL finanšu_analīze'!Z10*(1+'8. DL jut. analize-Fin.'!$F10)</f>
        <v>0</v>
      </c>
      <c r="AB10" s="441">
        <f>'6. DL finanšu_analīze'!AA10*(1+'8. DL jut. analize-Fin.'!$F10)</f>
        <v>0</v>
      </c>
      <c r="AC10" s="441">
        <f>'6. DL finanšu_analīze'!AB10*(1+'8. DL jut. analize-Fin.'!$F10)</f>
        <v>0</v>
      </c>
      <c r="AD10" s="441">
        <f>'6. DL finanšu_analīze'!AC10*(1+'8. DL jut. analize-Fin.'!$F10)</f>
        <v>0</v>
      </c>
      <c r="AE10" s="441">
        <f>'6. DL finanšu_analīze'!AD10*(1+'8. DL jut. analize-Fin.'!$F10)</f>
        <v>0</v>
      </c>
      <c r="AF10" s="441">
        <f>'6. DL finanšu_analīze'!AE10*(1+'8. DL jut. analize-Fin.'!$F10)</f>
        <v>0</v>
      </c>
      <c r="AG10" s="441">
        <f>'6. DL finanšu_analīze'!AF10*(1+'8. DL jut. analize-Fin.'!$F10)</f>
        <v>0</v>
      </c>
      <c r="AH10" s="441">
        <f>'6. DL finanšu_analīze'!AG10*(1+'8. DL jut. analize-Fin.'!$F10)</f>
        <v>0</v>
      </c>
      <c r="AI10" s="441">
        <f>'6. DL finanšu_analīze'!AH10*(1+'8. DL jut. analize-Fin.'!$F10)</f>
        <v>0</v>
      </c>
      <c r="AJ10" s="441">
        <f>'6. DL finanšu_analīze'!AI10*(1+'8. DL jut. analize-Fin.'!$F10)</f>
        <v>0</v>
      </c>
      <c r="AK10" s="441">
        <f>'6. DL finanšu_analīze'!AJ10*(1+'8. DL jut. analize-Fin.'!$F10)</f>
        <v>0</v>
      </c>
      <c r="AL10" s="441">
        <f>'6. DL finanšu_analīze'!AK10*(1+'8. DL jut. analize-Fin.'!$F10)</f>
        <v>0</v>
      </c>
    </row>
    <row r="11" spans="1:38" x14ac:dyDescent="0.25">
      <c r="A11" s="442"/>
      <c r="B11" s="351" t="s">
        <v>9</v>
      </c>
      <c r="C11" s="351" t="s">
        <v>214</v>
      </c>
      <c r="D11" s="351"/>
      <c r="E11" s="443" t="s">
        <v>58</v>
      </c>
      <c r="F11" s="47">
        <v>0</v>
      </c>
      <c r="G11" s="405">
        <f t="shared" si="0"/>
        <v>-829894.40306971117</v>
      </c>
      <c r="H11" s="405">
        <f t="shared" si="1"/>
        <v>-1205736.041605263</v>
      </c>
      <c r="I11" s="441">
        <f>'6. DL finanšu_analīze'!H11*(1+'8. DL jut. analize-Fin.'!$F11)</f>
        <v>0</v>
      </c>
      <c r="J11" s="441">
        <f>'6. DL finanšu_analīze'!I11*(1+'8. DL jut. analize-Fin.'!$F11)</f>
        <v>-26595</v>
      </c>
      <c r="K11" s="441">
        <f>'6. DL finanšu_analīze'!J11*(1+'8. DL jut. analize-Fin.'!$F11)</f>
        <v>-70132.938184210521</v>
      </c>
      <c r="L11" s="441">
        <f>'6. DL finanšu_analīze'!K11*(1+'8. DL jut. analize-Fin.'!$F11)</f>
        <v>-69588.808473684214</v>
      </c>
      <c r="M11" s="441">
        <f>'6. DL finanšu_analīze'!L11*(1+'8. DL jut. analize-Fin.'!$F11)</f>
        <v>-69044.678763157892</v>
      </c>
      <c r="N11" s="441">
        <f>'6. DL finanšu_analīze'!M11*(1+'8. DL jut. analize-Fin.'!$F11)</f>
        <v>-68500.549052631584</v>
      </c>
      <c r="O11" s="441">
        <f>'6. DL finanšu_analīze'!N11*(1+'8. DL jut. analize-Fin.'!$F11)</f>
        <v>-67956.419342105262</v>
      </c>
      <c r="P11" s="441">
        <f>'6. DL finanšu_analīze'!O11*(1+'8. DL jut. analize-Fin.'!$F11)</f>
        <v>-67412.28963157894</v>
      </c>
      <c r="Q11" s="441">
        <f>'6. DL finanšu_analīze'!P11*(1+'8. DL jut. analize-Fin.'!$F11)</f>
        <v>-66868.159921052633</v>
      </c>
      <c r="R11" s="441">
        <f>'6. DL finanšu_analīze'!Q11*(1+'8. DL jut. analize-Fin.'!$F11)</f>
        <v>-66324.030210526311</v>
      </c>
      <c r="S11" s="441">
        <f>'6. DL finanšu_analīze'!R11*(1+'8. DL jut. analize-Fin.'!$F11)</f>
        <v>-65779.900500000003</v>
      </c>
      <c r="T11" s="441">
        <f>'6. DL finanšu_analīze'!S11*(1+'8. DL jut. analize-Fin.'!$F11)</f>
        <v>-65235.770789473681</v>
      </c>
      <c r="U11" s="441">
        <f>'6. DL finanšu_analīze'!T11*(1+'8. DL jut. analize-Fin.'!$F11)</f>
        <v>-64691.641078947367</v>
      </c>
      <c r="V11" s="441">
        <f>'6. DL finanšu_analīze'!U11*(1+'8. DL jut. analize-Fin.'!$F11)</f>
        <v>-64147.511368421052</v>
      </c>
      <c r="W11" s="441">
        <f>'6. DL finanšu_analīze'!V11*(1+'8. DL jut. analize-Fin.'!$F11)</f>
        <v>-63603.381657894737</v>
      </c>
      <c r="X11" s="441">
        <f>'6. DL finanšu_analīze'!W11*(1+'8. DL jut. analize-Fin.'!$F11)</f>
        <v>-63059.251947368422</v>
      </c>
      <c r="Y11" s="441">
        <f>'6. DL finanšu_analīze'!X11*(1+'8. DL jut. analize-Fin.'!$F11)</f>
        <v>-62515.1222368421</v>
      </c>
      <c r="Z11" s="441">
        <f>'6. DL finanšu_analīze'!Y11*(1+'8. DL jut. analize-Fin.'!$F11)</f>
        <v>-61970.992526315786</v>
      </c>
      <c r="AA11" s="441">
        <f>'6. DL finanšu_analīze'!Z11*(1+'8. DL jut. analize-Fin.'!$F11)</f>
        <v>-61426.862815789471</v>
      </c>
      <c r="AB11" s="441">
        <f>'6. DL finanšu_analīze'!AA11*(1+'8. DL jut. analize-Fin.'!$F11)</f>
        <v>-60882.733105263156</v>
      </c>
      <c r="AC11" s="441">
        <f>'6. DL finanšu_analīze'!AB11*(1+'8. DL jut. analize-Fin.'!$F11)</f>
        <v>0</v>
      </c>
      <c r="AD11" s="441">
        <f>'6. DL finanšu_analīze'!AC11*(1+'8. DL jut. analize-Fin.'!$F11)</f>
        <v>0</v>
      </c>
      <c r="AE11" s="441">
        <f>'6. DL finanšu_analīze'!AD11*(1+'8. DL jut. analize-Fin.'!$F11)</f>
        <v>0</v>
      </c>
      <c r="AF11" s="441">
        <f>'6. DL finanšu_analīze'!AE11*(1+'8. DL jut. analize-Fin.'!$F11)</f>
        <v>0</v>
      </c>
      <c r="AG11" s="441">
        <f>'6. DL finanšu_analīze'!AF11*(1+'8. DL jut. analize-Fin.'!$F11)</f>
        <v>0</v>
      </c>
      <c r="AH11" s="441">
        <f>'6. DL finanšu_analīze'!AG11*(1+'8. DL jut. analize-Fin.'!$F11)</f>
        <v>0</v>
      </c>
      <c r="AI11" s="441">
        <f>'6. DL finanšu_analīze'!AH11*(1+'8. DL jut. analize-Fin.'!$F11)</f>
        <v>0</v>
      </c>
      <c r="AJ11" s="441">
        <f>'6. DL finanšu_analīze'!AI11*(1+'8. DL jut. analize-Fin.'!$F11)</f>
        <v>0</v>
      </c>
      <c r="AK11" s="441">
        <f>'6. DL finanšu_analīze'!AJ11*(1+'8. DL jut. analize-Fin.'!$F11)</f>
        <v>0</v>
      </c>
      <c r="AL11" s="441">
        <f>'6. DL finanšu_analīze'!AK11*(1+'8. DL jut. analize-Fin.'!$F11)</f>
        <v>0</v>
      </c>
    </row>
    <row r="12" spans="1:38" x14ac:dyDescent="0.25">
      <c r="A12" s="442"/>
      <c r="B12" s="351" t="s">
        <v>50</v>
      </c>
      <c r="C12" s="351" t="s">
        <v>215</v>
      </c>
      <c r="D12" s="351"/>
      <c r="E12" s="443" t="s">
        <v>58</v>
      </c>
      <c r="F12" s="47">
        <v>0</v>
      </c>
      <c r="G12" s="405">
        <f t="shared" si="0"/>
        <v>-1845501.9556714473</v>
      </c>
      <c r="H12" s="405">
        <f t="shared" si="1"/>
        <v>-1900000.0000000005</v>
      </c>
      <c r="I12" s="441">
        <f>'6. DL finanšu_analīze'!H12*(1+'8. DL jut. analize-Fin.'!$F12)</f>
        <v>-483050.84745762718</v>
      </c>
      <c r="J12" s="441">
        <f>'6. DL finanšu_analīze'!I12*(1+'8. DL jut. analize-Fin.'!$F12)</f>
        <v>-1416949.1525423732</v>
      </c>
      <c r="K12" s="441">
        <f>'6. DL finanšu_analīze'!J12*(1+'8. DL jut. analize-Fin.'!$F12)</f>
        <v>0</v>
      </c>
      <c r="L12" s="441">
        <f>'6. DL finanšu_analīze'!K12*(1+'8. DL jut. analize-Fin.'!$F12)</f>
        <v>0</v>
      </c>
      <c r="M12" s="441">
        <f>'6. DL finanšu_analīze'!L12*(1+'8. DL jut. analize-Fin.'!$F12)</f>
        <v>0</v>
      </c>
      <c r="N12" s="441">
        <f>'6. DL finanšu_analīze'!M12*(1+'8. DL jut. analize-Fin.'!$F12)</f>
        <v>0</v>
      </c>
      <c r="O12" s="441">
        <f>'6. DL finanšu_analīze'!N12*(1+'8. DL jut. analize-Fin.'!$F12)</f>
        <v>0</v>
      </c>
      <c r="P12" s="441">
        <f>'6. DL finanšu_analīze'!O12*(1+'8. DL jut. analize-Fin.'!$F12)</f>
        <v>0</v>
      </c>
      <c r="Q12" s="441">
        <f>'6. DL finanšu_analīze'!P12*(1+'8. DL jut. analize-Fin.'!$F12)</f>
        <v>0</v>
      </c>
      <c r="R12" s="441">
        <f>'6. DL finanšu_analīze'!Q12*(1+'8. DL jut. analize-Fin.'!$F12)</f>
        <v>0</v>
      </c>
      <c r="S12" s="441">
        <f>'6. DL finanšu_analīze'!R12*(1+'8. DL jut. analize-Fin.'!$F12)</f>
        <v>0</v>
      </c>
      <c r="T12" s="441">
        <f>'6. DL finanšu_analīze'!S12*(1+'8. DL jut. analize-Fin.'!$F12)</f>
        <v>0</v>
      </c>
      <c r="U12" s="441">
        <f>'6. DL finanšu_analīze'!T12*(1+'8. DL jut. analize-Fin.'!$F12)</f>
        <v>0</v>
      </c>
      <c r="V12" s="441">
        <f>'6. DL finanšu_analīze'!U12*(1+'8. DL jut. analize-Fin.'!$F12)</f>
        <v>0</v>
      </c>
      <c r="W12" s="441">
        <f>'6. DL finanšu_analīze'!V12*(1+'8. DL jut. analize-Fin.'!$F12)</f>
        <v>0</v>
      </c>
      <c r="X12" s="441">
        <f>'6. DL finanšu_analīze'!W12*(1+'8. DL jut. analize-Fin.'!$F12)</f>
        <v>0</v>
      </c>
      <c r="Y12" s="441">
        <f>'6. DL finanšu_analīze'!X12*(1+'8. DL jut. analize-Fin.'!$F12)</f>
        <v>0</v>
      </c>
      <c r="Z12" s="441">
        <f>'6. DL finanšu_analīze'!Y12*(1+'8. DL jut. analize-Fin.'!$F12)</f>
        <v>0</v>
      </c>
      <c r="AA12" s="441">
        <f>'6. DL finanšu_analīze'!Z12*(1+'8. DL jut. analize-Fin.'!$F12)</f>
        <v>0</v>
      </c>
      <c r="AB12" s="441">
        <f>'6. DL finanšu_analīze'!AA12*(1+'8. DL jut. analize-Fin.'!$F12)</f>
        <v>0</v>
      </c>
      <c r="AC12" s="441">
        <f>'6. DL finanšu_analīze'!AB12*(1+'8. DL jut. analize-Fin.'!$F12)</f>
        <v>0</v>
      </c>
      <c r="AD12" s="441">
        <f>'6. DL finanšu_analīze'!AC12*(1+'8. DL jut. analize-Fin.'!$F12)</f>
        <v>0</v>
      </c>
      <c r="AE12" s="441">
        <f>'6. DL finanšu_analīze'!AD12*(1+'8. DL jut. analize-Fin.'!$F12)</f>
        <v>0</v>
      </c>
      <c r="AF12" s="441">
        <f>'6. DL finanšu_analīze'!AE12*(1+'8. DL jut. analize-Fin.'!$F12)</f>
        <v>0</v>
      </c>
      <c r="AG12" s="441">
        <f>'6. DL finanšu_analīze'!AF12*(1+'8. DL jut. analize-Fin.'!$F12)</f>
        <v>0</v>
      </c>
      <c r="AH12" s="441">
        <f>'6. DL finanšu_analīze'!AG12*(1+'8. DL jut. analize-Fin.'!$F12)</f>
        <v>0</v>
      </c>
      <c r="AI12" s="441">
        <f>'6. DL finanšu_analīze'!AH12*(1+'8. DL jut. analize-Fin.'!$F12)</f>
        <v>0</v>
      </c>
      <c r="AJ12" s="441">
        <f>'6. DL finanšu_analīze'!AI12*(1+'8. DL jut. analize-Fin.'!$F12)</f>
        <v>0</v>
      </c>
      <c r="AK12" s="441">
        <f>'6. DL finanšu_analīze'!AJ12*(1+'8. DL jut. analize-Fin.'!$F12)</f>
        <v>0</v>
      </c>
      <c r="AL12" s="441">
        <f>'6. DL finanšu_analīze'!AK12*(1+'8. DL jut. analize-Fin.'!$F12)</f>
        <v>0</v>
      </c>
    </row>
    <row r="13" spans="1:38" x14ac:dyDescent="0.25">
      <c r="A13" s="329"/>
      <c r="B13" s="264" t="s">
        <v>11</v>
      </c>
      <c r="C13" s="264" t="s">
        <v>120</v>
      </c>
      <c r="D13" s="264"/>
      <c r="E13" s="483" t="s">
        <v>58</v>
      </c>
      <c r="F13" s="266"/>
      <c r="G13" s="416">
        <f t="shared" si="0"/>
        <v>-2615354.0869651865</v>
      </c>
      <c r="H13" s="416">
        <f t="shared" si="1"/>
        <v>-2915736.0416052635</v>
      </c>
      <c r="I13" s="484">
        <f>SUM(I7:I12)</f>
        <v>-481050.84745762718</v>
      </c>
      <c r="J13" s="484">
        <f t="shared" ref="J13:AL13" si="2">SUM(J7:J12)</f>
        <v>-1441544.1525423732</v>
      </c>
      <c r="K13" s="484">
        <f t="shared" si="2"/>
        <v>-70632.938184210521</v>
      </c>
      <c r="L13" s="484">
        <f t="shared" si="2"/>
        <v>-70088.808473684214</v>
      </c>
      <c r="M13" s="484">
        <f t="shared" si="2"/>
        <v>-69544.678763157892</v>
      </c>
      <c r="N13" s="484">
        <f t="shared" si="2"/>
        <v>-69000.549052631584</v>
      </c>
      <c r="O13" s="484">
        <f t="shared" si="2"/>
        <v>-68456.419342105262</v>
      </c>
      <c r="P13" s="484">
        <f t="shared" si="2"/>
        <v>-67912.28963157894</v>
      </c>
      <c r="Q13" s="484">
        <f t="shared" si="2"/>
        <v>-67368.159921052633</v>
      </c>
      <c r="R13" s="484">
        <f t="shared" si="2"/>
        <v>-66824.030210526311</v>
      </c>
      <c r="S13" s="484">
        <f t="shared" si="2"/>
        <v>-66279.900500000003</v>
      </c>
      <c r="T13" s="484">
        <f t="shared" si="2"/>
        <v>-65735.770789473681</v>
      </c>
      <c r="U13" s="484">
        <f t="shared" si="2"/>
        <v>-65191.641078947367</v>
      </c>
      <c r="V13" s="484">
        <f t="shared" si="2"/>
        <v>-64647.511368421052</v>
      </c>
      <c r="W13" s="484">
        <f t="shared" si="2"/>
        <v>-64103.381657894737</v>
      </c>
      <c r="X13" s="484">
        <f t="shared" si="2"/>
        <v>-63559.251947368422</v>
      </c>
      <c r="Y13" s="484">
        <f t="shared" si="2"/>
        <v>-63015.1222368421</v>
      </c>
      <c r="Z13" s="484">
        <f t="shared" si="2"/>
        <v>-62470.992526315786</v>
      </c>
      <c r="AA13" s="484">
        <f t="shared" si="2"/>
        <v>-61926.862815789471</v>
      </c>
      <c r="AB13" s="484">
        <f t="shared" si="2"/>
        <v>-61382.733105263156</v>
      </c>
      <c r="AC13" s="484">
        <f t="shared" si="2"/>
        <v>-500</v>
      </c>
      <c r="AD13" s="484">
        <f t="shared" si="2"/>
        <v>-500</v>
      </c>
      <c r="AE13" s="484">
        <f t="shared" si="2"/>
        <v>-500</v>
      </c>
      <c r="AF13" s="484">
        <f t="shared" si="2"/>
        <v>-500</v>
      </c>
      <c r="AG13" s="484">
        <f t="shared" si="2"/>
        <v>-500</v>
      </c>
      <c r="AH13" s="484">
        <f t="shared" si="2"/>
        <v>-500</v>
      </c>
      <c r="AI13" s="484">
        <f t="shared" si="2"/>
        <v>-500</v>
      </c>
      <c r="AJ13" s="484">
        <f t="shared" si="2"/>
        <v>-500</v>
      </c>
      <c r="AK13" s="484">
        <f t="shared" si="2"/>
        <v>-500</v>
      </c>
      <c r="AL13" s="484">
        <f t="shared" si="2"/>
        <v>199500</v>
      </c>
    </row>
    <row r="14" spans="1:38" x14ac:dyDescent="0.25">
      <c r="A14" s="351"/>
      <c r="B14" s="351"/>
      <c r="C14" s="351"/>
      <c r="D14" s="351"/>
      <c r="E14" s="409"/>
      <c r="F14" s="409"/>
      <c r="G14" s="409"/>
      <c r="H14" s="409"/>
      <c r="I14" s="409"/>
      <c r="J14" s="448"/>
      <c r="K14" s="398"/>
      <c r="L14" s="448"/>
      <c r="M14" s="398"/>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c r="AL14" s="351"/>
    </row>
    <row r="15" spans="1:38" ht="15" customHeight="1" x14ac:dyDescent="0.25">
      <c r="A15" s="332">
        <v>2</v>
      </c>
      <c r="B15" s="333" t="s">
        <v>197</v>
      </c>
      <c r="C15" s="333"/>
      <c r="D15" s="333"/>
      <c r="E15" s="333"/>
      <c r="F15" s="333"/>
      <c r="G15" s="638" t="s">
        <v>226</v>
      </c>
      <c r="H15" s="639"/>
      <c r="I15" s="639" t="s">
        <v>227</v>
      </c>
      <c r="J15" s="639"/>
      <c r="K15" s="639" t="s">
        <v>228</v>
      </c>
      <c r="L15" s="640"/>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row>
    <row r="16" spans="1:38" x14ac:dyDescent="0.25">
      <c r="A16" s="437"/>
      <c r="B16" s="438" t="s">
        <v>65</v>
      </c>
      <c r="C16" s="438" t="s">
        <v>217</v>
      </c>
      <c r="D16" s="438"/>
      <c r="E16" s="449"/>
      <c r="F16" s="450"/>
      <c r="G16" s="485">
        <f>'6. DL finanšu_analīze'!I16</f>
        <v>-2615354.0869651865</v>
      </c>
      <c r="H16" s="450"/>
      <c r="I16" s="451">
        <f>G13</f>
        <v>-2615354.0869651865</v>
      </c>
      <c r="K16" s="636">
        <f>I16/G16-1</f>
        <v>0</v>
      </c>
      <c r="L16" s="637"/>
      <c r="M16" s="351"/>
      <c r="N16" s="351"/>
      <c r="O16" s="351"/>
      <c r="P16" s="351"/>
      <c r="Q16" s="452"/>
      <c r="R16" s="351"/>
      <c r="S16" s="351"/>
      <c r="T16" s="351"/>
      <c r="U16" s="351"/>
      <c r="V16" s="351"/>
      <c r="W16" s="351"/>
      <c r="X16" s="351"/>
      <c r="Y16" s="351"/>
      <c r="Z16" s="351"/>
      <c r="AA16" s="351"/>
      <c r="AB16" s="351"/>
      <c r="AC16" s="351"/>
      <c r="AD16" s="351"/>
      <c r="AE16" s="351"/>
      <c r="AF16" s="351"/>
      <c r="AG16" s="351"/>
      <c r="AH16" s="351"/>
      <c r="AI16" s="351"/>
      <c r="AJ16" s="351"/>
      <c r="AK16" s="351"/>
      <c r="AL16" s="351"/>
    </row>
    <row r="17" spans="1:43" x14ac:dyDescent="0.25">
      <c r="A17" s="332"/>
      <c r="B17" s="333"/>
      <c r="C17" s="333"/>
      <c r="D17" s="333"/>
      <c r="E17" s="333"/>
      <c r="F17" s="333"/>
      <c r="G17" s="333"/>
      <c r="H17" s="333"/>
      <c r="I17" s="333"/>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row>
    <row r="18" spans="1:43" s="287" customFormat="1" ht="24.95" customHeight="1" x14ac:dyDescent="0.35">
      <c r="A18" s="635" t="s">
        <v>219</v>
      </c>
      <c r="B18" s="635"/>
      <c r="C18" s="635"/>
      <c r="D18" s="635"/>
      <c r="E18" s="635"/>
      <c r="F18" s="635"/>
      <c r="G18" s="635"/>
      <c r="H18" s="455"/>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row>
    <row r="19" spans="1:43" s="287" customFormat="1" ht="12.75" customHeight="1" x14ac:dyDescent="0.2">
      <c r="A19" s="456"/>
      <c r="B19" s="353"/>
      <c r="C19" s="253"/>
      <c r="D19" s="393"/>
      <c r="E19" s="457"/>
      <c r="F19" s="457"/>
      <c r="G19" s="394" t="s">
        <v>205</v>
      </c>
      <c r="H19" s="395"/>
      <c r="I19" s="355">
        <f t="shared" ref="I19:AL19" si="3">I5</f>
        <v>1</v>
      </c>
      <c r="J19" s="355">
        <f t="shared" si="3"/>
        <v>2</v>
      </c>
      <c r="K19" s="355">
        <f t="shared" si="3"/>
        <v>3</v>
      </c>
      <c r="L19" s="355">
        <f t="shared" si="3"/>
        <v>4</v>
      </c>
      <c r="M19" s="355">
        <f t="shared" si="3"/>
        <v>5</v>
      </c>
      <c r="N19" s="355">
        <f t="shared" si="3"/>
        <v>6</v>
      </c>
      <c r="O19" s="355">
        <f t="shared" si="3"/>
        <v>7</v>
      </c>
      <c r="P19" s="355">
        <f t="shared" si="3"/>
        <v>8</v>
      </c>
      <c r="Q19" s="355">
        <f t="shared" si="3"/>
        <v>9</v>
      </c>
      <c r="R19" s="355">
        <f t="shared" si="3"/>
        <v>10</v>
      </c>
      <c r="S19" s="355">
        <f t="shared" si="3"/>
        <v>11</v>
      </c>
      <c r="T19" s="355">
        <f t="shared" si="3"/>
        <v>12</v>
      </c>
      <c r="U19" s="355">
        <f t="shared" si="3"/>
        <v>13</v>
      </c>
      <c r="V19" s="355">
        <f t="shared" si="3"/>
        <v>14</v>
      </c>
      <c r="W19" s="355">
        <f t="shared" si="3"/>
        <v>15</v>
      </c>
      <c r="X19" s="355">
        <f t="shared" si="3"/>
        <v>16</v>
      </c>
      <c r="Y19" s="355">
        <f t="shared" si="3"/>
        <v>17</v>
      </c>
      <c r="Z19" s="355">
        <f t="shared" si="3"/>
        <v>18</v>
      </c>
      <c r="AA19" s="355">
        <f t="shared" si="3"/>
        <v>19</v>
      </c>
      <c r="AB19" s="355">
        <f t="shared" si="3"/>
        <v>20</v>
      </c>
      <c r="AC19" s="355">
        <f t="shared" si="3"/>
        <v>21</v>
      </c>
      <c r="AD19" s="355">
        <f t="shared" si="3"/>
        <v>22</v>
      </c>
      <c r="AE19" s="355">
        <f t="shared" si="3"/>
        <v>23</v>
      </c>
      <c r="AF19" s="355">
        <f t="shared" si="3"/>
        <v>24</v>
      </c>
      <c r="AG19" s="355">
        <f t="shared" si="3"/>
        <v>25</v>
      </c>
      <c r="AH19" s="355">
        <f t="shared" si="3"/>
        <v>26</v>
      </c>
      <c r="AI19" s="355">
        <f t="shared" si="3"/>
        <v>27</v>
      </c>
      <c r="AJ19" s="355">
        <f t="shared" si="3"/>
        <v>28</v>
      </c>
      <c r="AK19" s="355">
        <f t="shared" si="3"/>
        <v>29</v>
      </c>
      <c r="AL19" s="355">
        <f t="shared" si="3"/>
        <v>30</v>
      </c>
      <c r="AM19" s="351"/>
    </row>
    <row r="20" spans="1:43" s="287" customFormat="1" ht="12.75" x14ac:dyDescent="0.2">
      <c r="A20" s="435">
        <v>3</v>
      </c>
      <c r="B20" s="380" t="s">
        <v>115</v>
      </c>
      <c r="C20" s="380"/>
      <c r="D20" s="264"/>
      <c r="E20" s="265" t="s">
        <v>113</v>
      </c>
      <c r="F20" s="265"/>
      <c r="G20" s="436" t="s">
        <v>114</v>
      </c>
      <c r="H20" s="436" t="s">
        <v>114</v>
      </c>
      <c r="I20" s="356">
        <f t="shared" ref="I20:AL20" si="4">I6</f>
        <v>2022</v>
      </c>
      <c r="J20" s="356">
        <f t="shared" si="4"/>
        <v>2023</v>
      </c>
      <c r="K20" s="356">
        <f t="shared" si="4"/>
        <v>2024</v>
      </c>
      <c r="L20" s="356">
        <f t="shared" si="4"/>
        <v>2025</v>
      </c>
      <c r="M20" s="356">
        <f t="shared" si="4"/>
        <v>2026</v>
      </c>
      <c r="N20" s="356">
        <f t="shared" si="4"/>
        <v>2027</v>
      </c>
      <c r="O20" s="356">
        <f t="shared" si="4"/>
        <v>2028</v>
      </c>
      <c r="P20" s="356">
        <f t="shared" si="4"/>
        <v>2029</v>
      </c>
      <c r="Q20" s="356">
        <f t="shared" si="4"/>
        <v>2030</v>
      </c>
      <c r="R20" s="356">
        <f t="shared" si="4"/>
        <v>2031</v>
      </c>
      <c r="S20" s="356">
        <f t="shared" si="4"/>
        <v>2032</v>
      </c>
      <c r="T20" s="356">
        <f t="shared" si="4"/>
        <v>2033</v>
      </c>
      <c r="U20" s="356">
        <f t="shared" si="4"/>
        <v>2034</v>
      </c>
      <c r="V20" s="356">
        <f t="shared" si="4"/>
        <v>2035</v>
      </c>
      <c r="W20" s="356">
        <f t="shared" si="4"/>
        <v>2036</v>
      </c>
      <c r="X20" s="356">
        <f t="shared" si="4"/>
        <v>2037</v>
      </c>
      <c r="Y20" s="356">
        <f t="shared" si="4"/>
        <v>2038</v>
      </c>
      <c r="Z20" s="356">
        <f t="shared" si="4"/>
        <v>2039</v>
      </c>
      <c r="AA20" s="356">
        <f t="shared" si="4"/>
        <v>2040</v>
      </c>
      <c r="AB20" s="356">
        <f t="shared" si="4"/>
        <v>2041</v>
      </c>
      <c r="AC20" s="356">
        <f t="shared" si="4"/>
        <v>2042</v>
      </c>
      <c r="AD20" s="356">
        <f t="shared" si="4"/>
        <v>2043</v>
      </c>
      <c r="AE20" s="356">
        <f t="shared" si="4"/>
        <v>2044</v>
      </c>
      <c r="AF20" s="356">
        <f t="shared" si="4"/>
        <v>2045</v>
      </c>
      <c r="AG20" s="356">
        <f t="shared" si="4"/>
        <v>2046</v>
      </c>
      <c r="AH20" s="356">
        <f t="shared" si="4"/>
        <v>2047</v>
      </c>
      <c r="AI20" s="356">
        <f t="shared" si="4"/>
        <v>2048</v>
      </c>
      <c r="AJ20" s="356">
        <f t="shared" si="4"/>
        <v>2049</v>
      </c>
      <c r="AK20" s="356">
        <f t="shared" si="4"/>
        <v>2050</v>
      </c>
      <c r="AL20" s="356">
        <f t="shared" si="4"/>
        <v>2051</v>
      </c>
      <c r="AM20" s="351"/>
      <c r="AN20" s="331"/>
      <c r="AO20" s="331"/>
      <c r="AP20" s="331"/>
      <c r="AQ20" s="331"/>
    </row>
    <row r="21" spans="1:43" s="351" customFormat="1" ht="12.75" x14ac:dyDescent="0.2">
      <c r="A21" s="437"/>
      <c r="B21" s="458" t="s">
        <v>91</v>
      </c>
      <c r="C21" s="438" t="s">
        <v>161</v>
      </c>
      <c r="D21" s="438"/>
      <c r="E21" s="459" t="s">
        <v>58</v>
      </c>
      <c r="F21" s="47">
        <v>0</v>
      </c>
      <c r="G21" s="460">
        <f t="shared" ref="G21:G25" si="5">I21+NPV($E$3,J21:AL21)</f>
        <v>0</v>
      </c>
      <c r="H21" s="405">
        <f>SUM(I21:AL21)</f>
        <v>0</v>
      </c>
      <c r="I21" s="441">
        <f>'6. DL finanšu_analīze'!H22*(1+'8. DL jut. analize-Fin.'!$F21)</f>
        <v>0</v>
      </c>
      <c r="J21" s="441">
        <f>'6. DL finanšu_analīze'!I22*(1+'8. DL jut. analize-Fin.'!$F21)</f>
        <v>0</v>
      </c>
      <c r="K21" s="441">
        <f>'6. DL finanšu_analīze'!J22*(1+'8. DL jut. analize-Fin.'!$F21)</f>
        <v>0</v>
      </c>
      <c r="L21" s="441">
        <f>'6. DL finanšu_analīze'!K22*(1+'8. DL jut. analize-Fin.'!$F21)</f>
        <v>0</v>
      </c>
      <c r="M21" s="441">
        <f>'6. DL finanšu_analīze'!L22*(1+'8. DL jut. analize-Fin.'!$F21)</f>
        <v>0</v>
      </c>
      <c r="N21" s="441">
        <f>'6. DL finanšu_analīze'!M22*(1+'8. DL jut. analize-Fin.'!$F21)</f>
        <v>0</v>
      </c>
      <c r="O21" s="441">
        <f>'6. DL finanšu_analīze'!N22*(1+'8. DL jut. analize-Fin.'!$F21)</f>
        <v>0</v>
      </c>
      <c r="P21" s="441">
        <f>'6. DL finanšu_analīze'!O22*(1+'8. DL jut. analize-Fin.'!$F21)</f>
        <v>0</v>
      </c>
      <c r="Q21" s="441">
        <f>'6. DL finanšu_analīze'!P22*(1+'8. DL jut. analize-Fin.'!$F21)</f>
        <v>0</v>
      </c>
      <c r="R21" s="441">
        <f>'6. DL finanšu_analīze'!Q22*(1+'8. DL jut. analize-Fin.'!$F21)</f>
        <v>0</v>
      </c>
      <c r="S21" s="441">
        <f>'6. DL finanšu_analīze'!R22*(1+'8. DL jut. analize-Fin.'!$F21)</f>
        <v>0</v>
      </c>
      <c r="T21" s="441">
        <f>'6. DL finanšu_analīze'!S22*(1+'8. DL jut. analize-Fin.'!$F21)</f>
        <v>0</v>
      </c>
      <c r="U21" s="441">
        <f>'6. DL finanšu_analīze'!T22*(1+'8. DL jut. analize-Fin.'!$F21)</f>
        <v>0</v>
      </c>
      <c r="V21" s="441">
        <f>'6. DL finanšu_analīze'!U22*(1+'8. DL jut. analize-Fin.'!$F21)</f>
        <v>0</v>
      </c>
      <c r="W21" s="441">
        <f>'6. DL finanšu_analīze'!V22*(1+'8. DL jut. analize-Fin.'!$F21)</f>
        <v>0</v>
      </c>
      <c r="X21" s="441">
        <f>'6. DL finanšu_analīze'!W22*(1+'8. DL jut. analize-Fin.'!$F21)</f>
        <v>0</v>
      </c>
      <c r="Y21" s="441">
        <f>'6. DL finanšu_analīze'!X22*(1+'8. DL jut. analize-Fin.'!$F21)</f>
        <v>0</v>
      </c>
      <c r="Z21" s="441">
        <f>'6. DL finanšu_analīze'!Y22*(1+'8. DL jut. analize-Fin.'!$F21)</f>
        <v>0</v>
      </c>
      <c r="AA21" s="441">
        <f>'6. DL finanšu_analīze'!Z22*(1+'8. DL jut. analize-Fin.'!$F21)</f>
        <v>0</v>
      </c>
      <c r="AB21" s="441">
        <f>'6. DL finanšu_analīze'!AA22*(1+'8. DL jut. analize-Fin.'!$F21)</f>
        <v>0</v>
      </c>
      <c r="AC21" s="441">
        <f>'6. DL finanšu_analīze'!AB22*(1+'8. DL jut. analize-Fin.'!$F21)</f>
        <v>0</v>
      </c>
      <c r="AD21" s="441">
        <f>'6. DL finanšu_analīze'!AC22*(1+'8. DL jut. analize-Fin.'!$F21)</f>
        <v>0</v>
      </c>
      <c r="AE21" s="441">
        <f>'6. DL finanšu_analīze'!AD22*(1+'8. DL jut. analize-Fin.'!$F21)</f>
        <v>0</v>
      </c>
      <c r="AF21" s="441">
        <f>'6. DL finanšu_analīze'!AE22*(1+'8. DL jut. analize-Fin.'!$F21)</f>
        <v>0</v>
      </c>
      <c r="AG21" s="441">
        <f>'6. DL finanšu_analīze'!AF22*(1+'8. DL jut. analize-Fin.'!$F21)</f>
        <v>0</v>
      </c>
      <c r="AH21" s="441">
        <f>'6. DL finanšu_analīze'!AG22*(1+'8. DL jut. analize-Fin.'!$F21)</f>
        <v>0</v>
      </c>
      <c r="AI21" s="441">
        <f>'6. DL finanšu_analīze'!AH22*(1+'8. DL jut. analize-Fin.'!$F21)</f>
        <v>0</v>
      </c>
      <c r="AJ21" s="441">
        <f>'6. DL finanšu_analīze'!AI22*(1+'8. DL jut. analize-Fin.'!$F21)</f>
        <v>0</v>
      </c>
      <c r="AK21" s="441">
        <f>'6. DL finanšu_analīze'!AJ22*(1+'8. DL jut. analize-Fin.'!$F21)</f>
        <v>0</v>
      </c>
      <c r="AL21" s="441">
        <f>'6. DL finanšu_analīze'!AK22*(1+'8. DL jut. analize-Fin.'!$F21)</f>
        <v>0</v>
      </c>
      <c r="AM21" s="462" t="e">
        <v>#REF!</v>
      </c>
      <c r="AN21" s="463"/>
    </row>
    <row r="22" spans="1:43" s="351" customFormat="1" ht="12.75" x14ac:dyDescent="0.2">
      <c r="A22" s="442"/>
      <c r="B22" s="464" t="s">
        <v>92</v>
      </c>
      <c r="C22" s="351" t="s">
        <v>213</v>
      </c>
      <c r="E22" s="409" t="s">
        <v>58</v>
      </c>
      <c r="F22" s="47">
        <v>0</v>
      </c>
      <c r="G22" s="460">
        <f t="shared" si="5"/>
        <v>-4088.0111624993733</v>
      </c>
      <c r="H22" s="405">
        <f t="shared" ref="H22:H25" si="6">SUM(I22:AL22)</f>
        <v>-10000</v>
      </c>
      <c r="I22" s="441">
        <f>'6. DL finanšu_analīze'!H23*(1+'8. DL jut. analize-Fin.'!$F22)</f>
        <v>2000</v>
      </c>
      <c r="J22" s="441">
        <f>'6. DL finanšu_analīze'!I23*(1+'8. DL jut. analize-Fin.'!$F22)</f>
        <v>2000</v>
      </c>
      <c r="K22" s="441">
        <f>'6. DL finanšu_analīze'!J23*(1+'8. DL jut. analize-Fin.'!$F22)</f>
        <v>-500</v>
      </c>
      <c r="L22" s="441">
        <f>'6. DL finanšu_analīze'!K23*(1+'8. DL jut. analize-Fin.'!$F22)</f>
        <v>-500</v>
      </c>
      <c r="M22" s="441">
        <f>'6. DL finanšu_analīze'!L23*(1+'8. DL jut. analize-Fin.'!$F22)</f>
        <v>-500</v>
      </c>
      <c r="N22" s="441">
        <f>'6. DL finanšu_analīze'!M23*(1+'8. DL jut. analize-Fin.'!$F22)</f>
        <v>-500</v>
      </c>
      <c r="O22" s="441">
        <f>'6. DL finanšu_analīze'!N23*(1+'8. DL jut. analize-Fin.'!$F22)</f>
        <v>-500</v>
      </c>
      <c r="P22" s="441">
        <f>'6. DL finanšu_analīze'!O23*(1+'8. DL jut. analize-Fin.'!$F22)</f>
        <v>-500</v>
      </c>
      <c r="Q22" s="441">
        <f>'6. DL finanšu_analīze'!P23*(1+'8. DL jut. analize-Fin.'!$F22)</f>
        <v>-500</v>
      </c>
      <c r="R22" s="441">
        <f>'6. DL finanšu_analīze'!Q23*(1+'8. DL jut. analize-Fin.'!$F22)</f>
        <v>-500</v>
      </c>
      <c r="S22" s="441">
        <f>'6. DL finanšu_analīze'!R23*(1+'8. DL jut. analize-Fin.'!$F22)</f>
        <v>-500</v>
      </c>
      <c r="T22" s="441">
        <f>'6. DL finanšu_analīze'!S23*(1+'8. DL jut. analize-Fin.'!$F22)</f>
        <v>-500</v>
      </c>
      <c r="U22" s="441">
        <f>'6. DL finanšu_analīze'!T23*(1+'8. DL jut. analize-Fin.'!$F22)</f>
        <v>-500</v>
      </c>
      <c r="V22" s="441">
        <f>'6. DL finanšu_analīze'!U23*(1+'8. DL jut. analize-Fin.'!$F22)</f>
        <v>-500</v>
      </c>
      <c r="W22" s="441">
        <f>'6. DL finanšu_analīze'!V23*(1+'8. DL jut. analize-Fin.'!$F22)</f>
        <v>-500</v>
      </c>
      <c r="X22" s="441">
        <f>'6. DL finanšu_analīze'!W23*(1+'8. DL jut. analize-Fin.'!$F22)</f>
        <v>-500</v>
      </c>
      <c r="Y22" s="441">
        <f>'6. DL finanšu_analīze'!X23*(1+'8. DL jut. analize-Fin.'!$F22)</f>
        <v>-500</v>
      </c>
      <c r="Z22" s="441">
        <f>'6. DL finanšu_analīze'!Y23*(1+'8. DL jut. analize-Fin.'!$F22)</f>
        <v>-500</v>
      </c>
      <c r="AA22" s="441">
        <f>'6. DL finanšu_analīze'!Z23*(1+'8. DL jut. analize-Fin.'!$F22)</f>
        <v>-500</v>
      </c>
      <c r="AB22" s="441">
        <f>'6. DL finanšu_analīze'!AA23*(1+'8. DL jut. analize-Fin.'!$F22)</f>
        <v>-500</v>
      </c>
      <c r="AC22" s="441">
        <f>'6. DL finanšu_analīze'!AB23*(1+'8. DL jut. analize-Fin.'!$F22)</f>
        <v>-500</v>
      </c>
      <c r="AD22" s="441">
        <f>'6. DL finanšu_analīze'!AC23*(1+'8. DL jut. analize-Fin.'!$F22)</f>
        <v>-500</v>
      </c>
      <c r="AE22" s="441">
        <f>'6. DL finanšu_analīze'!AD23*(1+'8. DL jut. analize-Fin.'!$F22)</f>
        <v>-500</v>
      </c>
      <c r="AF22" s="441">
        <f>'6. DL finanšu_analīze'!AE23*(1+'8. DL jut. analize-Fin.'!$F22)</f>
        <v>-500</v>
      </c>
      <c r="AG22" s="441">
        <f>'6. DL finanšu_analīze'!AF23*(1+'8. DL jut. analize-Fin.'!$F22)</f>
        <v>-500</v>
      </c>
      <c r="AH22" s="441">
        <f>'6. DL finanšu_analīze'!AG23*(1+'8. DL jut. analize-Fin.'!$F22)</f>
        <v>-500</v>
      </c>
      <c r="AI22" s="441">
        <f>'6. DL finanšu_analīze'!AH23*(1+'8. DL jut. analize-Fin.'!$F22)</f>
        <v>-500</v>
      </c>
      <c r="AJ22" s="441">
        <f>'6. DL finanšu_analīze'!AI23*(1+'8. DL jut. analize-Fin.'!$F22)</f>
        <v>-500</v>
      </c>
      <c r="AK22" s="441">
        <f>'6. DL finanšu_analīze'!AJ23*(1+'8. DL jut. analize-Fin.'!$F22)</f>
        <v>-500</v>
      </c>
      <c r="AL22" s="441">
        <f>'6. DL finanšu_analīze'!AK23*(1+'8. DL jut. analize-Fin.'!$F22)</f>
        <v>-500</v>
      </c>
      <c r="AM22" s="462" t="e">
        <v>#REF!</v>
      </c>
    </row>
    <row r="23" spans="1:43" s="418" customFormat="1" ht="12.75" x14ac:dyDescent="0.2">
      <c r="A23" s="397"/>
      <c r="B23" s="464" t="s">
        <v>179</v>
      </c>
      <c r="C23" s="464" t="s">
        <v>354</v>
      </c>
      <c r="D23" s="466"/>
      <c r="E23" s="467" t="s">
        <v>58</v>
      </c>
      <c r="F23" s="47">
        <v>0</v>
      </c>
      <c r="G23" s="460">
        <f t="shared" si="5"/>
        <v>-6340384.615384615</v>
      </c>
      <c r="H23" s="405">
        <f t="shared" si="6"/>
        <v>-6522000</v>
      </c>
      <c r="I23" s="441">
        <f>'6. DL finanšu_analīze'!H24*(1+'8. DL jut. analize-Fin.'!$F23)</f>
        <v>-1800000</v>
      </c>
      <c r="J23" s="441">
        <f>'6. DL finanšu_analīze'!I24*(1+'8. DL jut. analize-Fin.'!$F23)</f>
        <v>-4722000</v>
      </c>
      <c r="K23" s="441">
        <f>'6. DL finanšu_analīze'!J24*(1+'8. DL jut. analize-Fin.'!$F23)</f>
        <v>0</v>
      </c>
      <c r="L23" s="441">
        <f>'6. DL finanšu_analīze'!K24*(1+'8. DL jut. analize-Fin.'!$F23)</f>
        <v>0</v>
      </c>
      <c r="M23" s="441">
        <f>'6. DL finanšu_analīze'!L24*(1+'8. DL jut. analize-Fin.'!$F23)</f>
        <v>0</v>
      </c>
      <c r="N23" s="441">
        <f>'6. DL finanšu_analīze'!M24*(1+'8. DL jut. analize-Fin.'!$F23)</f>
        <v>0</v>
      </c>
      <c r="O23" s="441">
        <f>'6. DL finanšu_analīze'!N24*(1+'8. DL jut. analize-Fin.'!$F23)</f>
        <v>0</v>
      </c>
      <c r="P23" s="441">
        <f>'6. DL finanšu_analīze'!O24*(1+'8. DL jut. analize-Fin.'!$F23)</f>
        <v>0</v>
      </c>
      <c r="Q23" s="441">
        <f>'6. DL finanšu_analīze'!P24*(1+'8. DL jut. analize-Fin.'!$F23)</f>
        <v>0</v>
      </c>
      <c r="R23" s="441">
        <f>'6. DL finanšu_analīze'!Q24*(1+'8. DL jut. analize-Fin.'!$F23)</f>
        <v>0</v>
      </c>
      <c r="S23" s="441">
        <f>'6. DL finanšu_analīze'!R24*(1+'8. DL jut. analize-Fin.'!$F23)</f>
        <v>0</v>
      </c>
      <c r="T23" s="441">
        <f>'6. DL finanšu_analīze'!S24*(1+'8. DL jut. analize-Fin.'!$F23)</f>
        <v>0</v>
      </c>
      <c r="U23" s="441">
        <f>'6. DL finanšu_analīze'!T24*(1+'8. DL jut. analize-Fin.'!$F23)</f>
        <v>0</v>
      </c>
      <c r="V23" s="441">
        <f>'6. DL finanšu_analīze'!U24*(1+'8. DL jut. analize-Fin.'!$F23)</f>
        <v>0</v>
      </c>
      <c r="W23" s="441">
        <f>'6. DL finanšu_analīze'!V24*(1+'8. DL jut. analize-Fin.'!$F23)</f>
        <v>0</v>
      </c>
      <c r="X23" s="441">
        <f>'6. DL finanšu_analīze'!W24*(1+'8. DL jut. analize-Fin.'!$F23)</f>
        <v>0</v>
      </c>
      <c r="Y23" s="441">
        <f>'6. DL finanšu_analīze'!X24*(1+'8. DL jut. analize-Fin.'!$F23)</f>
        <v>0</v>
      </c>
      <c r="Z23" s="441">
        <f>'6. DL finanšu_analīze'!Y24*(1+'8. DL jut. analize-Fin.'!$F23)</f>
        <v>0</v>
      </c>
      <c r="AA23" s="441">
        <f>'6. DL finanšu_analīze'!Z24*(1+'8. DL jut. analize-Fin.'!$F23)</f>
        <v>0</v>
      </c>
      <c r="AB23" s="441">
        <f>'6. DL finanšu_analīze'!AA24*(1+'8. DL jut. analize-Fin.'!$F23)</f>
        <v>0</v>
      </c>
      <c r="AC23" s="441">
        <f>'6. DL finanšu_analīze'!AB24*(1+'8. DL jut. analize-Fin.'!$F23)</f>
        <v>0</v>
      </c>
      <c r="AD23" s="441">
        <f>'6. DL finanšu_analīze'!AC24*(1+'8. DL jut. analize-Fin.'!$F23)</f>
        <v>0</v>
      </c>
      <c r="AE23" s="441">
        <f>'6. DL finanšu_analīze'!AD24*(1+'8. DL jut. analize-Fin.'!$F23)</f>
        <v>0</v>
      </c>
      <c r="AF23" s="441">
        <f>'6. DL finanšu_analīze'!AE24*(1+'8. DL jut. analize-Fin.'!$F23)</f>
        <v>0</v>
      </c>
      <c r="AG23" s="441">
        <f>'6. DL finanšu_analīze'!AF24*(1+'8. DL jut. analize-Fin.'!$F23)</f>
        <v>0</v>
      </c>
      <c r="AH23" s="441">
        <f>'6. DL finanšu_analīze'!AG24*(1+'8. DL jut. analize-Fin.'!$F23)</f>
        <v>0</v>
      </c>
      <c r="AI23" s="441">
        <f>'6. DL finanšu_analīze'!AH24*(1+'8. DL jut. analize-Fin.'!$F23)</f>
        <v>0</v>
      </c>
      <c r="AJ23" s="441">
        <f>'6. DL finanšu_analīze'!AI24*(1+'8. DL jut. analize-Fin.'!$F23)</f>
        <v>0</v>
      </c>
      <c r="AK23" s="441">
        <f>'6. DL finanšu_analīze'!AJ24*(1+'8. DL jut. analize-Fin.'!$F23)</f>
        <v>0</v>
      </c>
      <c r="AL23" s="441">
        <f>'6. DL finanšu_analīze'!AK24*(1+'8. DL jut. analize-Fin.'!$F23)</f>
        <v>0</v>
      </c>
      <c r="AN23" s="469"/>
    </row>
    <row r="24" spans="1:43" s="398" customFormat="1" ht="12.75" x14ac:dyDescent="0.2">
      <c r="A24" s="470"/>
      <c r="B24" s="432" t="s">
        <v>192</v>
      </c>
      <c r="C24" s="471" t="s">
        <v>137</v>
      </c>
      <c r="D24" s="471"/>
      <c r="E24" s="472" t="s">
        <v>58</v>
      </c>
      <c r="F24" s="47">
        <v>0</v>
      </c>
      <c r="G24" s="460">
        <f t="shared" si="5"/>
        <v>64130.282938471435</v>
      </c>
      <c r="H24" s="405">
        <f t="shared" si="6"/>
        <v>200000</v>
      </c>
      <c r="I24" s="441">
        <f>'6. DL finanšu_analīze'!H26*(1+'8. DL jut. analize-Fin.'!$F24)</f>
        <v>0</v>
      </c>
      <c r="J24" s="441">
        <f>'6. DL finanšu_analīze'!I26*(1+'8. DL jut. analize-Fin.'!$F24)</f>
        <v>0</v>
      </c>
      <c r="K24" s="441">
        <f>'6. DL finanšu_analīze'!J26*(1+'8. DL jut. analize-Fin.'!$F24)</f>
        <v>0</v>
      </c>
      <c r="L24" s="441">
        <f>'6. DL finanšu_analīze'!K26*(1+'8. DL jut. analize-Fin.'!$F24)</f>
        <v>0</v>
      </c>
      <c r="M24" s="441">
        <f>'6. DL finanšu_analīze'!L26*(1+'8. DL jut. analize-Fin.'!$F24)</f>
        <v>0</v>
      </c>
      <c r="N24" s="441">
        <f>'6. DL finanšu_analīze'!M26*(1+'8. DL jut. analize-Fin.'!$F24)</f>
        <v>0</v>
      </c>
      <c r="O24" s="441">
        <f>'6. DL finanšu_analīze'!N26*(1+'8. DL jut. analize-Fin.'!$F24)</f>
        <v>0</v>
      </c>
      <c r="P24" s="441">
        <f>'6. DL finanšu_analīze'!O26*(1+'8. DL jut. analize-Fin.'!$F24)</f>
        <v>0</v>
      </c>
      <c r="Q24" s="441">
        <f>'6. DL finanšu_analīze'!P26*(1+'8. DL jut. analize-Fin.'!$F24)</f>
        <v>0</v>
      </c>
      <c r="R24" s="441">
        <f>'6. DL finanšu_analīze'!Q26*(1+'8. DL jut. analize-Fin.'!$F24)</f>
        <v>0</v>
      </c>
      <c r="S24" s="441">
        <f>'6. DL finanšu_analīze'!R26*(1+'8. DL jut. analize-Fin.'!$F24)</f>
        <v>0</v>
      </c>
      <c r="T24" s="441">
        <f>'6. DL finanšu_analīze'!S26*(1+'8. DL jut. analize-Fin.'!$F24)</f>
        <v>0</v>
      </c>
      <c r="U24" s="441">
        <f>'6. DL finanšu_analīze'!T26*(1+'8. DL jut. analize-Fin.'!$F24)</f>
        <v>0</v>
      </c>
      <c r="V24" s="441">
        <f>'6. DL finanšu_analīze'!U26*(1+'8. DL jut. analize-Fin.'!$F24)</f>
        <v>0</v>
      </c>
      <c r="W24" s="441">
        <f>'6. DL finanšu_analīze'!V26*(1+'8. DL jut. analize-Fin.'!$F24)</f>
        <v>0</v>
      </c>
      <c r="X24" s="441">
        <f>'6. DL finanšu_analīze'!W26*(1+'8. DL jut. analize-Fin.'!$F24)</f>
        <v>0</v>
      </c>
      <c r="Y24" s="441">
        <f>'6. DL finanšu_analīze'!X26*(1+'8. DL jut. analize-Fin.'!$F24)</f>
        <v>0</v>
      </c>
      <c r="Z24" s="441">
        <f>'6. DL finanšu_analīze'!Y26*(1+'8. DL jut. analize-Fin.'!$F24)</f>
        <v>0</v>
      </c>
      <c r="AA24" s="441">
        <f>'6. DL finanšu_analīze'!Z26*(1+'8. DL jut. analize-Fin.'!$F24)</f>
        <v>0</v>
      </c>
      <c r="AB24" s="441">
        <f>'6. DL finanšu_analīze'!AA26*(1+'8. DL jut. analize-Fin.'!$F24)</f>
        <v>0</v>
      </c>
      <c r="AC24" s="441">
        <f>'6. DL finanšu_analīze'!AB26*(1+'8. DL jut. analize-Fin.'!$F24)</f>
        <v>0</v>
      </c>
      <c r="AD24" s="441">
        <f>'6. DL finanšu_analīze'!AC26*(1+'8. DL jut. analize-Fin.'!$F24)</f>
        <v>0</v>
      </c>
      <c r="AE24" s="441">
        <f>'6. DL finanšu_analīze'!AD26*(1+'8. DL jut. analize-Fin.'!$F24)</f>
        <v>0</v>
      </c>
      <c r="AF24" s="441">
        <f>'6. DL finanšu_analīze'!AE26*(1+'8. DL jut. analize-Fin.'!$F24)</f>
        <v>0</v>
      </c>
      <c r="AG24" s="441">
        <f>'6. DL finanšu_analīze'!AF26*(1+'8. DL jut. analize-Fin.'!$F24)</f>
        <v>0</v>
      </c>
      <c r="AH24" s="441">
        <f>'6. DL finanšu_analīze'!AG26*(1+'8. DL jut. analize-Fin.'!$F24)</f>
        <v>0</v>
      </c>
      <c r="AI24" s="441">
        <f>'6. DL finanšu_analīze'!AH26*(1+'8. DL jut. analize-Fin.'!$F24)</f>
        <v>0</v>
      </c>
      <c r="AJ24" s="441">
        <f>'6. DL finanšu_analīze'!AI26*(1+'8. DL jut. analize-Fin.'!$F24)</f>
        <v>0</v>
      </c>
      <c r="AK24" s="441">
        <f>'6. DL finanšu_analīze'!AJ26*(1+'8. DL jut. analize-Fin.'!$F24)</f>
        <v>0</v>
      </c>
      <c r="AL24" s="441">
        <f>'6. DL finanšu_analīze'!AK26*(1+'8. DL jut. analize-Fin.'!$F24)</f>
        <v>200000</v>
      </c>
      <c r="AM24" s="473"/>
    </row>
    <row r="25" spans="1:43" s="398" customFormat="1" ht="12.75" x14ac:dyDescent="0.2">
      <c r="A25" s="486"/>
      <c r="B25" s="264" t="s">
        <v>193</v>
      </c>
      <c r="C25" s="264" t="s">
        <v>120</v>
      </c>
      <c r="D25" s="264"/>
      <c r="E25" s="266" t="s">
        <v>58</v>
      </c>
      <c r="F25" s="266"/>
      <c r="G25" s="487">
        <f t="shared" si="5"/>
        <v>-6280342.3436086448</v>
      </c>
      <c r="H25" s="416">
        <f t="shared" si="6"/>
        <v>-6332000</v>
      </c>
      <c r="I25" s="488">
        <f>I21+I22+I23+I24</f>
        <v>-1798000</v>
      </c>
      <c r="J25" s="488">
        <f t="shared" ref="J25:AL25" si="7">J21+J22+J23+J24</f>
        <v>-4720000</v>
      </c>
      <c r="K25" s="488">
        <f>K21+K22+K23+K24</f>
        <v>-500</v>
      </c>
      <c r="L25" s="488">
        <f>L21+L22+L23+L24</f>
        <v>-500</v>
      </c>
      <c r="M25" s="488">
        <f t="shared" si="7"/>
        <v>-500</v>
      </c>
      <c r="N25" s="488">
        <f t="shared" si="7"/>
        <v>-500</v>
      </c>
      <c r="O25" s="488">
        <f t="shared" si="7"/>
        <v>-500</v>
      </c>
      <c r="P25" s="488">
        <f t="shared" si="7"/>
        <v>-500</v>
      </c>
      <c r="Q25" s="488">
        <f t="shared" si="7"/>
        <v>-500</v>
      </c>
      <c r="R25" s="488">
        <f t="shared" si="7"/>
        <v>-500</v>
      </c>
      <c r="S25" s="488">
        <f t="shared" si="7"/>
        <v>-500</v>
      </c>
      <c r="T25" s="488">
        <f t="shared" si="7"/>
        <v>-500</v>
      </c>
      <c r="U25" s="488">
        <f t="shared" si="7"/>
        <v>-500</v>
      </c>
      <c r="V25" s="488">
        <f t="shared" si="7"/>
        <v>-500</v>
      </c>
      <c r="W25" s="488">
        <f t="shared" si="7"/>
        <v>-500</v>
      </c>
      <c r="X25" s="488">
        <f t="shared" si="7"/>
        <v>-500</v>
      </c>
      <c r="Y25" s="488">
        <f t="shared" si="7"/>
        <v>-500</v>
      </c>
      <c r="Z25" s="488">
        <f t="shared" si="7"/>
        <v>-500</v>
      </c>
      <c r="AA25" s="488">
        <f t="shared" si="7"/>
        <v>-500</v>
      </c>
      <c r="AB25" s="488">
        <f t="shared" si="7"/>
        <v>-500</v>
      </c>
      <c r="AC25" s="488">
        <f t="shared" si="7"/>
        <v>-500</v>
      </c>
      <c r="AD25" s="488">
        <f t="shared" si="7"/>
        <v>-500</v>
      </c>
      <c r="AE25" s="488">
        <f t="shared" si="7"/>
        <v>-500</v>
      </c>
      <c r="AF25" s="488">
        <f t="shared" si="7"/>
        <v>-500</v>
      </c>
      <c r="AG25" s="488">
        <f t="shared" si="7"/>
        <v>-500</v>
      </c>
      <c r="AH25" s="488">
        <f t="shared" si="7"/>
        <v>-500</v>
      </c>
      <c r="AI25" s="488">
        <f t="shared" si="7"/>
        <v>-500</v>
      </c>
      <c r="AJ25" s="488">
        <f t="shared" si="7"/>
        <v>-500</v>
      </c>
      <c r="AK25" s="488">
        <f t="shared" si="7"/>
        <v>-500</v>
      </c>
      <c r="AL25" s="488">
        <f t="shared" si="7"/>
        <v>199500</v>
      </c>
      <c r="AM25" s="473"/>
    </row>
    <row r="26" spans="1:43" x14ac:dyDescent="0.25">
      <c r="A26" s="351"/>
      <c r="B26" s="351"/>
      <c r="C26" s="351"/>
      <c r="D26" s="351"/>
      <c r="E26" s="409"/>
      <c r="F26" s="409"/>
      <c r="G26" s="409"/>
      <c r="H26" s="409"/>
      <c r="I26" s="409"/>
      <c r="J26" s="448"/>
      <c r="K26" s="398"/>
      <c r="L26" s="448"/>
      <c r="M26" s="398"/>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1"/>
    </row>
    <row r="27" spans="1:43" x14ac:dyDescent="0.25">
      <c r="A27" s="332">
        <v>4</v>
      </c>
      <c r="B27" s="333" t="s">
        <v>197</v>
      </c>
      <c r="C27" s="333"/>
      <c r="D27" s="333"/>
      <c r="E27" s="333"/>
      <c r="F27" s="333"/>
      <c r="G27" s="638" t="s">
        <v>226</v>
      </c>
      <c r="H27" s="639"/>
      <c r="I27" s="639" t="s">
        <v>227</v>
      </c>
      <c r="J27" s="639"/>
      <c r="K27" s="639" t="s">
        <v>228</v>
      </c>
      <c r="L27" s="640"/>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row>
    <row r="28" spans="1:43" x14ac:dyDescent="0.25">
      <c r="A28" s="437"/>
      <c r="B28" s="438" t="s">
        <v>136</v>
      </c>
      <c r="C28" s="438" t="s">
        <v>220</v>
      </c>
      <c r="D28" s="438"/>
      <c r="E28" s="449"/>
      <c r="F28" s="450"/>
      <c r="G28" s="485">
        <f>'6. DL finanšu_analīze'!I30</f>
        <v>-6280342.3436086448</v>
      </c>
      <c r="H28" s="450"/>
      <c r="I28" s="451">
        <f>G25</f>
        <v>-6280342.3436086448</v>
      </c>
      <c r="K28" s="636">
        <f>I28/G28-1</f>
        <v>0</v>
      </c>
      <c r="L28" s="637"/>
      <c r="M28" s="351"/>
      <c r="N28" s="351"/>
      <c r="O28" s="351"/>
      <c r="P28" s="351"/>
      <c r="Q28" s="452"/>
      <c r="R28" s="351"/>
      <c r="S28" s="351"/>
      <c r="T28" s="351"/>
      <c r="U28" s="351"/>
      <c r="V28" s="351"/>
      <c r="W28" s="351"/>
      <c r="X28" s="351"/>
      <c r="Y28" s="351"/>
      <c r="Z28" s="351"/>
      <c r="AA28" s="351"/>
      <c r="AB28" s="351"/>
      <c r="AC28" s="351"/>
      <c r="AD28" s="351"/>
      <c r="AE28" s="351"/>
      <c r="AF28" s="351"/>
      <c r="AG28" s="351"/>
      <c r="AH28" s="351"/>
      <c r="AI28" s="351"/>
      <c r="AJ28" s="351"/>
      <c r="AK28" s="351"/>
      <c r="AL28" s="351"/>
    </row>
    <row r="29" spans="1:43" x14ac:dyDescent="0.25">
      <c r="A29" s="332"/>
      <c r="B29" s="333"/>
      <c r="C29" s="333"/>
      <c r="D29" s="333"/>
      <c r="E29" s="333"/>
      <c r="F29" s="333"/>
      <c r="G29" s="333"/>
      <c r="H29" s="333"/>
      <c r="I29" s="333"/>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row>
  </sheetData>
  <sheetProtection algorithmName="SHA-512" hashValue="1tGjbl8G05kRF8QxoUdt5PUIvQ6DcmGl3/N4IF13F0s4ndpDu0bInJ++A1HmVqa19u0i9BNEaQ7CuSdNLzmBOg==" saltValue="cMcqseKdtRgUaM02kXZ0Mw=="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pane xSplit="1" ySplit="16" topLeftCell="B137" activePane="bottomRight" state="frozen"/>
      <selection pane="topRight" activeCell="B1" sqref="B1"/>
      <selection pane="bottomLeft" activeCell="A17" sqref="A17"/>
      <selection pane="bottomRight" activeCell="N216" sqref="N216"/>
    </sheetView>
  </sheetViews>
  <sheetFormatPr defaultColWidth="9.140625" defaultRowHeight="12.75" x14ac:dyDescent="0.2"/>
  <cols>
    <col min="1" max="1" width="47.5703125" style="401" customWidth="1"/>
    <col min="2" max="2" width="16.42578125" style="401" customWidth="1"/>
    <col min="3" max="3" width="3.28515625" style="401" customWidth="1"/>
    <col min="4" max="4" width="16.42578125" style="401" customWidth="1"/>
    <col min="5" max="5" width="3.5703125" style="401" customWidth="1"/>
    <col min="6" max="6" width="16.42578125" style="401" customWidth="1"/>
    <col min="7" max="7" width="3.5703125" style="401" customWidth="1"/>
    <col min="8" max="8" width="16.42578125" style="401" customWidth="1"/>
    <col min="9" max="9" width="3.5703125" style="401" customWidth="1"/>
    <col min="10" max="10" width="16.42578125" style="401" customWidth="1"/>
    <col min="11" max="11" width="3.5703125" style="401" customWidth="1"/>
    <col min="12" max="12" width="16.42578125" style="401" customWidth="1"/>
    <col min="13" max="13" width="3.5703125" style="401" customWidth="1"/>
    <col min="14" max="14" width="16.42578125" style="401" customWidth="1"/>
    <col min="15" max="15" width="3.5703125" style="401" customWidth="1"/>
    <col min="16" max="16" width="16.42578125" style="401" customWidth="1"/>
    <col min="17" max="17" width="3.5703125" style="401" customWidth="1"/>
    <col min="18" max="18" width="16.42578125" style="401" customWidth="1"/>
    <col min="19" max="19" width="3.5703125" style="401" customWidth="1"/>
    <col min="20" max="20" width="16.42578125" style="401" customWidth="1"/>
    <col min="21" max="21" width="16" style="401" customWidth="1"/>
    <col min="22" max="22" width="9.140625" style="401"/>
    <col min="23" max="23" width="10.85546875" style="401" customWidth="1"/>
    <col min="24" max="16384" width="9.140625" style="401"/>
  </cols>
  <sheetData>
    <row r="1" spans="1:23" s="251" customFormat="1" ht="27" customHeight="1" x14ac:dyDescent="0.4">
      <c r="A1" s="643" t="s">
        <v>229</v>
      </c>
      <c r="B1" s="643"/>
      <c r="C1" s="643"/>
      <c r="D1" s="643"/>
      <c r="E1" s="489"/>
      <c r="F1" s="250"/>
      <c r="G1" s="250"/>
      <c r="H1" s="250"/>
      <c r="I1" s="250"/>
      <c r="J1" s="250"/>
      <c r="K1" s="250"/>
      <c r="L1" s="250"/>
      <c r="M1" s="250"/>
      <c r="N1" s="250"/>
      <c r="O1" s="250"/>
      <c r="P1" s="250"/>
      <c r="Q1" s="250"/>
      <c r="R1" s="250"/>
      <c r="S1" s="250"/>
      <c r="T1" s="250"/>
      <c r="U1" s="250"/>
    </row>
    <row r="2" spans="1:23" ht="24.95" customHeight="1" x14ac:dyDescent="0.35">
      <c r="A2" s="490" t="s">
        <v>230</v>
      </c>
      <c r="B2" s="320"/>
      <c r="C2" s="320"/>
      <c r="D2" s="320"/>
      <c r="E2" s="320"/>
      <c r="F2" s="250"/>
      <c r="G2" s="250"/>
      <c r="H2" s="250"/>
      <c r="I2" s="250"/>
      <c r="J2" s="250"/>
      <c r="K2" s="250"/>
      <c r="L2" s="250"/>
      <c r="M2" s="250"/>
      <c r="N2" s="250"/>
      <c r="O2" s="250"/>
      <c r="P2" s="250"/>
      <c r="Q2" s="250"/>
      <c r="R2" s="250"/>
      <c r="S2" s="250"/>
      <c r="T2" s="250"/>
      <c r="U2" s="250"/>
    </row>
    <row r="3" spans="1:23" x14ac:dyDescent="0.2">
      <c r="A3" s="491" t="s">
        <v>231</v>
      </c>
      <c r="B3" s="492">
        <f>'4.DL Finansiālā ilgtspēja'!E4</f>
        <v>2022</v>
      </c>
      <c r="C3" s="492"/>
      <c r="D3" s="492">
        <f>IF(OR(B3&gt;='Dati par projektu'!$C$17,B3="X"),"X",B3+1)</f>
        <v>2023</v>
      </c>
      <c r="E3" s="492"/>
      <c r="F3" s="492" t="str">
        <f>IF(OR(D3&gt;='Dati par projektu'!$C$17,D3="X"),"X",D3+1)</f>
        <v>X</v>
      </c>
      <c r="G3" s="492"/>
      <c r="H3" s="492" t="str">
        <f>IF(OR(F3&gt;='Dati par projektu'!$C$17,F3="X"),"X",F3+1)</f>
        <v>X</v>
      </c>
      <c r="I3" s="492"/>
      <c r="J3" s="492" t="str">
        <f>IF(OR(H3&gt;='Dati par projektu'!$C$17,H3="X"),"X",H3+1)</f>
        <v>X</v>
      </c>
      <c r="K3" s="492"/>
      <c r="L3" s="492" t="str">
        <f>IF(OR(J3&gt;='Dati par projektu'!$C$17,J3="X"),"X",J3+1)</f>
        <v>X</v>
      </c>
      <c r="M3" s="492"/>
      <c r="N3" s="492" t="str">
        <f>IF(OR(L3&gt;='Dati par projektu'!$C$17,L3="X"),"X",L3+1)</f>
        <v>X</v>
      </c>
      <c r="O3" s="492"/>
      <c r="P3" s="492" t="str">
        <f>IF(OR(N3&gt;='Dati par projektu'!$C$17,N3="X"),"X",N3+1)</f>
        <v>X</v>
      </c>
      <c r="Q3" s="492"/>
      <c r="R3" s="492" t="str">
        <f>IF(OR(P3&gt;='Dati par projektu'!$C$17,P3="X"),"X",P3+1)</f>
        <v>X</v>
      </c>
      <c r="S3" s="492"/>
      <c r="T3" s="492"/>
      <c r="U3" s="492"/>
    </row>
    <row r="4" spans="1:23" ht="12.75" customHeight="1" x14ac:dyDescent="0.2">
      <c r="A4" s="493"/>
      <c r="B4" s="493" t="s">
        <v>232</v>
      </c>
      <c r="C4" s="493"/>
      <c r="D4" s="493" t="s">
        <v>232</v>
      </c>
      <c r="E4" s="493"/>
      <c r="F4" s="493" t="s">
        <v>232</v>
      </c>
      <c r="G4" s="493"/>
      <c r="H4" s="493" t="s">
        <v>232</v>
      </c>
      <c r="I4" s="493"/>
      <c r="J4" s="493" t="s">
        <v>232</v>
      </c>
      <c r="K4" s="493"/>
      <c r="L4" s="493" t="s">
        <v>232</v>
      </c>
      <c r="M4" s="493"/>
      <c r="N4" s="493" t="s">
        <v>232</v>
      </c>
      <c r="O4" s="493"/>
      <c r="P4" s="493" t="s">
        <v>232</v>
      </c>
      <c r="Q4" s="493"/>
      <c r="R4" s="493" t="s">
        <v>232</v>
      </c>
      <c r="S4" s="493"/>
      <c r="T4" s="493" t="s">
        <v>114</v>
      </c>
      <c r="U4" s="493" t="s">
        <v>59</v>
      </c>
    </row>
    <row r="5" spans="1:23" x14ac:dyDescent="0.2">
      <c r="A5" s="494" t="str">
        <f>'9. DL PIV 2.pielikums'!A5</f>
        <v>Eiropas Reģionālās attīstības fonds</v>
      </c>
      <c r="B5" s="495">
        <f>SUM(B29,B45,B61,B77,B93,B109,B125,B141,B159,B175,B191,B207,B225,B257,B241,B273)</f>
        <v>1275000</v>
      </c>
      <c r="C5" s="495"/>
      <c r="D5" s="495">
        <f>SUM(D29,D45,D61,D77,D93,D109,D125,D141,D159,D175,D191,D207,D225,D257,D241,D273)</f>
        <v>3740000</v>
      </c>
      <c r="E5" s="495"/>
      <c r="F5" s="495">
        <f>SUM(F29,F45,F61,F77,F93,F109,F125,F141,F159,F175,F191,F207,F225,F257,F241,F273)</f>
        <v>0</v>
      </c>
      <c r="G5" s="495"/>
      <c r="H5" s="495">
        <f>SUM(H29,H45,H61,H77,H93,H109,H125,H141,H159,H175,H191,H207,H225,H257,H241,H273)</f>
        <v>0</v>
      </c>
      <c r="I5" s="495"/>
      <c r="J5" s="495">
        <f>SUM(J29,J45,J61,J77,J93,J109,J125,J141,J159,J175,J191,J207,J225,J257,J241,J273)</f>
        <v>0</v>
      </c>
      <c r="K5" s="495"/>
      <c r="L5" s="495">
        <f>SUM(L29,L45,L61,L77,L93,L109,L125,L141,L159,L175,L191,L207,L225,L257,L241,L273)</f>
        <v>0</v>
      </c>
      <c r="M5" s="495"/>
      <c r="N5" s="495">
        <f>SUM(N29,N45,N61,N77,N93,N109,N125,N141,N159,N175,N191,N207,N225,N257,N241,N273)</f>
        <v>0</v>
      </c>
      <c r="O5" s="495"/>
      <c r="P5" s="495">
        <f>SUM(P29,P45,P61,P77,P93,P109,P125,P141,P159,P175,P191,P207,P225,P257,P241,P273)</f>
        <v>0</v>
      </c>
      <c r="Q5" s="495"/>
      <c r="R5" s="495">
        <f>SUM(R29,R45,R61,R77,R93,R109,R125,R141,R159,R175,R191,R207,R225,R257,R241,R273)</f>
        <v>0</v>
      </c>
      <c r="S5" s="495"/>
      <c r="T5" s="496">
        <f>SUM(B5:R5)</f>
        <v>5015000</v>
      </c>
      <c r="U5" s="497">
        <f>T5/$T$12</f>
        <v>0.85</v>
      </c>
    </row>
    <row r="6" spans="1:23" x14ac:dyDescent="0.2">
      <c r="A6" s="498" t="s">
        <v>337</v>
      </c>
      <c r="B6" s="495">
        <f>SUM(B30,B46,B62,B78,B94,B110,B126,B142,B160,B176,B192,B208,B226,B258,B242,B274)</f>
        <v>0</v>
      </c>
      <c r="C6" s="495"/>
      <c r="D6" s="495">
        <f>SUM(D30,D46,D62,D78,D94,D110,D126,D142,D160,D176,D192,D208,D226,D258,D242,D274)</f>
        <v>0</v>
      </c>
      <c r="E6" s="495"/>
      <c r="F6" s="495">
        <f>SUM(F30,F46,F62,F78,F94,F110,F126,F142,F160,F176,F192,F208,F226,F258,F242,F274)</f>
        <v>0</v>
      </c>
      <c r="G6" s="495"/>
      <c r="H6" s="495">
        <f>SUM(H30,H46,H62,H78,H94,H110,H126,H142,H160,H176,H192,H208,H226,H258,H242,H274)</f>
        <v>0</v>
      </c>
      <c r="I6" s="495"/>
      <c r="J6" s="495">
        <f>SUM(J30,J46,J62,J78,J94,J110,J126,J142,J160,J176,J192,J208,J226,J258,J242,J274)</f>
        <v>0</v>
      </c>
      <c r="K6" s="495"/>
      <c r="L6" s="495">
        <f>SUM(L30,L46,L62,L78,L94,L110,L126,L142,L160,L176,L192,L208,L226,L258,L242,L274)</f>
        <v>0</v>
      </c>
      <c r="M6" s="495"/>
      <c r="N6" s="495">
        <f>SUM(N30,N46,N62,N78,N94,N110,N126,N142,N160,N176,N192,N208,N226,N258,N242,N274)</f>
        <v>0</v>
      </c>
      <c r="O6" s="495"/>
      <c r="P6" s="495">
        <f>SUM(P30,P46,P62,P78,P94,P110,P126,P142,P160,P176,P192,P208,P226,P258,P242,P274)</f>
        <v>0</v>
      </c>
      <c r="Q6" s="495"/>
      <c r="R6" s="495">
        <f>SUM(R30,R46,R62,R78,R94,R110,R126,R142,R160,R176,R192,R208,R226,R258,R242,R274)</f>
        <v>0</v>
      </c>
      <c r="S6" s="495"/>
      <c r="T6" s="496">
        <f t="shared" ref="T6:T16" si="0">SUM(B6:R6)</f>
        <v>0</v>
      </c>
      <c r="U6" s="497">
        <f t="shared" ref="U6:U12" si="1">T6/$T$12</f>
        <v>0</v>
      </c>
    </row>
    <row r="7" spans="1:23" x14ac:dyDescent="0.2">
      <c r="A7" s="498" t="s">
        <v>234</v>
      </c>
      <c r="B7" s="495">
        <f>SUM(B31,B47,B63,B79,B95,B111,B127,B143,B161,B177,B193,B209,B227,B259,B243,B275)</f>
        <v>18750</v>
      </c>
      <c r="C7" s="495"/>
      <c r="D7" s="495">
        <f>SUM(D31,D47,D63,D79,D95,D111,D127,D143,D161,D177,D193,D209,D227,D259,D243,D275)</f>
        <v>75000</v>
      </c>
      <c r="E7" s="495"/>
      <c r="F7" s="495">
        <f>SUM(F31,F47,F63,F79,F95,F111,F127,F143,F161,F177,F193,F209,F227,F259,F243,F275)</f>
        <v>0</v>
      </c>
      <c r="G7" s="495"/>
      <c r="H7" s="495">
        <f>SUM(H31,H47,H63,H79,H95,H111,H127,H143,H161,H177,H193,H209,H227,H259,H243,H275)</f>
        <v>0</v>
      </c>
      <c r="I7" s="495"/>
      <c r="J7" s="495">
        <f>SUM(J31,J47,J63,J79,J95,J111,J127,J143,J161,J177,J193,J209,J227,J259,J243,J275)</f>
        <v>0</v>
      </c>
      <c r="K7" s="495"/>
      <c r="L7" s="495">
        <f>SUM(L31,L47,L63,L79,L95,L111,L127,L143,L161,L177,L193,L209,L227,L259,L243,L275)</f>
        <v>0</v>
      </c>
      <c r="M7" s="495"/>
      <c r="N7" s="495">
        <f>SUM(N31,N47,N63,N79,N95,N111,N127,N143,N161,N177,N193,N209,N227,N259,N243,N275)</f>
        <v>0</v>
      </c>
      <c r="O7" s="495"/>
      <c r="P7" s="495">
        <f>SUM(P31,P47,P63,P79,P95,P111,P127,P143,P161,P177,P193,P209,P227,P259,P243,P275)</f>
        <v>0</v>
      </c>
      <c r="Q7" s="495"/>
      <c r="R7" s="495">
        <f>SUM(R31,R47,R63,R79,R95,R111,R127,R143,R161,R177,R193,R209,R227,R259,R243,R275)</f>
        <v>0</v>
      </c>
      <c r="S7" s="495"/>
      <c r="T7" s="496">
        <f>SUM(B7:R7)</f>
        <v>93750</v>
      </c>
      <c r="U7" s="497">
        <f t="shared" si="1"/>
        <v>1.5889830508474576E-2</v>
      </c>
    </row>
    <row r="8" spans="1:23" x14ac:dyDescent="0.2">
      <c r="A8" s="498" t="s">
        <v>163</v>
      </c>
      <c r="B8" s="495">
        <f>SUM(B32,B48,B64,B80,B96,B112,B128,B144,B162,B178,B194,B210,B228,B260,B244,B276)</f>
        <v>56250</v>
      </c>
      <c r="C8" s="495"/>
      <c r="D8" s="495">
        <f>SUM(D32,D48,D64,D80,D96,D112,D128,D144,D162,D178,D194,D210,D228,D260,D244,D276)</f>
        <v>225000</v>
      </c>
      <c r="E8" s="495"/>
      <c r="F8" s="495">
        <f>SUM(F32,F48,F64,F80,F96,F112,F128,F144,F162,F178,F194,F210,F228,F260,F244,F276)</f>
        <v>0</v>
      </c>
      <c r="G8" s="495"/>
      <c r="H8" s="495">
        <f>SUM(H32,H48,H64,H80,H96,H112,H128,H144,H162,H178,H194,H210,H228,H260,H244,H276)</f>
        <v>0</v>
      </c>
      <c r="I8" s="495"/>
      <c r="J8" s="495">
        <f>SUM(J32,J48,J64,J80,J96,J112,J128,J144,J162,J178,J194,J210,J228,J260,J244,J276)</f>
        <v>0</v>
      </c>
      <c r="K8" s="495"/>
      <c r="L8" s="495">
        <f>SUM(L32,L48,L64,L80,L96,L112,L128,L144,L162,L178,L194,L210,L228,L260,L244,L276)</f>
        <v>0</v>
      </c>
      <c r="M8" s="495"/>
      <c r="N8" s="495">
        <f>SUM(N32,N48,N64,N80,N96,N112,N128,N144,N162,N178,N194,N210,N228,N260,N244,N276)</f>
        <v>0</v>
      </c>
      <c r="O8" s="495"/>
      <c r="P8" s="495">
        <f>SUM(P32,P48,P64,P80,P96,P112,P128,P144,P162,P178,P194,P210,P228,P260,P244,P276)</f>
        <v>0</v>
      </c>
      <c r="Q8" s="495"/>
      <c r="R8" s="495">
        <f>SUM(R32,R48,R64,R80,R96,R112,R128,R144,R162,R178,R194,R210,R228,R260,R244,R276)</f>
        <v>0</v>
      </c>
      <c r="S8" s="495"/>
      <c r="T8" s="496">
        <f t="shared" si="0"/>
        <v>281250</v>
      </c>
      <c r="U8" s="497">
        <f t="shared" si="1"/>
        <v>4.7669491525423727E-2</v>
      </c>
    </row>
    <row r="9" spans="1:23" s="320" customFormat="1" x14ac:dyDescent="0.2">
      <c r="A9" s="498" t="s">
        <v>235</v>
      </c>
      <c r="B9" s="495">
        <f>SUM(B33,B49,B65,B81,B97,B113,B129,B145,B163,B179,B195,B211,B229,B261,B245,B277)</f>
        <v>150000.00000000003</v>
      </c>
      <c r="C9" s="495"/>
      <c r="D9" s="495">
        <f>SUM(D33,D49,D65,D81,D97,D113,D129,D145,D163,D179,D195,D211,D229,D261,D245,D277)</f>
        <v>360000.00000000006</v>
      </c>
      <c r="E9" s="495"/>
      <c r="F9" s="495">
        <f>SUM(F33,F49,F65,F81,F97,F113,F129,F145,F163,F179,F195,F211,F229,F261,F245,F277)</f>
        <v>0</v>
      </c>
      <c r="G9" s="495"/>
      <c r="H9" s="495">
        <f>SUM(H33,H49,H65,H81,H97,H113,H129,H145,H163,H179,H195,H211,H229,H261,H245,H277)</f>
        <v>0</v>
      </c>
      <c r="I9" s="495"/>
      <c r="J9" s="495">
        <f>SUM(J33,J49,J65,J81,J97,J113,J129,J145,J163,J179,J195,J211,J229,J261,J245,J277)</f>
        <v>0</v>
      </c>
      <c r="K9" s="495"/>
      <c r="L9" s="495">
        <f>SUM(L33,L49,L65,L81,L97,L113,L129,L145,L163,L179,L195,L211,L229,L261,L245,L277)</f>
        <v>0</v>
      </c>
      <c r="M9" s="495"/>
      <c r="N9" s="495">
        <f>SUM(N33,N49,N65,N81,N97,N113,N129,N145,N163,N179,N195,N211,N229,N261,N245,N277)</f>
        <v>0</v>
      </c>
      <c r="O9" s="495"/>
      <c r="P9" s="495">
        <f>SUM(P33,P49,P65,P81,P97,P113,P129,P145,P163,P179,P195,P211,P229,P261,P245,P277)</f>
        <v>0</v>
      </c>
      <c r="Q9" s="495"/>
      <c r="R9" s="495">
        <f>SUM(R33,R49,R65,R81,R97,R113,R129,R145,R163,R179,R195,R211,R229,R261,R245,R277)</f>
        <v>0</v>
      </c>
      <c r="S9" s="495"/>
      <c r="T9" s="496">
        <f t="shared" si="0"/>
        <v>510000.00000000012</v>
      </c>
      <c r="U9" s="497">
        <f t="shared" si="1"/>
        <v>8.644067796610172E-2</v>
      </c>
    </row>
    <row r="10" spans="1:23" ht="15" customHeight="1" x14ac:dyDescent="0.2">
      <c r="A10" s="499" t="s">
        <v>338</v>
      </c>
      <c r="B10" s="376">
        <f>SUM(B5:B9)</f>
        <v>1500000</v>
      </c>
      <c r="C10" s="291"/>
      <c r="D10" s="291">
        <f>SUM(D5:D9)</f>
        <v>4400000</v>
      </c>
      <c r="E10" s="291"/>
      <c r="F10" s="291">
        <f>SUM(F5:F9)</f>
        <v>0</v>
      </c>
      <c r="G10" s="291"/>
      <c r="H10" s="291">
        <f t="shared" ref="H10:R10" si="2">SUM(H5:H9)</f>
        <v>0</v>
      </c>
      <c r="I10" s="291"/>
      <c r="J10" s="291">
        <f t="shared" si="2"/>
        <v>0</v>
      </c>
      <c r="K10" s="291"/>
      <c r="L10" s="291">
        <f t="shared" si="2"/>
        <v>0</v>
      </c>
      <c r="M10" s="291"/>
      <c r="N10" s="291">
        <f t="shared" si="2"/>
        <v>0</v>
      </c>
      <c r="O10" s="291"/>
      <c r="P10" s="291">
        <f t="shared" si="2"/>
        <v>0</v>
      </c>
      <c r="Q10" s="291"/>
      <c r="R10" s="291">
        <f t="shared" si="2"/>
        <v>0</v>
      </c>
      <c r="S10" s="291"/>
      <c r="T10" s="500">
        <f t="shared" si="0"/>
        <v>5900000</v>
      </c>
      <c r="U10" s="501">
        <f t="shared" si="1"/>
        <v>1</v>
      </c>
    </row>
    <row r="11" spans="1:23" ht="15" customHeight="1" x14ac:dyDescent="0.2">
      <c r="A11" s="498" t="s">
        <v>236</v>
      </c>
      <c r="B11" s="495">
        <f>SUM(B35,B51,B67,B83,B99,B115,B131,B147,B165,B181,B197,B213,B231,B263,B247,B279)</f>
        <v>0</v>
      </c>
      <c r="C11" s="495"/>
      <c r="D11" s="495">
        <f t="shared" ref="D11:R11" si="3">SUM(D35,D51,D67,D83,D99,D115,D131,D147,D165,D181,D197,D213,D231,D263,D247,D279)</f>
        <v>0</v>
      </c>
      <c r="E11" s="495"/>
      <c r="F11" s="495">
        <f t="shared" si="3"/>
        <v>0</v>
      </c>
      <c r="G11" s="495"/>
      <c r="H11" s="495">
        <f t="shared" si="3"/>
        <v>0</v>
      </c>
      <c r="I11" s="495"/>
      <c r="J11" s="495">
        <f t="shared" si="3"/>
        <v>0</v>
      </c>
      <c r="K11" s="495"/>
      <c r="L11" s="495">
        <f t="shared" si="3"/>
        <v>0</v>
      </c>
      <c r="M11" s="495"/>
      <c r="N11" s="495">
        <f t="shared" si="3"/>
        <v>0</v>
      </c>
      <c r="O11" s="495"/>
      <c r="P11" s="495">
        <f t="shared" si="3"/>
        <v>0</v>
      </c>
      <c r="Q11" s="495"/>
      <c r="R11" s="495">
        <f t="shared" si="3"/>
        <v>0</v>
      </c>
      <c r="S11" s="495"/>
      <c r="T11" s="496">
        <f t="shared" si="0"/>
        <v>0</v>
      </c>
      <c r="U11" s="497">
        <f t="shared" si="1"/>
        <v>0</v>
      </c>
    </row>
    <row r="12" spans="1:23" x14ac:dyDescent="0.2">
      <c r="A12" s="499" t="s">
        <v>237</v>
      </c>
      <c r="B12" s="502">
        <f>B10+B11</f>
        <v>1500000</v>
      </c>
      <c r="C12" s="291"/>
      <c r="D12" s="291">
        <f>D10+D11</f>
        <v>4400000</v>
      </c>
      <c r="E12" s="291"/>
      <c r="F12" s="291">
        <f>F10+F11</f>
        <v>0</v>
      </c>
      <c r="G12" s="291"/>
      <c r="H12" s="291">
        <f>H10+H11</f>
        <v>0</v>
      </c>
      <c r="I12" s="291"/>
      <c r="J12" s="291">
        <f>J10+J11</f>
        <v>0</v>
      </c>
      <c r="K12" s="291"/>
      <c r="L12" s="291">
        <f>L10+L11</f>
        <v>0</v>
      </c>
      <c r="M12" s="291"/>
      <c r="N12" s="291">
        <f>N10+N11</f>
        <v>0</v>
      </c>
      <c r="O12" s="291"/>
      <c r="P12" s="291">
        <f>P10+P11</f>
        <v>0</v>
      </c>
      <c r="Q12" s="291"/>
      <c r="R12" s="291">
        <f>R10+R11</f>
        <v>0</v>
      </c>
      <c r="S12" s="291"/>
      <c r="T12" s="500">
        <f>SUM(B12:R12)</f>
        <v>5900000</v>
      </c>
      <c r="U12" s="501">
        <f t="shared" si="1"/>
        <v>1</v>
      </c>
      <c r="W12" s="476" t="str">
        <f>IF(T12='10. DL PIV 3.pielikums'!C35,"Dati pareizi","Kļūda")</f>
        <v>Dati pareizi</v>
      </c>
    </row>
    <row r="13" spans="1:23" x14ac:dyDescent="0.2">
      <c r="A13" s="498" t="s">
        <v>238</v>
      </c>
      <c r="B13" s="495">
        <f>SUM(B37,B53,B69,B85,B101,B117,B133,B149,B167,B183,B199,B215,B233,B265,B249,B281)</f>
        <v>300000</v>
      </c>
      <c r="C13" s="495"/>
      <c r="D13" s="495">
        <f>SUM(D37,D53,D69,D85,D101,D117,D133,D149,D167,D183,D199,D215,D233,D265,D249,D281)</f>
        <v>322000</v>
      </c>
      <c r="E13" s="495"/>
      <c r="F13" s="495">
        <f>SUM(F37,F53,F69,F85,F101,F117,F133,F149,F167,F183,F199,F215,F233,F265,F249,F281)</f>
        <v>0</v>
      </c>
      <c r="G13" s="495"/>
      <c r="H13" s="495">
        <f>SUM(H37,H53,H69,H85,H101,H117,H133,H149,H167,H183,H199,H215,H233,H265,H249,H281)</f>
        <v>0</v>
      </c>
      <c r="I13" s="495"/>
      <c r="J13" s="495">
        <f>SUM(J37,J53,J69,J85,J101,J117,J133,J149,J167,J183,J199,J215,J233,J265,J249,J281)</f>
        <v>0</v>
      </c>
      <c r="K13" s="495"/>
      <c r="L13" s="495">
        <f>SUM(L37,L53,L69,L85,L101,L117,L133,L149,L167,L183,L199,L215,L233,L265,L249,L281)</f>
        <v>0</v>
      </c>
      <c r="M13" s="495"/>
      <c r="N13" s="495">
        <f>SUM(N37,N53,N69,N85,N101,N117,N133,N149,N167,N183,N199,N215,N233,N265,N249,N281)</f>
        <v>0</v>
      </c>
      <c r="O13" s="495"/>
      <c r="P13" s="495">
        <f>SUM(P37,P53,P69,P85,P101,P117,P133,P149,P167,P183,P199,P215,P233,P265,P249,P281)</f>
        <v>0</v>
      </c>
      <c r="Q13" s="495"/>
      <c r="R13" s="495">
        <f>SUM(R37,R53,R69,R85,R101,R117,R133,R149,R167,R183,R199,R215,R233,R265,R249,R281)</f>
        <v>0</v>
      </c>
      <c r="S13" s="495"/>
      <c r="T13" s="496">
        <f t="shared" ref="T13" si="4">SUM(B13:R13)</f>
        <v>622000</v>
      </c>
      <c r="U13" s="503" t="s">
        <v>239</v>
      </c>
      <c r="W13" s="476"/>
    </row>
    <row r="14" spans="1:23" x14ac:dyDescent="0.2">
      <c r="A14" s="498" t="s">
        <v>240</v>
      </c>
      <c r="B14" s="495">
        <f>SUM(B38,B54,B70,B86,B102,B118,B134,B150,B168,B184,B200,B216,B234,B266,B250,B282)</f>
        <v>0</v>
      </c>
      <c r="C14" s="495"/>
      <c r="D14" s="495">
        <f>SUM(D38,D54,D70,D86,D102,D118,D134,D150,D168,D184,D200,D216,D234,D266,D250,D282)</f>
        <v>0</v>
      </c>
      <c r="E14" s="495"/>
      <c r="F14" s="495">
        <f>SUM(F38,F54,F70,F86,F102,F118,F134,F150,F168,F184,F200,F216,F234,F266,F250,F282)</f>
        <v>0</v>
      </c>
      <c r="G14" s="495"/>
      <c r="H14" s="495">
        <f>SUM(H38,H54,H70,H86,H102,H118,H134,H150,H168,H184,H200,H216,H234,H266,H250,H282)</f>
        <v>0</v>
      </c>
      <c r="I14" s="495"/>
      <c r="J14" s="495">
        <f>SUM(J38,J54,J70,J86,J102,J118,J134,J150,J168,J184,J200,J216,J234,J266,J250,J282)</f>
        <v>0</v>
      </c>
      <c r="K14" s="495"/>
      <c r="L14" s="495">
        <f>SUM(L38,L54,L70,L86,L102,L118,L134,L150,L168,L184,L200,L216,L234,L266,L250,L282)</f>
        <v>0</v>
      </c>
      <c r="M14" s="495"/>
      <c r="N14" s="495">
        <f>SUM(N38,N54,N70,N86,N102,N118,N134,N150,N168,N184,N200,N216,N234,N266,N250,N282)</f>
        <v>0</v>
      </c>
      <c r="O14" s="495"/>
      <c r="P14" s="495">
        <f>SUM(P38,P54,P70,P86,P102,P118,P134,P150,P168,P184,P200,P216,P234,P266,P250,P282)</f>
        <v>0</v>
      </c>
      <c r="Q14" s="495"/>
      <c r="R14" s="495">
        <f>SUM(R38,R54,R70,R86,R102,R118,R134,R150,R168,R184,R200,R216,R234,R266,R250,R282)</f>
        <v>0</v>
      </c>
      <c r="S14" s="495"/>
      <c r="T14" s="496">
        <f t="shared" si="0"/>
        <v>0</v>
      </c>
      <c r="U14" s="503" t="s">
        <v>239</v>
      </c>
      <c r="W14" s="476"/>
    </row>
    <row r="15" spans="1:23" s="504" customFormat="1" x14ac:dyDescent="0.2">
      <c r="A15" s="499" t="s">
        <v>241</v>
      </c>
      <c r="B15" s="376">
        <f>SUM(B13:B14)</f>
        <v>300000</v>
      </c>
      <c r="C15" s="291"/>
      <c r="D15" s="291">
        <f t="shared" ref="D15:R15" si="5">SUM(D13:D14)</f>
        <v>322000</v>
      </c>
      <c r="E15" s="291"/>
      <c r="F15" s="291">
        <f t="shared" si="5"/>
        <v>0</v>
      </c>
      <c r="G15" s="291"/>
      <c r="H15" s="291">
        <f t="shared" si="5"/>
        <v>0</v>
      </c>
      <c r="I15" s="291"/>
      <c r="J15" s="291">
        <f t="shared" si="5"/>
        <v>0</v>
      </c>
      <c r="K15" s="291"/>
      <c r="L15" s="291">
        <f t="shared" si="5"/>
        <v>0</v>
      </c>
      <c r="M15" s="291"/>
      <c r="N15" s="291">
        <f t="shared" si="5"/>
        <v>0</v>
      </c>
      <c r="O15" s="291"/>
      <c r="P15" s="291">
        <f t="shared" si="5"/>
        <v>0</v>
      </c>
      <c r="Q15" s="291"/>
      <c r="R15" s="291">
        <f t="shared" si="5"/>
        <v>0</v>
      </c>
      <c r="S15" s="291"/>
      <c r="T15" s="500">
        <f t="shared" si="0"/>
        <v>622000</v>
      </c>
      <c r="U15" s="503" t="s">
        <v>239</v>
      </c>
      <c r="W15" s="476" t="str">
        <f>IF(T15='10. DL PIV 3.pielikums'!D35,"Dati pareizi","Kļūda")</f>
        <v>Dati pareizi</v>
      </c>
    </row>
    <row r="16" spans="1:23" ht="15" x14ac:dyDescent="0.25">
      <c r="A16" s="505" t="s">
        <v>242</v>
      </c>
      <c r="B16" s="506">
        <f t="shared" ref="B16:R16" si="6">B12+B15</f>
        <v>1800000</v>
      </c>
      <c r="C16" s="507"/>
      <c r="D16" s="507">
        <f t="shared" si="6"/>
        <v>4722000</v>
      </c>
      <c r="E16" s="507"/>
      <c r="F16" s="507">
        <f t="shared" si="6"/>
        <v>0</v>
      </c>
      <c r="G16" s="507"/>
      <c r="H16" s="507">
        <f t="shared" si="6"/>
        <v>0</v>
      </c>
      <c r="I16" s="507"/>
      <c r="J16" s="507">
        <f t="shared" si="6"/>
        <v>0</v>
      </c>
      <c r="K16" s="507"/>
      <c r="L16" s="507">
        <f t="shared" si="6"/>
        <v>0</v>
      </c>
      <c r="M16" s="507"/>
      <c r="N16" s="507">
        <f t="shared" si="6"/>
        <v>0</v>
      </c>
      <c r="O16" s="507"/>
      <c r="P16" s="507">
        <f t="shared" si="6"/>
        <v>0</v>
      </c>
      <c r="Q16" s="507"/>
      <c r="R16" s="507">
        <f t="shared" si="6"/>
        <v>0</v>
      </c>
      <c r="S16" s="507"/>
      <c r="T16" s="508">
        <f t="shared" si="0"/>
        <v>6522000</v>
      </c>
      <c r="U16" s="503" t="s">
        <v>239</v>
      </c>
    </row>
    <row r="17" spans="1:23" ht="15" x14ac:dyDescent="0.25">
      <c r="A17" s="509"/>
      <c r="B17" s="510"/>
      <c r="C17" s="510"/>
      <c r="F17" s="511"/>
      <c r="G17" s="510"/>
      <c r="H17" s="510"/>
      <c r="I17" s="510"/>
      <c r="J17" s="510"/>
      <c r="K17" s="510"/>
      <c r="L17" s="510"/>
      <c r="M17" s="510"/>
      <c r="N17" s="510"/>
      <c r="O17" s="510"/>
      <c r="P17" s="510"/>
      <c r="Q17" s="510"/>
      <c r="R17" s="510"/>
      <c r="S17" s="510"/>
      <c r="T17" s="510"/>
      <c r="U17" s="510"/>
    </row>
    <row r="18" spans="1:23" ht="15" x14ac:dyDescent="0.25">
      <c r="A18" s="510"/>
      <c r="B18" s="512"/>
      <c r="C18" s="512"/>
      <c r="D18" s="512"/>
      <c r="E18" s="512"/>
      <c r="F18" s="512"/>
      <c r="G18" s="512"/>
      <c r="H18" s="512"/>
      <c r="I18" s="512"/>
      <c r="J18" s="512"/>
      <c r="K18" s="512"/>
      <c r="L18" s="512"/>
      <c r="M18" s="512"/>
      <c r="N18" s="512"/>
      <c r="O18" s="512"/>
      <c r="P18" s="512"/>
      <c r="Q18" s="512"/>
      <c r="R18" s="512"/>
      <c r="S18" s="512"/>
      <c r="T18" s="512"/>
      <c r="U18" s="510"/>
    </row>
    <row r="19" spans="1:23" ht="15" x14ac:dyDescent="0.25">
      <c r="A19" s="513"/>
      <c r="B19" s="514"/>
      <c r="C19" s="515"/>
      <c r="D19" s="644"/>
      <c r="E19" s="645"/>
      <c r="F19" s="645"/>
      <c r="G19" s="645"/>
      <c r="H19" s="645"/>
      <c r="I19" s="645"/>
      <c r="J19" s="645"/>
      <c r="K19" s="645"/>
      <c r="L19" s="645"/>
      <c r="M19" s="645"/>
      <c r="N19" s="645"/>
      <c r="O19" s="645"/>
      <c r="P19" s="645"/>
      <c r="Q19" s="645"/>
      <c r="R19" s="645"/>
      <c r="S19" s="645"/>
      <c r="T19" s="645"/>
      <c r="U19" s="645"/>
    </row>
    <row r="20" spans="1:23" ht="15.75" thickBot="1" x14ac:dyDescent="0.3">
      <c r="A20" s="516"/>
      <c r="B20" s="517"/>
      <c r="C20" s="515"/>
      <c r="D20" s="646"/>
      <c r="E20" s="646"/>
      <c r="F20" s="646"/>
      <c r="G20" s="646"/>
      <c r="H20" s="646"/>
      <c r="I20" s="646"/>
      <c r="J20" s="646"/>
      <c r="K20" s="646"/>
      <c r="L20" s="646"/>
      <c r="M20" s="646"/>
      <c r="N20" s="646"/>
      <c r="O20" s="646"/>
      <c r="P20" s="646"/>
      <c r="Q20" s="646"/>
      <c r="R20" s="646"/>
      <c r="S20" s="646"/>
      <c r="T20" s="646"/>
      <c r="U20" s="646"/>
    </row>
    <row r="21" spans="1:23" ht="30" customHeight="1" thickTop="1" thickBot="1" x14ac:dyDescent="0.25">
      <c r="A21" s="518" t="s">
        <v>245</v>
      </c>
      <c r="B21" s="519">
        <f>'9. DL PIV 2.pielikums'!B21</f>
        <v>2022</v>
      </c>
      <c r="C21" s="520"/>
      <c r="D21" s="647" t="s">
        <v>356</v>
      </c>
      <c r="E21" s="648"/>
      <c r="F21" s="648"/>
      <c r="G21" s="648"/>
      <c r="H21" s="648"/>
      <c r="I21" s="648"/>
      <c r="J21" s="648"/>
      <c r="K21" s="648"/>
      <c r="L21" s="648"/>
      <c r="M21" s="648"/>
      <c r="N21" s="648"/>
      <c r="O21" s="648"/>
      <c r="P21" s="648"/>
      <c r="Q21" s="648"/>
      <c r="R21" s="648"/>
      <c r="S21" s="648"/>
      <c r="T21" s="648"/>
      <c r="U21" s="648"/>
    </row>
    <row r="22" spans="1:23" ht="12.75" customHeight="1" thickTop="1" x14ac:dyDescent="0.25">
      <c r="A22" s="521"/>
      <c r="B22" s="521"/>
      <c r="C22" s="521"/>
      <c r="D22" s="521"/>
      <c r="E22" s="521"/>
      <c r="F22" s="521"/>
      <c r="G22" s="521"/>
      <c r="H22" s="521"/>
      <c r="I22" s="521"/>
      <c r="J22" s="521"/>
      <c r="K22" s="521"/>
      <c r="L22" s="521"/>
      <c r="M22" s="521"/>
      <c r="N22" s="521"/>
      <c r="O22" s="521"/>
      <c r="P22" s="521"/>
      <c r="Q22" s="521"/>
      <c r="R22" s="521"/>
      <c r="S22" s="521"/>
      <c r="T22" s="521"/>
      <c r="U22" s="521"/>
    </row>
    <row r="23" spans="1:23" ht="12.75" customHeight="1" x14ac:dyDescent="0.25">
      <c r="A23" s="521"/>
      <c r="B23" s="521">
        <f>IF($B$21=0,1,IF($B$21&gt;B27,0,IF($B$21=B27,2,1)))</f>
        <v>2</v>
      </c>
      <c r="C23" s="521"/>
      <c r="D23" s="521">
        <f t="shared" ref="D23" si="7">IF($B$21=0,1,IF($B$21&gt;D27,0,IF($B$21=D27,2,1)))</f>
        <v>1</v>
      </c>
      <c r="E23" s="521"/>
      <c r="F23" s="521">
        <f t="shared" ref="F23" si="8">IF($B$21=0,1,IF($B$21&gt;F27,0,IF($B$21=F27,2,1)))</f>
        <v>1</v>
      </c>
      <c r="G23" s="521"/>
      <c r="H23" s="521">
        <f t="shared" ref="H23" si="9">IF($B$21=0,1,IF($B$21&gt;H27,0,IF($B$21=H27,2,1)))</f>
        <v>1</v>
      </c>
      <c r="I23" s="521"/>
      <c r="J23" s="521">
        <f t="shared" ref="J23" si="10">IF($B$21=0,1,IF($B$21&gt;J27,0,IF($B$21=J27,2,1)))</f>
        <v>1</v>
      </c>
      <c r="K23" s="521"/>
      <c r="L23" s="521">
        <f t="shared" ref="L23" si="11">IF($B$21=0,1,IF($B$21&gt;L27,0,IF($B$21=L27,2,1)))</f>
        <v>1</v>
      </c>
      <c r="M23" s="521"/>
      <c r="N23" s="521">
        <f t="shared" ref="N23" si="12">IF($B$21=0,1,IF($B$21&gt;N27,0,IF($B$21=N27,2,1)))</f>
        <v>1</v>
      </c>
      <c r="O23" s="521"/>
      <c r="P23" s="521">
        <f t="shared" ref="P23" si="13">IF($B$21=0,1,IF($B$21&gt;P27,0,IF($B$21=P27,2,1)))</f>
        <v>1</v>
      </c>
      <c r="Q23" s="521"/>
      <c r="R23" s="521">
        <f t="shared" ref="R23" si="14">IF($B$21=0,1,IF($B$21&gt;R27,0,IF($B$21=R27,2,1)))</f>
        <v>1</v>
      </c>
      <c r="S23" s="521"/>
      <c r="T23" s="521"/>
      <c r="U23" s="521"/>
    </row>
    <row r="24" spans="1:23" ht="12.75" customHeight="1" x14ac:dyDescent="0.25">
      <c r="A24" s="521"/>
      <c r="B24" s="521"/>
      <c r="C24" s="521"/>
      <c r="D24" s="521"/>
      <c r="E24" s="521"/>
      <c r="F24" s="521"/>
      <c r="G24" s="521"/>
      <c r="H24" s="521"/>
      <c r="I24" s="521"/>
      <c r="J24" s="521"/>
      <c r="K24" s="521"/>
      <c r="L24" s="521"/>
      <c r="M24" s="521"/>
      <c r="N24" s="521"/>
      <c r="O24" s="521"/>
      <c r="P24" s="521"/>
      <c r="Q24" s="521"/>
      <c r="R24" s="521"/>
      <c r="S24" s="521"/>
      <c r="T24" s="521"/>
      <c r="U24" s="521"/>
    </row>
    <row r="25" spans="1:23" ht="21" x14ac:dyDescent="0.35">
      <c r="A25" s="490" t="s">
        <v>246</v>
      </c>
      <c r="B25" s="510"/>
      <c r="C25" s="510"/>
      <c r="F25" s="510"/>
      <c r="G25" s="510"/>
      <c r="H25" s="510"/>
      <c r="I25" s="510"/>
      <c r="N25" s="510"/>
      <c r="O25" s="510"/>
      <c r="P25" s="510"/>
      <c r="Q25" s="510"/>
      <c r="R25" s="510"/>
      <c r="S25" s="510"/>
      <c r="T25" s="522"/>
      <c r="U25" s="510"/>
    </row>
    <row r="26" spans="1:23" ht="24" customHeight="1" x14ac:dyDescent="0.2">
      <c r="A26" s="523" t="s">
        <v>3</v>
      </c>
      <c r="B26" s="524" t="str">
        <f>'Dati par projektu'!$C$4</f>
        <v>Jelgavas valstspilsētas pašvaldība</v>
      </c>
      <c r="C26" s="525"/>
      <c r="D26" s="525"/>
      <c r="E26" s="525"/>
      <c r="F26" s="524" t="str">
        <f>'Dati par projektu'!$C$5</f>
        <v>Pašvaldība vai tās izveidota iestāde</v>
      </c>
      <c r="G26" s="525"/>
      <c r="H26" s="526"/>
      <c r="I26" s="526"/>
      <c r="J26" s="526" t="s">
        <v>321</v>
      </c>
      <c r="K26" s="527"/>
      <c r="L26" s="528">
        <f>'1.1.A. Iesniedzējs'!C36</f>
        <v>0.85</v>
      </c>
      <c r="M26" s="526"/>
      <c r="N26" s="529" t="s">
        <v>320</v>
      </c>
      <c r="O26" s="529"/>
      <c r="P26" s="529"/>
      <c r="Q26" s="529"/>
      <c r="R26" s="529"/>
      <c r="S26" s="529"/>
      <c r="T26" s="529"/>
      <c r="U26" s="529"/>
      <c r="W26" s="401">
        <f>IF(F26=dati!$J$3,1,IF(F26=dati!$J$4,2,IF(F26=dati!$J$5,3,0)))</f>
        <v>1</v>
      </c>
    </row>
    <row r="27" spans="1:23" x14ac:dyDescent="0.2">
      <c r="A27" s="491" t="s">
        <v>231</v>
      </c>
      <c r="B27" s="492">
        <f>B$3</f>
        <v>2022</v>
      </c>
      <c r="C27" s="492"/>
      <c r="D27" s="492">
        <f>D$3</f>
        <v>2023</v>
      </c>
      <c r="E27" s="492"/>
      <c r="F27" s="492" t="str">
        <f>F$3</f>
        <v>X</v>
      </c>
      <c r="G27" s="492"/>
      <c r="H27" s="492" t="str">
        <f>H$3</f>
        <v>X</v>
      </c>
      <c r="I27" s="492"/>
      <c r="J27" s="492" t="str">
        <f>J$3</f>
        <v>X</v>
      </c>
      <c r="K27" s="492"/>
      <c r="L27" s="492" t="str">
        <f>L$3</f>
        <v>X</v>
      </c>
      <c r="M27" s="492"/>
      <c r="N27" s="492" t="str">
        <f>N$3</f>
        <v>X</v>
      </c>
      <c r="O27" s="492"/>
      <c r="P27" s="492" t="str">
        <f>P$3</f>
        <v>X</v>
      </c>
      <c r="Q27" s="492"/>
      <c r="R27" s="492" t="str">
        <f>R$3</f>
        <v>X</v>
      </c>
      <c r="S27" s="492"/>
      <c r="T27" s="492"/>
      <c r="U27" s="492"/>
    </row>
    <row r="28" spans="1:23" x14ac:dyDescent="0.2">
      <c r="A28" s="530"/>
      <c r="B28" s="493" t="s">
        <v>232</v>
      </c>
      <c r="C28" s="493"/>
      <c r="D28" s="493" t="s">
        <v>232</v>
      </c>
      <c r="E28" s="493"/>
      <c r="F28" s="493" t="s">
        <v>232</v>
      </c>
      <c r="G28" s="493"/>
      <c r="H28" s="493" t="s">
        <v>232</v>
      </c>
      <c r="I28" s="493"/>
      <c r="J28" s="493" t="s">
        <v>232</v>
      </c>
      <c r="K28" s="493"/>
      <c r="L28" s="493" t="s">
        <v>232</v>
      </c>
      <c r="M28" s="493"/>
      <c r="N28" s="493" t="s">
        <v>232</v>
      </c>
      <c r="O28" s="493"/>
      <c r="P28" s="493" t="s">
        <v>232</v>
      </c>
      <c r="Q28" s="493"/>
      <c r="R28" s="493" t="s">
        <v>232</v>
      </c>
      <c r="S28" s="493"/>
      <c r="T28" s="493" t="s">
        <v>114</v>
      </c>
      <c r="U28" s="493" t="s">
        <v>59</v>
      </c>
    </row>
    <row r="29" spans="1:23" ht="12.75" customHeight="1" x14ac:dyDescent="0.2">
      <c r="A29" s="531" t="str">
        <f>A$5</f>
        <v>Eiropas Reģionālās attīstības fonds</v>
      </c>
      <c r="B29" s="532">
        <f>B36*$L$26</f>
        <v>425000</v>
      </c>
      <c r="C29" s="532"/>
      <c r="D29" s="532">
        <f t="shared" ref="D29:R29" si="15">D36*$L$26</f>
        <v>1700000</v>
      </c>
      <c r="E29" s="532"/>
      <c r="F29" s="532">
        <f t="shared" si="15"/>
        <v>0</v>
      </c>
      <c r="G29" s="532"/>
      <c r="H29" s="532">
        <f t="shared" si="15"/>
        <v>0</v>
      </c>
      <c r="I29" s="532"/>
      <c r="J29" s="532">
        <f t="shared" si="15"/>
        <v>0</v>
      </c>
      <c r="K29" s="532"/>
      <c r="L29" s="532">
        <f t="shared" si="15"/>
        <v>0</v>
      </c>
      <c r="M29" s="532"/>
      <c r="N29" s="532">
        <f t="shared" si="15"/>
        <v>0</v>
      </c>
      <c r="O29" s="532"/>
      <c r="P29" s="532">
        <f t="shared" si="15"/>
        <v>0</v>
      </c>
      <c r="Q29" s="532"/>
      <c r="R29" s="532">
        <f t="shared" si="15"/>
        <v>0</v>
      </c>
      <c r="S29" s="532"/>
      <c r="T29" s="496">
        <f t="shared" ref="T29:T40" si="16">SUM(B29:R29)</f>
        <v>2125000</v>
      </c>
      <c r="U29" s="497">
        <f>T29/T$36</f>
        <v>0.85</v>
      </c>
    </row>
    <row r="30" spans="1:23" ht="12.75" customHeight="1" x14ac:dyDescent="0.2">
      <c r="A30" s="498" t="str">
        <f>A$6</f>
        <v>Attiecināmais valsts budžeta finansējums</v>
      </c>
      <c r="B30" s="532">
        <f>IF($W26=2,B36-B29,0)</f>
        <v>0</v>
      </c>
      <c r="C30" s="532"/>
      <c r="D30" s="532">
        <f t="shared" ref="D30:R30" si="17">IF($W26=2,D36-D29,0)</f>
        <v>0</v>
      </c>
      <c r="E30" s="532"/>
      <c r="F30" s="532">
        <f t="shared" si="17"/>
        <v>0</v>
      </c>
      <c r="G30" s="532"/>
      <c r="H30" s="532">
        <f t="shared" si="17"/>
        <v>0</v>
      </c>
      <c r="I30" s="532"/>
      <c r="J30" s="532">
        <f t="shared" si="17"/>
        <v>0</v>
      </c>
      <c r="K30" s="532"/>
      <c r="L30" s="532">
        <f t="shared" si="17"/>
        <v>0</v>
      </c>
      <c r="M30" s="532"/>
      <c r="N30" s="532">
        <f t="shared" si="17"/>
        <v>0</v>
      </c>
      <c r="O30" s="532"/>
      <c r="P30" s="532">
        <f t="shared" si="17"/>
        <v>0</v>
      </c>
      <c r="Q30" s="532"/>
      <c r="R30" s="532">
        <f t="shared" si="17"/>
        <v>0</v>
      </c>
      <c r="S30" s="532"/>
      <c r="T30" s="496">
        <f t="shared" si="16"/>
        <v>0</v>
      </c>
      <c r="U30" s="497">
        <f t="shared" ref="U30:U36" si="18">T30/T$36</f>
        <v>0</v>
      </c>
    </row>
    <row r="31" spans="1:23" ht="12.75" customHeight="1" x14ac:dyDescent="0.2">
      <c r="A31" s="498" t="str">
        <f>A$7</f>
        <v>Valsts budžeta dotācija pašvaldībām</v>
      </c>
      <c r="B31" s="533">
        <f>IF($W26=1,(B29/0.85*0.15+B29)*0.15*'Dati par projektu'!$C$8,0)</f>
        <v>18750</v>
      </c>
      <c r="C31" s="533"/>
      <c r="D31" s="533">
        <f>IF($W26=1,(D29/0.85*0.15+D29)*0.15*'Dati par projektu'!$C$8,0)</f>
        <v>75000</v>
      </c>
      <c r="E31" s="533"/>
      <c r="F31" s="533">
        <f>IF($W26=1,(F29/0.85*0.15+F29)*0.15*'Dati par projektu'!$C$8,0)</f>
        <v>0</v>
      </c>
      <c r="G31" s="533"/>
      <c r="H31" s="533">
        <f>IF($W26=1,(H29/0.85*0.15+H29)*0.15*'Dati par projektu'!$C$8,0)</f>
        <v>0</v>
      </c>
      <c r="I31" s="533"/>
      <c r="J31" s="533">
        <f>IF($W26=1,(J29/0.85*0.15+J29)*0.15*'Dati par projektu'!$C$8,0)</f>
        <v>0</v>
      </c>
      <c r="K31" s="533"/>
      <c r="L31" s="533">
        <f>IF($W26=1,(L29/0.85*0.15+L29)*0.15*'Dati par projektu'!$C$8,0)</f>
        <v>0</v>
      </c>
      <c r="M31" s="533"/>
      <c r="N31" s="533">
        <f>IF($W26=1,(N29/0.85*0.15+N29)*0.15*'Dati par projektu'!$C$8,0)</f>
        <v>0</v>
      </c>
      <c r="O31" s="533"/>
      <c r="P31" s="533">
        <f>IF($W26=1,(P29/0.85*0.15+P29)*0.15*'Dati par projektu'!$C$8,0)</f>
        <v>0</v>
      </c>
      <c r="Q31" s="533"/>
      <c r="R31" s="533">
        <f>IF($W26=1,(R29/0.85*0.15+R29)*0.15*'Dati par projektu'!$C$8,0)</f>
        <v>0</v>
      </c>
      <c r="S31" s="533"/>
      <c r="T31" s="496">
        <f t="shared" si="16"/>
        <v>93750</v>
      </c>
      <c r="U31" s="497">
        <f t="shared" si="18"/>
        <v>3.7499999999999999E-2</v>
      </c>
    </row>
    <row r="32" spans="1:23" ht="12.75" customHeight="1" x14ac:dyDescent="0.2">
      <c r="A32" s="498" t="str">
        <f>A$8</f>
        <v>Pašvaldības finansējums</v>
      </c>
      <c r="B32" s="533">
        <f>IF($W$26=1,B36-B29-B31,0)</f>
        <v>56250</v>
      </c>
      <c r="C32" s="533"/>
      <c r="D32" s="533">
        <f t="shared" ref="D32:R32" si="19">IF($W$26=1,D36-D29-D31,0)</f>
        <v>225000</v>
      </c>
      <c r="E32" s="533"/>
      <c r="F32" s="533">
        <f t="shared" si="19"/>
        <v>0</v>
      </c>
      <c r="G32" s="533"/>
      <c r="H32" s="533">
        <f t="shared" si="19"/>
        <v>0</v>
      </c>
      <c r="I32" s="533"/>
      <c r="J32" s="533">
        <f t="shared" si="19"/>
        <v>0</v>
      </c>
      <c r="K32" s="533"/>
      <c r="L32" s="533">
        <f t="shared" si="19"/>
        <v>0</v>
      </c>
      <c r="M32" s="533"/>
      <c r="N32" s="533">
        <f t="shared" si="19"/>
        <v>0</v>
      </c>
      <c r="O32" s="533"/>
      <c r="P32" s="533">
        <f t="shared" si="19"/>
        <v>0</v>
      </c>
      <c r="Q32" s="533"/>
      <c r="R32" s="533">
        <f t="shared" si="19"/>
        <v>0</v>
      </c>
      <c r="S32" s="533"/>
      <c r="T32" s="496">
        <f t="shared" si="16"/>
        <v>281250</v>
      </c>
      <c r="U32" s="497">
        <f t="shared" si="18"/>
        <v>0.1125</v>
      </c>
    </row>
    <row r="33" spans="1:23" s="320" customFormat="1" ht="12.75" customHeight="1" x14ac:dyDescent="0.2">
      <c r="A33" s="498" t="str">
        <f>A$9</f>
        <v>Cits publiskais finansējums</v>
      </c>
      <c r="B33" s="533"/>
      <c r="C33" s="533"/>
      <c r="D33" s="533"/>
      <c r="E33" s="533"/>
      <c r="F33" s="533"/>
      <c r="G33" s="533"/>
      <c r="H33" s="533"/>
      <c r="I33" s="533"/>
      <c r="J33" s="533"/>
      <c r="K33" s="533"/>
      <c r="L33" s="533"/>
      <c r="M33" s="533"/>
      <c r="N33" s="533"/>
      <c r="O33" s="533"/>
      <c r="P33" s="533"/>
      <c r="Q33" s="533"/>
      <c r="R33" s="533"/>
      <c r="S33" s="533"/>
      <c r="T33" s="496">
        <f t="shared" si="16"/>
        <v>0</v>
      </c>
      <c r="U33" s="497">
        <f t="shared" si="18"/>
        <v>0</v>
      </c>
    </row>
    <row r="34" spans="1:23" ht="12.75" customHeight="1" x14ac:dyDescent="0.2">
      <c r="A34" s="499" t="str">
        <f>A$10</f>
        <v>Publiskās attiecināmās izmaksas</v>
      </c>
      <c r="B34" s="376">
        <f>SUM(B29:B33)</f>
        <v>500000</v>
      </c>
      <c r="C34" s="376"/>
      <c r="D34" s="376">
        <f t="shared" ref="D34:R34" si="20">SUM(D29:D33)</f>
        <v>2000000</v>
      </c>
      <c r="E34" s="376"/>
      <c r="F34" s="376">
        <f t="shared" si="20"/>
        <v>0</v>
      </c>
      <c r="G34" s="376"/>
      <c r="H34" s="376">
        <f t="shared" si="20"/>
        <v>0</v>
      </c>
      <c r="I34" s="376"/>
      <c r="J34" s="376">
        <f t="shared" si="20"/>
        <v>0</v>
      </c>
      <c r="K34" s="376"/>
      <c r="L34" s="376">
        <f t="shared" si="20"/>
        <v>0</v>
      </c>
      <c r="M34" s="376"/>
      <c r="N34" s="376">
        <f t="shared" si="20"/>
        <v>0</v>
      </c>
      <c r="O34" s="376"/>
      <c r="P34" s="376">
        <f t="shared" si="20"/>
        <v>0</v>
      </c>
      <c r="Q34" s="376"/>
      <c r="R34" s="376">
        <f t="shared" si="20"/>
        <v>0</v>
      </c>
      <c r="S34" s="376"/>
      <c r="T34" s="500">
        <f t="shared" si="16"/>
        <v>2500000</v>
      </c>
      <c r="U34" s="501">
        <f t="shared" si="18"/>
        <v>1</v>
      </c>
    </row>
    <row r="35" spans="1:23" ht="12.75" customHeight="1" x14ac:dyDescent="0.2">
      <c r="A35" s="498" t="str">
        <f>A$11</f>
        <v>Privātās attiecināmās izmaksas</v>
      </c>
      <c r="B35" s="533"/>
      <c r="C35" s="533"/>
      <c r="D35" s="533"/>
      <c r="E35" s="533"/>
      <c r="F35" s="533"/>
      <c r="G35" s="533"/>
      <c r="H35" s="533"/>
      <c r="I35" s="533"/>
      <c r="J35" s="533"/>
      <c r="K35" s="533"/>
      <c r="L35" s="533"/>
      <c r="M35" s="533"/>
      <c r="N35" s="533"/>
      <c r="O35" s="533"/>
      <c r="P35" s="533"/>
      <c r="Q35" s="533"/>
      <c r="R35" s="533"/>
      <c r="S35" s="533"/>
      <c r="T35" s="496">
        <f t="shared" si="16"/>
        <v>0</v>
      </c>
      <c r="U35" s="497">
        <f t="shared" si="18"/>
        <v>0</v>
      </c>
    </row>
    <row r="36" spans="1:23" ht="12.75" customHeight="1" x14ac:dyDescent="0.2">
      <c r="A36" s="499" t="str">
        <f>A$12</f>
        <v>Kopējās attiecināmās izmaksas</v>
      </c>
      <c r="B36" s="376">
        <f>IF(B23=2,'1.1.A. Iesniedzējs'!H36,'1.1.A. Iesniedzējs'!H36*B23)</f>
        <v>500000</v>
      </c>
      <c r="C36" s="376"/>
      <c r="D36" s="376">
        <f>IF(D23=2,'1.1.A. Iesniedzējs'!J36+'1.1.A. Iesniedzējs'!H36,'1.1.A. Iesniedzējs'!J36*D23)</f>
        <v>2000000</v>
      </c>
      <c r="E36" s="376"/>
      <c r="F36" s="376">
        <f>IF(F23=2,'1.1.A. Iesniedzējs'!L36+'1.1.A. Iesniedzējs'!J36+'1.1.A. Iesniedzējs'!H36,'1.1.A. Iesniedzējs'!L36*F23)</f>
        <v>0</v>
      </c>
      <c r="G36" s="376"/>
      <c r="H36" s="376">
        <f>IF(H23=2,'1.1.A. Iesniedzējs'!N36+'1.1.A. Iesniedzējs'!L36+'1.1.A. Iesniedzējs'!J36+'1.1.A. Iesniedzējs'!H36,'1.1.A. Iesniedzējs'!N36*H23)</f>
        <v>0</v>
      </c>
      <c r="I36" s="376"/>
      <c r="J36" s="376">
        <f>IF(J23=2,'1.1.A. Iesniedzējs'!P36,'1.1.A. Iesniedzējs'!P36*J23)</f>
        <v>0</v>
      </c>
      <c r="K36" s="376"/>
      <c r="L36" s="376">
        <f>IF(L23=2,'1.1.A. Iesniedzējs'!R36,'1.1.A. Iesniedzējs'!R36*L23)</f>
        <v>0</v>
      </c>
      <c r="M36" s="376"/>
      <c r="N36" s="376">
        <f>IF(N23=2,'1.1.A. Iesniedzējs'!T36,'1.1.A. Iesniedzējs'!T36*N23)</f>
        <v>0</v>
      </c>
      <c r="O36" s="376"/>
      <c r="P36" s="376">
        <f>IF(P23=2,'1.1.A. Iesniedzējs'!V36,'1.1.A. Iesniedzējs'!V36*P23)</f>
        <v>0</v>
      </c>
      <c r="Q36" s="376"/>
      <c r="R36" s="376">
        <f>IF(R23=2,'1.1.A. Iesniedzējs'!X36,'1.1.A. Iesniedzējs'!X36*R23)</f>
        <v>0</v>
      </c>
      <c r="S36" s="376"/>
      <c r="T36" s="500">
        <f t="shared" si="16"/>
        <v>2500000</v>
      </c>
      <c r="U36" s="501">
        <f t="shared" si="18"/>
        <v>1</v>
      </c>
    </row>
    <row r="37" spans="1:23" ht="12.75" customHeight="1" x14ac:dyDescent="0.2">
      <c r="A37" s="498" t="str">
        <f>A$13</f>
        <v>Publiskās neattiecināmās izmaksas</v>
      </c>
      <c r="B37" s="533">
        <f>IF(B23=2,'1.1.A. Iesniedzējs'!I36,'1.1.A. Iesniedzējs'!I36*B23)</f>
        <v>200000</v>
      </c>
      <c r="C37" s="533"/>
      <c r="D37" s="533">
        <f>IF(D23=2,'1.1.A. Iesniedzējs'!K36+'1.1.A. Iesniedzējs'!I36,'1.1.A. Iesniedzējs'!K36*D23)</f>
        <v>300000</v>
      </c>
      <c r="E37" s="533"/>
      <c r="F37" s="533">
        <f>IF(F23=2,'1.1.A. Iesniedzējs'!M36+'1.1.A. Iesniedzējs'!K36+'1.1.A. Iesniedzējs'!I36,'1.1.A. Iesniedzējs'!M36*F23)</f>
        <v>0</v>
      </c>
      <c r="G37" s="533"/>
      <c r="H37" s="533">
        <f>IF(H23=2,'1.1.A. Iesniedzējs'!O36+'1.1.A. Iesniedzējs'!M36+'1.1.A. Iesniedzējs'!K36+'1.1.A. Iesniedzējs'!I36,'1.1.A. Iesniedzējs'!O36*H23)</f>
        <v>0</v>
      </c>
      <c r="I37" s="533"/>
      <c r="J37" s="533">
        <f>IF(J23=2,'1.1.A. Iesniedzējs'!Q36,'1.1.A. Iesniedzējs'!Q36*J23)</f>
        <v>0</v>
      </c>
      <c r="K37" s="533"/>
      <c r="L37" s="533">
        <f>IF(L23=2,'1.1.A. Iesniedzējs'!S36,'1.1.A. Iesniedzējs'!S36*L23)</f>
        <v>0</v>
      </c>
      <c r="M37" s="533"/>
      <c r="N37" s="533">
        <f>IF(N23=2,'1.1.A. Iesniedzējs'!U36,'1.1.A. Iesniedzējs'!U36*N23)</f>
        <v>0</v>
      </c>
      <c r="O37" s="533"/>
      <c r="P37" s="533">
        <f>IF(P23=2,'1.1.A. Iesniedzējs'!W36,'1.1.A. Iesniedzējs'!W36*P23)</f>
        <v>0</v>
      </c>
      <c r="Q37" s="533"/>
      <c r="R37" s="533">
        <f>IF(R23=2,'1.1.A. Iesniedzējs'!Y36,'1.1.A. Iesniedzējs'!Y36*R23)</f>
        <v>0</v>
      </c>
      <c r="S37" s="533"/>
      <c r="T37" s="496">
        <f t="shared" ref="T37" si="21">SUM(B37:R37)</f>
        <v>500000</v>
      </c>
      <c r="U37" s="534" t="s">
        <v>239</v>
      </c>
    </row>
    <row r="38" spans="1:23" ht="12.75" customHeight="1" x14ac:dyDescent="0.2">
      <c r="A38" s="498" t="str">
        <f>A$14</f>
        <v>Privātās neattiecināmās izmaksas</v>
      </c>
      <c r="B38" s="535"/>
      <c r="C38" s="535"/>
      <c r="D38" s="535"/>
      <c r="E38" s="535"/>
      <c r="F38" s="535"/>
      <c r="G38" s="535"/>
      <c r="H38" s="535"/>
      <c r="I38" s="535"/>
      <c r="J38" s="535"/>
      <c r="K38" s="535"/>
      <c r="L38" s="535"/>
      <c r="M38" s="535"/>
      <c r="N38" s="535"/>
      <c r="O38" s="535"/>
      <c r="P38" s="535"/>
      <c r="Q38" s="535"/>
      <c r="R38" s="535"/>
      <c r="S38" s="535"/>
      <c r="T38" s="496">
        <f t="shared" si="16"/>
        <v>0</v>
      </c>
      <c r="U38" s="534" t="s">
        <v>239</v>
      </c>
    </row>
    <row r="39" spans="1:23" ht="12.75" customHeight="1" x14ac:dyDescent="0.2">
      <c r="A39" s="499" t="str">
        <f>A$15</f>
        <v>Neattiecināmās izmaksas kopā</v>
      </c>
      <c r="B39" s="376">
        <f>SUM(B37:B38)</f>
        <v>200000</v>
      </c>
      <c r="C39" s="376"/>
      <c r="D39" s="376">
        <f t="shared" ref="D39:R39" si="22">SUM(D37:D38)</f>
        <v>300000</v>
      </c>
      <c r="E39" s="376"/>
      <c r="F39" s="376">
        <f t="shared" si="22"/>
        <v>0</v>
      </c>
      <c r="G39" s="376"/>
      <c r="H39" s="376">
        <f t="shared" si="22"/>
        <v>0</v>
      </c>
      <c r="I39" s="376"/>
      <c r="J39" s="376">
        <f t="shared" si="22"/>
        <v>0</v>
      </c>
      <c r="K39" s="376"/>
      <c r="L39" s="376">
        <f t="shared" si="22"/>
        <v>0</v>
      </c>
      <c r="M39" s="376"/>
      <c r="N39" s="376">
        <f t="shared" si="22"/>
        <v>0</v>
      </c>
      <c r="O39" s="376"/>
      <c r="P39" s="376">
        <f t="shared" si="22"/>
        <v>0</v>
      </c>
      <c r="Q39" s="376"/>
      <c r="R39" s="376">
        <f t="shared" si="22"/>
        <v>0</v>
      </c>
      <c r="S39" s="376"/>
      <c r="T39" s="500">
        <f t="shared" si="16"/>
        <v>500000</v>
      </c>
      <c r="U39" s="534" t="s">
        <v>239</v>
      </c>
    </row>
    <row r="40" spans="1:23" ht="12.75" customHeight="1" x14ac:dyDescent="0.25">
      <c r="A40" s="505" t="str">
        <f>A$16</f>
        <v>Kopējās izmaksas</v>
      </c>
      <c r="B40" s="506">
        <f>B36+B39</f>
        <v>700000</v>
      </c>
      <c r="C40" s="506"/>
      <c r="D40" s="506">
        <f t="shared" ref="D40:R40" si="23">D36+D39</f>
        <v>2300000</v>
      </c>
      <c r="E40" s="506"/>
      <c r="F40" s="506">
        <f t="shared" si="23"/>
        <v>0</v>
      </c>
      <c r="G40" s="506"/>
      <c r="H40" s="506">
        <f t="shared" si="23"/>
        <v>0</v>
      </c>
      <c r="I40" s="506"/>
      <c r="J40" s="506">
        <f t="shared" si="23"/>
        <v>0</v>
      </c>
      <c r="K40" s="506"/>
      <c r="L40" s="506">
        <f t="shared" si="23"/>
        <v>0</v>
      </c>
      <c r="M40" s="506"/>
      <c r="N40" s="506">
        <f t="shared" si="23"/>
        <v>0</v>
      </c>
      <c r="O40" s="506"/>
      <c r="P40" s="506">
        <f t="shared" si="23"/>
        <v>0</v>
      </c>
      <c r="Q40" s="506"/>
      <c r="R40" s="506">
        <f t="shared" si="23"/>
        <v>0</v>
      </c>
      <c r="S40" s="506"/>
      <c r="T40" s="508">
        <f t="shared" si="16"/>
        <v>3000000</v>
      </c>
      <c r="U40" s="534" t="s">
        <v>239</v>
      </c>
    </row>
    <row r="41" spans="1:23" ht="12.75" customHeight="1" x14ac:dyDescent="0.25">
      <c r="A41" s="521"/>
      <c r="B41" s="521"/>
      <c r="C41" s="521"/>
      <c r="D41" s="521"/>
      <c r="E41" s="521"/>
      <c r="F41" s="521"/>
      <c r="G41" s="521"/>
      <c r="H41" s="521"/>
      <c r="I41" s="521"/>
      <c r="J41" s="521"/>
      <c r="K41" s="521"/>
      <c r="L41" s="521"/>
      <c r="M41" s="521"/>
      <c r="N41" s="521"/>
      <c r="O41" s="521"/>
      <c r="P41" s="521"/>
      <c r="Q41" s="521"/>
      <c r="R41" s="521"/>
      <c r="S41" s="521"/>
      <c r="T41" s="521"/>
      <c r="U41" s="521"/>
    </row>
    <row r="42" spans="1:23" ht="24" customHeight="1" x14ac:dyDescent="0.2">
      <c r="A42" s="523" t="s">
        <v>3</v>
      </c>
      <c r="B42" s="524" t="str">
        <f>'Dati par projektu'!$C$4</f>
        <v>Jelgavas valstspilsētas pašvaldība</v>
      </c>
      <c r="C42" s="525"/>
      <c r="D42" s="525"/>
      <c r="E42" s="525"/>
      <c r="F42" s="524" t="str">
        <f>'Dati par projektu'!$C$5</f>
        <v>Pašvaldība vai tās izveidota iestāde</v>
      </c>
      <c r="G42" s="525"/>
      <c r="H42" s="526"/>
      <c r="I42" s="525"/>
      <c r="J42" s="526" t="s">
        <v>321</v>
      </c>
      <c r="K42" s="525"/>
      <c r="L42" s="528">
        <f>'11. DL PIV 4.pielikums'!$E$39</f>
        <v>0</v>
      </c>
      <c r="M42" s="525"/>
      <c r="N42" s="529" t="s">
        <v>322</v>
      </c>
      <c r="O42" s="525"/>
      <c r="P42" s="526"/>
      <c r="Q42" s="525"/>
      <c r="R42" s="526"/>
      <c r="S42" s="525"/>
      <c r="T42" s="526"/>
      <c r="U42" s="526"/>
      <c r="W42" s="401">
        <f>IF(F42=dati!$J$3,1,IF(F42=dati!$J$4,2,IF(F42=dati!$J$5,3,0)))</f>
        <v>1</v>
      </c>
    </row>
    <row r="43" spans="1:23" ht="12.75" customHeight="1" x14ac:dyDescent="0.2">
      <c r="A43" s="491" t="s">
        <v>231</v>
      </c>
      <c r="B43" s="492">
        <f>B$3</f>
        <v>2022</v>
      </c>
      <c r="C43" s="492"/>
      <c r="D43" s="492">
        <f>D$3</f>
        <v>2023</v>
      </c>
      <c r="E43" s="492"/>
      <c r="F43" s="492" t="str">
        <f>F$3</f>
        <v>X</v>
      </c>
      <c r="G43" s="492"/>
      <c r="H43" s="492" t="str">
        <f>H$3</f>
        <v>X</v>
      </c>
      <c r="I43" s="492"/>
      <c r="J43" s="492" t="str">
        <f>J$3</f>
        <v>X</v>
      </c>
      <c r="K43" s="492"/>
      <c r="L43" s="492" t="str">
        <f>L$3</f>
        <v>X</v>
      </c>
      <c r="M43" s="492"/>
      <c r="N43" s="492" t="str">
        <f>N$3</f>
        <v>X</v>
      </c>
      <c r="O43" s="492"/>
      <c r="P43" s="492" t="str">
        <f>P$3</f>
        <v>X</v>
      </c>
      <c r="Q43" s="492"/>
      <c r="R43" s="492" t="str">
        <f>R$3</f>
        <v>X</v>
      </c>
      <c r="S43" s="492"/>
      <c r="T43" s="492"/>
      <c r="U43" s="492"/>
    </row>
    <row r="44" spans="1:23" x14ac:dyDescent="0.2">
      <c r="A44" s="530"/>
      <c r="B44" s="493" t="s">
        <v>232</v>
      </c>
      <c r="C44" s="493"/>
      <c r="D44" s="493" t="s">
        <v>232</v>
      </c>
      <c r="E44" s="493"/>
      <c r="F44" s="493" t="s">
        <v>232</v>
      </c>
      <c r="G44" s="493"/>
      <c r="H44" s="493" t="s">
        <v>232</v>
      </c>
      <c r="I44" s="493"/>
      <c r="J44" s="493" t="s">
        <v>232</v>
      </c>
      <c r="K44" s="493"/>
      <c r="L44" s="493" t="s">
        <v>232</v>
      </c>
      <c r="M44" s="493"/>
      <c r="N44" s="493" t="s">
        <v>232</v>
      </c>
      <c r="O44" s="493"/>
      <c r="P44" s="493" t="s">
        <v>232</v>
      </c>
      <c r="Q44" s="493"/>
      <c r="R44" s="493" t="s">
        <v>232</v>
      </c>
      <c r="S44" s="493"/>
      <c r="T44" s="493" t="s">
        <v>114</v>
      </c>
      <c r="U44" s="493" t="s">
        <v>59</v>
      </c>
    </row>
    <row r="45" spans="1:23" ht="12.75" customHeight="1" x14ac:dyDescent="0.2">
      <c r="A45" s="531" t="str">
        <f>A$5</f>
        <v>Eiropas Reģionālās attīstības fonds</v>
      </c>
      <c r="B45" s="532">
        <f>B52*$L$42</f>
        <v>0</v>
      </c>
      <c r="C45" s="532"/>
      <c r="D45" s="532">
        <f t="shared" ref="D45:R45" si="24">D52*$L$42</f>
        <v>0</v>
      </c>
      <c r="E45" s="532"/>
      <c r="F45" s="532">
        <f t="shared" si="24"/>
        <v>0</v>
      </c>
      <c r="G45" s="532"/>
      <c r="H45" s="532">
        <f t="shared" si="24"/>
        <v>0</v>
      </c>
      <c r="I45" s="532"/>
      <c r="J45" s="532">
        <f t="shared" si="24"/>
        <v>0</v>
      </c>
      <c r="K45" s="532"/>
      <c r="L45" s="532">
        <f t="shared" si="24"/>
        <v>0</v>
      </c>
      <c r="M45" s="532"/>
      <c r="N45" s="532">
        <f t="shared" si="24"/>
        <v>0</v>
      </c>
      <c r="O45" s="532"/>
      <c r="P45" s="532">
        <f t="shared" si="24"/>
        <v>0</v>
      </c>
      <c r="Q45" s="532"/>
      <c r="R45" s="532">
        <f t="shared" si="24"/>
        <v>0</v>
      </c>
      <c r="S45" s="532"/>
      <c r="T45" s="496">
        <f t="shared" ref="T45:T55" si="25">SUM(B45:R45)</f>
        <v>0</v>
      </c>
      <c r="U45" s="497" t="e">
        <f>T45/T$52</f>
        <v>#DIV/0!</v>
      </c>
    </row>
    <row r="46" spans="1:23" ht="12.75" customHeight="1" x14ac:dyDescent="0.2">
      <c r="A46" s="498" t="str">
        <f>A$6</f>
        <v>Attiecināmais valsts budžeta finansējums</v>
      </c>
      <c r="B46" s="532">
        <f>IF($W42=2,B52-B45,0)</f>
        <v>0</v>
      </c>
      <c r="C46" s="532"/>
      <c r="D46" s="532">
        <f t="shared" ref="D46:P46" si="26">IF($W42=2,D52-D45,0)</f>
        <v>0</v>
      </c>
      <c r="E46" s="532"/>
      <c r="F46" s="532">
        <f t="shared" si="26"/>
        <v>0</v>
      </c>
      <c r="G46" s="532"/>
      <c r="H46" s="532">
        <f t="shared" si="26"/>
        <v>0</v>
      </c>
      <c r="I46" s="532"/>
      <c r="J46" s="532">
        <f t="shared" si="26"/>
        <v>0</v>
      </c>
      <c r="K46" s="532"/>
      <c r="L46" s="532">
        <f t="shared" si="26"/>
        <v>0</v>
      </c>
      <c r="M46" s="532"/>
      <c r="N46" s="532">
        <f t="shared" si="26"/>
        <v>0</v>
      </c>
      <c r="O46" s="532"/>
      <c r="P46" s="532">
        <f t="shared" si="26"/>
        <v>0</v>
      </c>
      <c r="Q46" s="532"/>
      <c r="R46" s="532">
        <f>IF($W42=2,R52-R45,0)</f>
        <v>0</v>
      </c>
      <c r="S46" s="532"/>
      <c r="T46" s="496">
        <f t="shared" si="25"/>
        <v>0</v>
      </c>
      <c r="U46" s="497" t="e">
        <f t="shared" ref="U46:U52" si="27">T46/T$52</f>
        <v>#DIV/0!</v>
      </c>
    </row>
    <row r="47" spans="1:23" ht="12.75" customHeight="1" x14ac:dyDescent="0.2">
      <c r="A47" s="498" t="str">
        <f>A$7</f>
        <v>Valsts budžeta dotācija pašvaldībām</v>
      </c>
      <c r="B47" s="533">
        <f>IF($W42=1,(B45/0.85*0.15+B45)*0.15*'Dati par projektu'!$C$8,0)</f>
        <v>0</v>
      </c>
      <c r="C47" s="533"/>
      <c r="D47" s="533">
        <f>IF($W42=1,(D45/0.85*0.15+D45)*0.15*'Dati par projektu'!$C$8,0)</f>
        <v>0</v>
      </c>
      <c r="E47" s="533"/>
      <c r="F47" s="533">
        <f>IF($W42=1,(F45/0.85*0.15+F45)*0.15*'Dati par projektu'!$C$8,0)</f>
        <v>0</v>
      </c>
      <c r="G47" s="533"/>
      <c r="H47" s="533">
        <f>IF($W42=1,(H45/0.85*0.15+H45)*0.15*'Dati par projektu'!$C$8,0)</f>
        <v>0</v>
      </c>
      <c r="I47" s="533"/>
      <c r="J47" s="533">
        <f>IF($W42=1,(J45/0.85*0.15+J45)*0.15*'Dati par projektu'!$C$8,0)</f>
        <v>0</v>
      </c>
      <c r="K47" s="533"/>
      <c r="L47" s="533">
        <f>IF($W42=1,(L45/0.85*0.15+L45)*0.15*'Dati par projektu'!$C$8,0)</f>
        <v>0</v>
      </c>
      <c r="M47" s="533"/>
      <c r="N47" s="533">
        <f>IF($W42=1,(N45/0.85*0.15+N45)*0.15*'Dati par projektu'!$C$8,0)</f>
        <v>0</v>
      </c>
      <c r="O47" s="533"/>
      <c r="P47" s="533">
        <f>IF($W42=1,(P45/0.85*0.15+P45)*0.15*'Dati par projektu'!$C$8,0)</f>
        <v>0</v>
      </c>
      <c r="Q47" s="533"/>
      <c r="R47" s="533">
        <f>IF($W42=1,(R45/0.85*0.15+R45)*0.15*'Dati par projektu'!$C$8,0)</f>
        <v>0</v>
      </c>
      <c r="S47" s="533"/>
      <c r="T47" s="496">
        <f t="shared" si="25"/>
        <v>0</v>
      </c>
      <c r="U47" s="497" t="e">
        <f t="shared" si="27"/>
        <v>#DIV/0!</v>
      </c>
    </row>
    <row r="48" spans="1:23" ht="12.75" customHeight="1" x14ac:dyDescent="0.2">
      <c r="A48" s="498" t="str">
        <f>A$8</f>
        <v>Pašvaldības finansējums</v>
      </c>
      <c r="B48" s="533">
        <f>IF($W42=1,B52-B45-B47-B51,0)</f>
        <v>0</v>
      </c>
      <c r="C48" s="533"/>
      <c r="D48" s="533">
        <f t="shared" ref="D48:R48" si="28">IF($W42=1,D52-D45-D47-D51,0)</f>
        <v>0</v>
      </c>
      <c r="E48" s="533"/>
      <c r="F48" s="533">
        <f t="shared" si="28"/>
        <v>0</v>
      </c>
      <c r="G48" s="533"/>
      <c r="H48" s="533">
        <f t="shared" si="28"/>
        <v>0</v>
      </c>
      <c r="I48" s="533"/>
      <c r="J48" s="533">
        <f t="shared" si="28"/>
        <v>0</v>
      </c>
      <c r="K48" s="533"/>
      <c r="L48" s="533">
        <f t="shared" si="28"/>
        <v>0</v>
      </c>
      <c r="M48" s="533"/>
      <c r="N48" s="533">
        <f t="shared" si="28"/>
        <v>0</v>
      </c>
      <c r="O48" s="533"/>
      <c r="P48" s="533">
        <f t="shared" si="28"/>
        <v>0</v>
      </c>
      <c r="Q48" s="533"/>
      <c r="R48" s="533">
        <f t="shared" si="28"/>
        <v>0</v>
      </c>
      <c r="S48" s="533"/>
      <c r="T48" s="496">
        <f t="shared" si="25"/>
        <v>0</v>
      </c>
      <c r="U48" s="497" t="e">
        <f t="shared" si="27"/>
        <v>#DIV/0!</v>
      </c>
    </row>
    <row r="49" spans="1:23" s="320" customFormat="1" ht="12.75" customHeight="1" x14ac:dyDescent="0.2">
      <c r="A49" s="498" t="str">
        <f>A$9</f>
        <v>Cits publiskais finansējums</v>
      </c>
      <c r="B49" s="533"/>
      <c r="C49" s="533"/>
      <c r="D49" s="533"/>
      <c r="E49" s="533"/>
      <c r="F49" s="533"/>
      <c r="G49" s="533"/>
      <c r="H49" s="533"/>
      <c r="I49" s="533"/>
      <c r="J49" s="533"/>
      <c r="K49" s="533"/>
      <c r="L49" s="533"/>
      <c r="M49" s="533"/>
      <c r="N49" s="533"/>
      <c r="O49" s="533"/>
      <c r="P49" s="533"/>
      <c r="Q49" s="533"/>
      <c r="R49" s="533"/>
      <c r="S49" s="533"/>
      <c r="T49" s="496">
        <f t="shared" si="25"/>
        <v>0</v>
      </c>
      <c r="U49" s="497" t="e">
        <f>T49/T$52</f>
        <v>#DIV/0!</v>
      </c>
    </row>
    <row r="50" spans="1:23" ht="12.75" customHeight="1" x14ac:dyDescent="0.2">
      <c r="A50" s="499" t="str">
        <f>A$10</f>
        <v>Publiskās attiecināmās izmaksas</v>
      </c>
      <c r="B50" s="376">
        <f>SUM(B45:B49)</f>
        <v>0</v>
      </c>
      <c r="C50" s="376"/>
      <c r="D50" s="376">
        <f t="shared" ref="D50:R50" si="29">SUM(D45:D49)</f>
        <v>0</v>
      </c>
      <c r="E50" s="376"/>
      <c r="F50" s="376">
        <f t="shared" si="29"/>
        <v>0</v>
      </c>
      <c r="G50" s="376"/>
      <c r="H50" s="376">
        <f t="shared" si="29"/>
        <v>0</v>
      </c>
      <c r="I50" s="376"/>
      <c r="J50" s="376">
        <f t="shared" si="29"/>
        <v>0</v>
      </c>
      <c r="K50" s="376"/>
      <c r="L50" s="376">
        <f t="shared" si="29"/>
        <v>0</v>
      </c>
      <c r="M50" s="376"/>
      <c r="N50" s="376">
        <f t="shared" si="29"/>
        <v>0</v>
      </c>
      <c r="O50" s="376"/>
      <c r="P50" s="376">
        <f t="shared" si="29"/>
        <v>0</v>
      </c>
      <c r="Q50" s="376"/>
      <c r="R50" s="376">
        <f t="shared" si="29"/>
        <v>0</v>
      </c>
      <c r="S50" s="376"/>
      <c r="T50" s="500">
        <f t="shared" si="25"/>
        <v>0</v>
      </c>
      <c r="U50" s="501" t="e">
        <f t="shared" si="27"/>
        <v>#DIV/0!</v>
      </c>
    </row>
    <row r="51" spans="1:23" ht="12.75" customHeight="1" x14ac:dyDescent="0.2">
      <c r="A51" s="498" t="str">
        <f>A$11</f>
        <v>Privātās attiecināmās izmaksas</v>
      </c>
      <c r="B51" s="533">
        <f>B52*0.85-B45</f>
        <v>0</v>
      </c>
      <c r="C51" s="533"/>
      <c r="D51" s="533">
        <f t="shared" ref="D51:R51" si="30">D52*0.85-D45</f>
        <v>0</v>
      </c>
      <c r="E51" s="533"/>
      <c r="F51" s="533">
        <f t="shared" si="30"/>
        <v>0</v>
      </c>
      <c r="G51" s="533"/>
      <c r="H51" s="533">
        <f t="shared" si="30"/>
        <v>0</v>
      </c>
      <c r="I51" s="533"/>
      <c r="J51" s="533">
        <f t="shared" si="30"/>
        <v>0</v>
      </c>
      <c r="K51" s="533"/>
      <c r="L51" s="533">
        <f t="shared" si="30"/>
        <v>0</v>
      </c>
      <c r="M51" s="533"/>
      <c r="N51" s="533">
        <f t="shared" si="30"/>
        <v>0</v>
      </c>
      <c r="O51" s="533"/>
      <c r="P51" s="533">
        <f t="shared" si="30"/>
        <v>0</v>
      </c>
      <c r="Q51" s="533"/>
      <c r="R51" s="533">
        <f t="shared" si="30"/>
        <v>0</v>
      </c>
      <c r="S51" s="533"/>
      <c r="T51" s="496">
        <f t="shared" si="25"/>
        <v>0</v>
      </c>
      <c r="U51" s="497" t="e">
        <f t="shared" si="27"/>
        <v>#DIV/0!</v>
      </c>
    </row>
    <row r="52" spans="1:23" ht="12.75" customHeight="1" x14ac:dyDescent="0.2">
      <c r="A52" s="499" t="str">
        <f>A$12</f>
        <v>Kopējās attiecināmās izmaksas</v>
      </c>
      <c r="B52" s="376">
        <f>IF(B23=2,'1.1.B. Iesniedzējs'!H39,'1.1.B. Iesniedzējs'!H39*B23)</f>
        <v>0</v>
      </c>
      <c r="C52" s="376"/>
      <c r="D52" s="376">
        <f>IF(D23=2,'1.1.B. Iesniedzējs'!J39+'1.1.B. Iesniedzējs'!H39,'1.1.B. Iesniedzējs'!J39*D23)</f>
        <v>0</v>
      </c>
      <c r="E52" s="376"/>
      <c r="F52" s="376">
        <f>IF(F23=2,'1.1.B. Iesniedzējs'!L39+'1.1.B. Iesniedzējs'!J39+'1.1.B. Iesniedzējs'!H39,'1.1.B. Iesniedzējs'!L39*F23)</f>
        <v>0</v>
      </c>
      <c r="G52" s="376"/>
      <c r="H52" s="376">
        <f>IF(H23=2,'1.1.B. Iesniedzējs'!N39+'1.1.B. Iesniedzējs'!L39+'1.1.B. Iesniedzējs'!J39+'1.1.B. Iesniedzējs'!H39,'1.1.B. Iesniedzējs'!N39*H23)</f>
        <v>0</v>
      </c>
      <c r="I52" s="376"/>
      <c r="J52" s="376">
        <f>IF(J23=2,'1.1.B. Iesniedzējs'!P39,'1.1.B. Iesniedzējs'!P39*J23)</f>
        <v>0</v>
      </c>
      <c r="K52" s="376"/>
      <c r="L52" s="376">
        <f>IF(L23=2,'1.1.B. Iesniedzējs'!R39,'1.1.B. Iesniedzējs'!R39*L23)</f>
        <v>0</v>
      </c>
      <c r="M52" s="376"/>
      <c r="N52" s="376">
        <f>IF(N23=2,'1.1.B. Iesniedzējs'!T39,'1.1.B. Iesniedzējs'!T39*N23)</f>
        <v>0</v>
      </c>
      <c r="O52" s="376"/>
      <c r="P52" s="376">
        <f>IF(P23=2,'1.1.B. Iesniedzējs'!V39,'1.1.B. Iesniedzējs'!V39*P23)</f>
        <v>0</v>
      </c>
      <c r="Q52" s="376"/>
      <c r="R52" s="376">
        <f>IF(R23=2,'1.1.B. Iesniedzējs'!X39,'1.1.B. Iesniedzējs'!X39*R23)</f>
        <v>0</v>
      </c>
      <c r="S52" s="376"/>
      <c r="T52" s="500">
        <f>SUM(B52:R52)</f>
        <v>0</v>
      </c>
      <c r="U52" s="501" t="e">
        <f t="shared" si="27"/>
        <v>#DIV/0!</v>
      </c>
    </row>
    <row r="53" spans="1:23" ht="12.75" customHeight="1" x14ac:dyDescent="0.2">
      <c r="A53" s="498" t="str">
        <f>A$13</f>
        <v>Publiskās neattiecināmās izmaksas</v>
      </c>
      <c r="B53" s="535"/>
      <c r="C53" s="535"/>
      <c r="D53" s="535"/>
      <c r="E53" s="535"/>
      <c r="F53" s="535"/>
      <c r="G53" s="535"/>
      <c r="H53" s="535"/>
      <c r="I53" s="535"/>
      <c r="J53" s="535"/>
      <c r="K53" s="535"/>
      <c r="L53" s="535"/>
      <c r="M53" s="535"/>
      <c r="N53" s="535"/>
      <c r="O53" s="535"/>
      <c r="P53" s="535"/>
      <c r="Q53" s="535"/>
      <c r="R53" s="535"/>
      <c r="S53" s="535"/>
      <c r="T53" s="496">
        <f t="shared" si="25"/>
        <v>0</v>
      </c>
      <c r="U53" s="534" t="s">
        <v>239</v>
      </c>
    </row>
    <row r="54" spans="1:23" ht="12.75" customHeight="1" x14ac:dyDescent="0.2">
      <c r="A54" s="498" t="str">
        <f>A$14</f>
        <v>Privātās neattiecināmās izmaksas</v>
      </c>
      <c r="B54" s="376">
        <f>IF(B23=2,'1.1.B. Iesniedzējs'!I39,'1.1.B. Iesniedzējs'!I39*B23)</f>
        <v>0</v>
      </c>
      <c r="C54" s="376"/>
      <c r="D54" s="376">
        <f>IF(D23=2,'1.1.B. Iesniedzējs'!K39+'1.1.B. Iesniedzējs'!I39,'1.1.B. Iesniedzējs'!K39*D23)</f>
        <v>0</v>
      </c>
      <c r="E54" s="376"/>
      <c r="F54" s="376">
        <f>IF(F23=2,'1.1.B. Iesniedzējs'!M39+'1.1.B. Iesniedzējs'!K39+'1.1.B. Iesniedzējs'!I39,'1.1.B. Iesniedzējs'!M39*F23)</f>
        <v>0</v>
      </c>
      <c r="G54" s="376"/>
      <c r="H54" s="376">
        <f>IF(H23=2,'1.1.B. Iesniedzējs'!O39+'1.1.B. Iesniedzējs'!M39+'1.1.B. Iesniedzējs'!K39+'1.1.B. Iesniedzējs'!I39,'1.1.B. Iesniedzējs'!O39*H23)</f>
        <v>0</v>
      </c>
      <c r="I54" s="376"/>
      <c r="J54" s="376">
        <f>IF(J23=2,'1.1.B. Iesniedzējs'!Q39,'1.1.B. Iesniedzējs'!Q39*J23)</f>
        <v>0</v>
      </c>
      <c r="K54" s="376"/>
      <c r="L54" s="376">
        <f>IF(L23=2,'1.1.B. Iesniedzējs'!S39,'1.1.B. Iesniedzējs'!S39*L23)</f>
        <v>0</v>
      </c>
      <c r="M54" s="376"/>
      <c r="N54" s="376">
        <f>IF(N23=2,'1.1.B. Iesniedzējs'!U39,'1.1.B. Iesniedzējs'!U39*N23)</f>
        <v>0</v>
      </c>
      <c r="O54" s="376"/>
      <c r="P54" s="376">
        <f>IF(P23=2,'1.1.B. Iesniedzējs'!W39,'1.1.B. Iesniedzējs'!W39*P23)</f>
        <v>0</v>
      </c>
      <c r="Q54" s="376"/>
      <c r="R54" s="376">
        <f>IF(R23=2,'1.1.B. Iesniedzējs'!Y39,'1.1.B. Iesniedzējs'!Y39*R23)</f>
        <v>0</v>
      </c>
      <c r="S54" s="376"/>
      <c r="T54" s="496">
        <f t="shared" si="25"/>
        <v>0</v>
      </c>
      <c r="U54" s="534" t="s">
        <v>239</v>
      </c>
    </row>
    <row r="55" spans="1:23" ht="12.75" customHeight="1" x14ac:dyDescent="0.2">
      <c r="A55" s="499" t="str">
        <f>A$15</f>
        <v>Neattiecināmās izmaksas kopā</v>
      </c>
      <c r="B55" s="376">
        <f>SUM(B53:B54)</f>
        <v>0</v>
      </c>
      <c r="C55" s="376"/>
      <c r="D55" s="376">
        <f t="shared" ref="D55:R55" si="31">SUM(D53:D54)</f>
        <v>0</v>
      </c>
      <c r="E55" s="376"/>
      <c r="F55" s="376">
        <f t="shared" si="31"/>
        <v>0</v>
      </c>
      <c r="G55" s="376"/>
      <c r="H55" s="376">
        <f t="shared" si="31"/>
        <v>0</v>
      </c>
      <c r="I55" s="376"/>
      <c r="J55" s="376">
        <f t="shared" si="31"/>
        <v>0</v>
      </c>
      <c r="K55" s="376"/>
      <c r="L55" s="376">
        <f t="shared" si="31"/>
        <v>0</v>
      </c>
      <c r="M55" s="376"/>
      <c r="N55" s="376">
        <f t="shared" si="31"/>
        <v>0</v>
      </c>
      <c r="O55" s="376"/>
      <c r="P55" s="376">
        <f t="shared" si="31"/>
        <v>0</v>
      </c>
      <c r="Q55" s="376"/>
      <c r="R55" s="376">
        <f t="shared" si="31"/>
        <v>0</v>
      </c>
      <c r="S55" s="376"/>
      <c r="T55" s="500">
        <f t="shared" si="25"/>
        <v>0</v>
      </c>
      <c r="U55" s="534" t="s">
        <v>239</v>
      </c>
    </row>
    <row r="56" spans="1:23" ht="12.75" customHeight="1" x14ac:dyDescent="0.25">
      <c r="A56" s="505" t="str">
        <f>A$16</f>
        <v>Kopējās izmaksas</v>
      </c>
      <c r="B56" s="506">
        <f>B52+B55</f>
        <v>0</v>
      </c>
      <c r="C56" s="506"/>
      <c r="D56" s="506">
        <f t="shared" ref="D56:R56" si="32">D52+D55</f>
        <v>0</v>
      </c>
      <c r="E56" s="506"/>
      <c r="F56" s="506">
        <f t="shared" si="32"/>
        <v>0</v>
      </c>
      <c r="G56" s="506"/>
      <c r="H56" s="506">
        <f t="shared" si="32"/>
        <v>0</v>
      </c>
      <c r="I56" s="506"/>
      <c r="J56" s="506">
        <f t="shared" si="32"/>
        <v>0</v>
      </c>
      <c r="K56" s="506"/>
      <c r="L56" s="506">
        <f t="shared" si="32"/>
        <v>0</v>
      </c>
      <c r="M56" s="506"/>
      <c r="N56" s="506">
        <f t="shared" si="32"/>
        <v>0</v>
      </c>
      <c r="O56" s="506"/>
      <c r="P56" s="506">
        <f t="shared" si="32"/>
        <v>0</v>
      </c>
      <c r="Q56" s="506"/>
      <c r="R56" s="506">
        <f t="shared" si="32"/>
        <v>0</v>
      </c>
      <c r="S56" s="506"/>
      <c r="T56" s="500">
        <f>SUM(B56:R56)</f>
        <v>0</v>
      </c>
      <c r="U56" s="534" t="s">
        <v>239</v>
      </c>
    </row>
    <row r="57" spans="1:23" ht="12.75" customHeight="1" x14ac:dyDescent="0.25">
      <c r="A57" s="521"/>
      <c r="B57" s="521"/>
      <c r="C57" s="521"/>
      <c r="D57" s="521"/>
      <c r="E57" s="521"/>
      <c r="F57" s="521"/>
      <c r="G57" s="521"/>
      <c r="H57" s="521"/>
      <c r="I57" s="521"/>
      <c r="J57" s="521"/>
      <c r="K57" s="521"/>
      <c r="L57" s="521"/>
      <c r="M57" s="521"/>
      <c r="N57" s="521"/>
      <c r="O57" s="521"/>
      <c r="P57" s="521"/>
      <c r="Q57" s="521"/>
      <c r="R57" s="521"/>
      <c r="S57" s="521"/>
      <c r="T57" s="521"/>
      <c r="U57" s="521"/>
    </row>
    <row r="58" spans="1:23" ht="24" customHeight="1" x14ac:dyDescent="0.2">
      <c r="A58" s="523" t="s">
        <v>3</v>
      </c>
      <c r="B58" s="524" t="str">
        <f>'Dati par projektu'!$C$4</f>
        <v>Jelgavas valstspilsētas pašvaldība</v>
      </c>
      <c r="C58" s="525"/>
      <c r="D58" s="525"/>
      <c r="E58" s="525"/>
      <c r="F58" s="524" t="str">
        <f>'Dati par projektu'!$C$5</f>
        <v>Pašvaldība vai tās izveidota iestāde</v>
      </c>
      <c r="G58" s="525"/>
      <c r="H58" s="526"/>
      <c r="I58" s="525"/>
      <c r="J58" s="526" t="s">
        <v>321</v>
      </c>
      <c r="K58" s="525"/>
      <c r="L58" s="528">
        <f>'1.1.B. Iesniedzējs'!C22</f>
        <v>1</v>
      </c>
      <c r="M58" s="525"/>
      <c r="N58" s="529" t="s">
        <v>323</v>
      </c>
      <c r="O58" s="525"/>
      <c r="P58" s="526"/>
      <c r="Q58" s="525"/>
      <c r="R58" s="526"/>
      <c r="S58" s="525"/>
      <c r="T58" s="526"/>
      <c r="U58" s="526"/>
      <c r="W58" s="401">
        <f>IF(F58=dati!$J$3,1,IF(F58=dati!$J$4,2,IF(F58=dati!$J$5,3,0)))</f>
        <v>1</v>
      </c>
    </row>
    <row r="59" spans="1:23" x14ac:dyDescent="0.2">
      <c r="A59" s="491" t="s">
        <v>231</v>
      </c>
      <c r="B59" s="492">
        <f>B$3</f>
        <v>2022</v>
      </c>
      <c r="C59" s="492"/>
      <c r="D59" s="492">
        <f>D$3</f>
        <v>2023</v>
      </c>
      <c r="E59" s="492"/>
      <c r="F59" s="492" t="str">
        <f>F$3</f>
        <v>X</v>
      </c>
      <c r="G59" s="492"/>
      <c r="H59" s="492" t="str">
        <f>H$3</f>
        <v>X</v>
      </c>
      <c r="I59" s="492"/>
      <c r="J59" s="492" t="str">
        <f>J$3</f>
        <v>X</v>
      </c>
      <c r="K59" s="492"/>
      <c r="L59" s="492" t="str">
        <f>L$3</f>
        <v>X</v>
      </c>
      <c r="M59" s="492"/>
      <c r="N59" s="492" t="str">
        <f>N$3</f>
        <v>X</v>
      </c>
      <c r="O59" s="492"/>
      <c r="P59" s="492" t="str">
        <f>P$3</f>
        <v>X</v>
      </c>
      <c r="Q59" s="492"/>
      <c r="R59" s="492" t="str">
        <f>R$3</f>
        <v>X</v>
      </c>
      <c r="S59" s="492"/>
      <c r="T59" s="492"/>
      <c r="U59" s="492"/>
    </row>
    <row r="60" spans="1:23" x14ac:dyDescent="0.2">
      <c r="A60" s="530"/>
      <c r="B60" s="493" t="s">
        <v>232</v>
      </c>
      <c r="C60" s="493"/>
      <c r="D60" s="493" t="s">
        <v>232</v>
      </c>
      <c r="E60" s="493"/>
      <c r="F60" s="493" t="s">
        <v>232</v>
      </c>
      <c r="G60" s="493"/>
      <c r="H60" s="493" t="s">
        <v>232</v>
      </c>
      <c r="I60" s="493"/>
      <c r="J60" s="493" t="s">
        <v>232</v>
      </c>
      <c r="K60" s="493"/>
      <c r="L60" s="493" t="s">
        <v>232</v>
      </c>
      <c r="M60" s="493"/>
      <c r="N60" s="493" t="s">
        <v>232</v>
      </c>
      <c r="O60" s="493"/>
      <c r="P60" s="493" t="s">
        <v>232</v>
      </c>
      <c r="Q60" s="493"/>
      <c r="R60" s="493" t="s">
        <v>232</v>
      </c>
      <c r="S60" s="493"/>
      <c r="T60" s="493" t="s">
        <v>114</v>
      </c>
      <c r="U60" s="493" t="s">
        <v>59</v>
      </c>
    </row>
    <row r="61" spans="1:23" ht="12.75" customHeight="1" x14ac:dyDescent="0.2">
      <c r="A61" s="531" t="str">
        <f>A$5</f>
        <v>Eiropas Reģionālās attīstības fonds</v>
      </c>
      <c r="B61" s="532">
        <f>B68*$L$58</f>
        <v>0</v>
      </c>
      <c r="C61" s="532"/>
      <c r="D61" s="532">
        <f t="shared" ref="D61:R61" si="33">D68*$L$58</f>
        <v>0</v>
      </c>
      <c r="E61" s="532"/>
      <c r="F61" s="532">
        <f t="shared" si="33"/>
        <v>0</v>
      </c>
      <c r="G61" s="532"/>
      <c r="H61" s="532">
        <f t="shared" si="33"/>
        <v>0</v>
      </c>
      <c r="I61" s="532"/>
      <c r="J61" s="532">
        <f t="shared" si="33"/>
        <v>0</v>
      </c>
      <c r="K61" s="532"/>
      <c r="L61" s="532">
        <f t="shared" si="33"/>
        <v>0</v>
      </c>
      <c r="M61" s="532"/>
      <c r="N61" s="532">
        <f t="shared" si="33"/>
        <v>0</v>
      </c>
      <c r="O61" s="532"/>
      <c r="P61" s="532">
        <f t="shared" si="33"/>
        <v>0</v>
      </c>
      <c r="Q61" s="532"/>
      <c r="R61" s="532">
        <f t="shared" si="33"/>
        <v>0</v>
      </c>
      <c r="S61" s="532"/>
      <c r="T61" s="496">
        <f t="shared" ref="T61:T67" si="34">SUM(B61:R61)</f>
        <v>0</v>
      </c>
      <c r="U61" s="497" t="e">
        <f>T61/$T$68</f>
        <v>#DIV/0!</v>
      </c>
    </row>
    <row r="62" spans="1:23" ht="12.75" customHeight="1" x14ac:dyDescent="0.2">
      <c r="A62" s="498" t="str">
        <f>A$6</f>
        <v>Attiecināmais valsts budžeta finansējums</v>
      </c>
      <c r="B62" s="532"/>
      <c r="C62" s="532"/>
      <c r="D62" s="532"/>
      <c r="E62" s="532"/>
      <c r="F62" s="532"/>
      <c r="G62" s="532"/>
      <c r="H62" s="532"/>
      <c r="I62" s="532"/>
      <c r="J62" s="532"/>
      <c r="K62" s="532"/>
      <c r="L62" s="532"/>
      <c r="M62" s="532"/>
      <c r="N62" s="532"/>
      <c r="O62" s="532"/>
      <c r="P62" s="532"/>
      <c r="Q62" s="532"/>
      <c r="R62" s="532"/>
      <c r="S62" s="532"/>
      <c r="T62" s="496">
        <f t="shared" si="34"/>
        <v>0</v>
      </c>
      <c r="U62" s="497" t="e">
        <f t="shared" ref="U62:U68" si="35">T62/$T$68</f>
        <v>#DIV/0!</v>
      </c>
    </row>
    <row r="63" spans="1:23" ht="12.75" customHeight="1" x14ac:dyDescent="0.2">
      <c r="A63" s="498" t="str">
        <f>A$7</f>
        <v>Valsts budžeta dotācija pašvaldībām</v>
      </c>
      <c r="B63" s="533"/>
      <c r="C63" s="533"/>
      <c r="D63" s="533"/>
      <c r="E63" s="533"/>
      <c r="F63" s="533"/>
      <c r="G63" s="533"/>
      <c r="H63" s="533"/>
      <c r="I63" s="533"/>
      <c r="J63" s="533"/>
      <c r="K63" s="533"/>
      <c r="L63" s="533"/>
      <c r="M63" s="533"/>
      <c r="N63" s="533"/>
      <c r="O63" s="533"/>
      <c r="P63" s="533"/>
      <c r="Q63" s="533"/>
      <c r="R63" s="533"/>
      <c r="S63" s="533"/>
      <c r="T63" s="496">
        <f t="shared" si="34"/>
        <v>0</v>
      </c>
      <c r="U63" s="497" t="e">
        <f t="shared" si="35"/>
        <v>#DIV/0!</v>
      </c>
    </row>
    <row r="64" spans="1:23" ht="12.75" customHeight="1" x14ac:dyDescent="0.2">
      <c r="A64" s="498" t="str">
        <f>A$8</f>
        <v>Pašvaldības finansējums</v>
      </c>
      <c r="B64" s="533"/>
      <c r="C64" s="533"/>
      <c r="D64" s="533"/>
      <c r="E64" s="533"/>
      <c r="F64" s="533"/>
      <c r="G64" s="533"/>
      <c r="H64" s="533"/>
      <c r="I64" s="533"/>
      <c r="J64" s="533"/>
      <c r="K64" s="533"/>
      <c r="L64" s="533"/>
      <c r="M64" s="533"/>
      <c r="N64" s="533"/>
      <c r="O64" s="533"/>
      <c r="P64" s="533"/>
      <c r="Q64" s="533"/>
      <c r="R64" s="533"/>
      <c r="S64" s="533"/>
      <c r="T64" s="496">
        <f t="shared" si="34"/>
        <v>0</v>
      </c>
      <c r="U64" s="497" t="e">
        <f t="shared" si="35"/>
        <v>#DIV/0!</v>
      </c>
    </row>
    <row r="65" spans="1:23" s="320" customFormat="1" ht="12.75" customHeight="1" x14ac:dyDescent="0.2">
      <c r="A65" s="498" t="str">
        <f>A$9</f>
        <v>Cits publiskais finansējums</v>
      </c>
      <c r="B65" s="533"/>
      <c r="C65" s="533"/>
      <c r="D65" s="533"/>
      <c r="E65" s="533"/>
      <c r="F65" s="533"/>
      <c r="G65" s="533"/>
      <c r="H65" s="533"/>
      <c r="I65" s="533"/>
      <c r="J65" s="533"/>
      <c r="K65" s="533"/>
      <c r="L65" s="533"/>
      <c r="M65" s="533"/>
      <c r="N65" s="533"/>
      <c r="O65" s="533"/>
      <c r="P65" s="533"/>
      <c r="Q65" s="533"/>
      <c r="R65" s="533"/>
      <c r="S65" s="533"/>
      <c r="T65" s="496">
        <f t="shared" si="34"/>
        <v>0</v>
      </c>
      <c r="U65" s="497" t="e">
        <f t="shared" si="35"/>
        <v>#DIV/0!</v>
      </c>
    </row>
    <row r="66" spans="1:23" ht="12.75" customHeight="1" x14ac:dyDescent="0.2">
      <c r="A66" s="499" t="str">
        <f>A$10</f>
        <v>Publiskās attiecināmās izmaksas</v>
      </c>
      <c r="B66" s="376">
        <f>SUM(B61:B65)</f>
        <v>0</v>
      </c>
      <c r="C66" s="376"/>
      <c r="D66" s="376">
        <f>SUM(D61:D65)</f>
        <v>0</v>
      </c>
      <c r="E66" s="376"/>
      <c r="F66" s="376">
        <f t="shared" ref="F66:R66" si="36">SUM(F61:F65)</f>
        <v>0</v>
      </c>
      <c r="G66" s="376"/>
      <c r="H66" s="376">
        <f t="shared" si="36"/>
        <v>0</v>
      </c>
      <c r="I66" s="376"/>
      <c r="J66" s="376">
        <f t="shared" si="36"/>
        <v>0</v>
      </c>
      <c r="K66" s="376"/>
      <c r="L66" s="376">
        <f t="shared" si="36"/>
        <v>0</v>
      </c>
      <c r="M66" s="376"/>
      <c r="N66" s="376">
        <f t="shared" si="36"/>
        <v>0</v>
      </c>
      <c r="O66" s="376"/>
      <c r="P66" s="376">
        <f t="shared" si="36"/>
        <v>0</v>
      </c>
      <c r="Q66" s="376"/>
      <c r="R66" s="376">
        <f t="shared" si="36"/>
        <v>0</v>
      </c>
      <c r="S66" s="376"/>
      <c r="T66" s="500">
        <f>SUM(B66:R66)</f>
        <v>0</v>
      </c>
      <c r="U66" s="497" t="e">
        <f t="shared" si="35"/>
        <v>#DIV/0!</v>
      </c>
    </row>
    <row r="67" spans="1:23" ht="12.75" customHeight="1" x14ac:dyDescent="0.2">
      <c r="A67" s="498" t="str">
        <f>A$11</f>
        <v>Privātās attiecināmās izmaksas</v>
      </c>
      <c r="B67" s="533"/>
      <c r="C67" s="533"/>
      <c r="D67" s="533"/>
      <c r="E67" s="533"/>
      <c r="F67" s="533"/>
      <c r="G67" s="533"/>
      <c r="H67" s="533"/>
      <c r="I67" s="533"/>
      <c r="J67" s="533"/>
      <c r="K67" s="533"/>
      <c r="L67" s="533"/>
      <c r="M67" s="533"/>
      <c r="N67" s="533"/>
      <c r="O67" s="533"/>
      <c r="P67" s="533"/>
      <c r="Q67" s="533"/>
      <c r="R67" s="533"/>
      <c r="S67" s="533"/>
      <c r="T67" s="496">
        <f t="shared" si="34"/>
        <v>0</v>
      </c>
      <c r="U67" s="497" t="e">
        <f t="shared" si="35"/>
        <v>#DIV/0!</v>
      </c>
    </row>
    <row r="68" spans="1:23" ht="12.75" customHeight="1" x14ac:dyDescent="0.2">
      <c r="A68" s="499" t="str">
        <f>A$12</f>
        <v>Kopējās attiecināmās izmaksas</v>
      </c>
      <c r="B68" s="376">
        <f>IF(B$23=2,'1.1.B. Iesniedzējs'!H40,'1.1.B. Iesniedzējs'!H40*B$23)</f>
        <v>0</v>
      </c>
      <c r="C68" s="376"/>
      <c r="D68" s="376">
        <f>IF(D$23=2,'1.1.B. Iesniedzējs'!J40+'1.1.B. Iesniedzējs'!H40,'1.1.B. Iesniedzējs'!J40*D$23)</f>
        <v>0</v>
      </c>
      <c r="E68" s="376"/>
      <c r="F68" s="376">
        <f>IF(F$23=2,'1.1.B. Iesniedzējs'!L40+'1.1.B. Iesniedzējs'!J40+'1.1.B. Iesniedzējs'!H40,'1.1.B. Iesniedzējs'!L40*F$23)</f>
        <v>0</v>
      </c>
      <c r="G68" s="376"/>
      <c r="H68" s="376">
        <f>IF(H$23=2,'1.1.B. Iesniedzējs'!N40+'1.1.B. Iesniedzējs'!L40+'1.1.B. Iesniedzējs'!J40+'1.1.B. Iesniedzējs'!H40,'1.1.B. Iesniedzējs'!N40*H$23)</f>
        <v>0</v>
      </c>
      <c r="I68" s="376"/>
      <c r="J68" s="376">
        <f>IF(J$23=2,'1.1.B. Iesniedzējs'!P40,'1.1.B. Iesniedzējs'!P40*J$23)</f>
        <v>0</v>
      </c>
      <c r="K68" s="376"/>
      <c r="L68" s="376">
        <f>IF(L$23=2,'1.1.B. Iesniedzējs'!R40,'1.1.B. Iesniedzējs'!R40*L$23)</f>
        <v>0</v>
      </c>
      <c r="M68" s="376"/>
      <c r="N68" s="376">
        <f>IF(N$23=2,'1.1.B. Iesniedzējs'!T40,'1.1.B. Iesniedzējs'!T40*N$23)</f>
        <v>0</v>
      </c>
      <c r="O68" s="376"/>
      <c r="P68" s="376">
        <f>IF(P$23=2,'1.1.B. Iesniedzējs'!V40,'1.1.B. Iesniedzējs'!V40*P$23)</f>
        <v>0</v>
      </c>
      <c r="Q68" s="376"/>
      <c r="R68" s="376">
        <f>IF(R$23=2,'1.1.B. Iesniedzējs'!X40,'1.1.B. Iesniedzējs'!X40*R$23)</f>
        <v>0</v>
      </c>
      <c r="S68" s="376"/>
      <c r="T68" s="500">
        <f>SUM(B68:R68)</f>
        <v>0</v>
      </c>
      <c r="U68" s="497" t="e">
        <f t="shared" si="35"/>
        <v>#DIV/0!</v>
      </c>
    </row>
    <row r="69" spans="1:23" ht="12.75" customHeight="1" x14ac:dyDescent="0.2">
      <c r="A69" s="498" t="str">
        <f>A$13</f>
        <v>Publiskās neattiecināmās izmaksas</v>
      </c>
      <c r="B69" s="535"/>
      <c r="C69" s="535"/>
      <c r="D69" s="535"/>
      <c r="E69" s="535"/>
      <c r="F69" s="535"/>
      <c r="G69" s="535"/>
      <c r="H69" s="535"/>
      <c r="I69" s="535"/>
      <c r="J69" s="535"/>
      <c r="K69" s="535"/>
      <c r="L69" s="535"/>
      <c r="M69" s="535"/>
      <c r="N69" s="535"/>
      <c r="O69" s="535"/>
      <c r="P69" s="535"/>
      <c r="Q69" s="535"/>
      <c r="R69" s="535"/>
      <c r="S69" s="535"/>
      <c r="T69" s="496">
        <f t="shared" ref="T69:T71" si="37">SUM(B69:R69)</f>
        <v>0</v>
      </c>
      <c r="U69" s="534" t="s">
        <v>239</v>
      </c>
    </row>
    <row r="70" spans="1:23" ht="12.75" customHeight="1" x14ac:dyDescent="0.2">
      <c r="A70" s="498" t="str">
        <f>A$14</f>
        <v>Privātās neattiecināmās izmaksas</v>
      </c>
      <c r="B70" s="532">
        <f>IF(B$23=2,'1.1.B. Iesniedzējs'!I40,'1.1.B. Iesniedzējs'!I40*B$23)</f>
        <v>0</v>
      </c>
      <c r="C70" s="532"/>
      <c r="D70" s="532">
        <f>IF(D$23=2,'1.1.B. Iesniedzējs'!K40+'1.1.B. Iesniedzējs'!I40,'1.1.B. Iesniedzējs'!K40*D$23)</f>
        <v>0</v>
      </c>
      <c r="E70" s="532"/>
      <c r="F70" s="532">
        <f>IF(F$23=2,'1.1.B. Iesniedzējs'!M40+'1.1.B. Iesniedzējs'!K40+'1.1.B. Iesniedzējs'!I40,'1.1.B. Iesniedzējs'!M40*F$23)</f>
        <v>0</v>
      </c>
      <c r="G70" s="532"/>
      <c r="H70" s="532">
        <f>IF(H$23=2,'1.1.B. Iesniedzējs'!O40+'1.1.B. Iesniedzējs'!M40+'1.1.B. Iesniedzējs'!K40+'1.1.B. Iesniedzējs'!I40,'1.1.B. Iesniedzējs'!O40*H$23)</f>
        <v>0</v>
      </c>
      <c r="I70" s="532"/>
      <c r="J70" s="532">
        <f>IF(J$23=2,'1.1.B. Iesniedzējs'!Q40,'1.1.B. Iesniedzējs'!Q40*J$23)</f>
        <v>0</v>
      </c>
      <c r="K70" s="532"/>
      <c r="L70" s="532">
        <f>IF(L$23=2,'1.1.B. Iesniedzējs'!S40,'1.1.B. Iesniedzējs'!S40*L$23)</f>
        <v>0</v>
      </c>
      <c r="M70" s="532"/>
      <c r="N70" s="532">
        <f>IF(N$23=2,'1.1.B. Iesniedzējs'!U40,'1.1.B. Iesniedzējs'!U40*N$23)</f>
        <v>0</v>
      </c>
      <c r="O70" s="532"/>
      <c r="P70" s="532">
        <f>IF(P$23=2,'1.1.B. Iesniedzējs'!W40,'1.1.B. Iesniedzējs'!W40*P$23)</f>
        <v>0</v>
      </c>
      <c r="Q70" s="532"/>
      <c r="R70" s="532">
        <f>IF(R$23=2,'1.1.B. Iesniedzējs'!Y40,'1.1.B. Iesniedzējs'!Y40*R$23)</f>
        <v>0</v>
      </c>
      <c r="S70" s="533"/>
      <c r="T70" s="496">
        <f t="shared" si="37"/>
        <v>0</v>
      </c>
      <c r="U70" s="534" t="s">
        <v>239</v>
      </c>
    </row>
    <row r="71" spans="1:23" ht="12.75" customHeight="1" x14ac:dyDescent="0.2">
      <c r="A71" s="499" t="str">
        <f>A$15</f>
        <v>Neattiecināmās izmaksas kopā</v>
      </c>
      <c r="B71" s="376">
        <f>SUM(B69:B70)</f>
        <v>0</v>
      </c>
      <c r="C71" s="376"/>
      <c r="D71" s="376">
        <f t="shared" ref="D71:R71" si="38">SUM(D69:D70)</f>
        <v>0</v>
      </c>
      <c r="E71" s="376"/>
      <c r="F71" s="376">
        <f t="shared" si="38"/>
        <v>0</v>
      </c>
      <c r="G71" s="376"/>
      <c r="H71" s="376">
        <f t="shared" si="38"/>
        <v>0</v>
      </c>
      <c r="I71" s="376"/>
      <c r="J71" s="376">
        <f t="shared" si="38"/>
        <v>0</v>
      </c>
      <c r="K71" s="376"/>
      <c r="L71" s="376">
        <f t="shared" si="38"/>
        <v>0</v>
      </c>
      <c r="M71" s="376"/>
      <c r="N71" s="376">
        <f t="shared" si="38"/>
        <v>0</v>
      </c>
      <c r="O71" s="376"/>
      <c r="P71" s="376">
        <f t="shared" si="38"/>
        <v>0</v>
      </c>
      <c r="Q71" s="376"/>
      <c r="R71" s="376">
        <f t="shared" si="38"/>
        <v>0</v>
      </c>
      <c r="S71" s="376"/>
      <c r="T71" s="500">
        <f t="shared" si="37"/>
        <v>0</v>
      </c>
      <c r="U71" s="534" t="s">
        <v>239</v>
      </c>
    </row>
    <row r="72" spans="1:23" ht="12.75" customHeight="1" x14ac:dyDescent="0.25">
      <c r="A72" s="505" t="str">
        <f>A$16</f>
        <v>Kopējās izmaksas</v>
      </c>
      <c r="B72" s="506">
        <f>B68+B71</f>
        <v>0</v>
      </c>
      <c r="C72" s="506"/>
      <c r="D72" s="506">
        <f t="shared" ref="D72:R72" si="39">D68+D71</f>
        <v>0</v>
      </c>
      <c r="E72" s="506"/>
      <c r="F72" s="506">
        <f t="shared" si="39"/>
        <v>0</v>
      </c>
      <c r="G72" s="506"/>
      <c r="H72" s="506">
        <f t="shared" si="39"/>
        <v>0</v>
      </c>
      <c r="I72" s="506"/>
      <c r="J72" s="506">
        <f t="shared" si="39"/>
        <v>0</v>
      </c>
      <c r="K72" s="506"/>
      <c r="L72" s="506">
        <f t="shared" si="39"/>
        <v>0</v>
      </c>
      <c r="M72" s="506"/>
      <c r="N72" s="506">
        <f t="shared" si="39"/>
        <v>0</v>
      </c>
      <c r="O72" s="506"/>
      <c r="P72" s="506">
        <f t="shared" si="39"/>
        <v>0</v>
      </c>
      <c r="Q72" s="506"/>
      <c r="R72" s="506">
        <f t="shared" si="39"/>
        <v>0</v>
      </c>
      <c r="S72" s="506"/>
      <c r="T72" s="500">
        <f>SUM(B72:R72)</f>
        <v>0</v>
      </c>
      <c r="U72" s="534" t="s">
        <v>239</v>
      </c>
    </row>
    <row r="73" spans="1:23" ht="12.75" customHeight="1" x14ac:dyDescent="0.25">
      <c r="A73" s="521"/>
      <c r="B73" s="521"/>
      <c r="C73" s="521"/>
      <c r="D73" s="521"/>
      <c r="E73" s="521"/>
      <c r="F73" s="521"/>
      <c r="G73" s="521"/>
      <c r="H73" s="521"/>
      <c r="I73" s="521"/>
      <c r="J73" s="521"/>
      <c r="K73" s="521"/>
      <c r="L73" s="521"/>
      <c r="M73" s="521"/>
      <c r="N73" s="521"/>
      <c r="O73" s="521"/>
      <c r="P73" s="521"/>
      <c r="Q73" s="521"/>
      <c r="R73" s="521"/>
      <c r="S73" s="521"/>
      <c r="T73" s="521"/>
      <c r="U73" s="521"/>
    </row>
    <row r="74" spans="1:23" ht="24" customHeight="1" x14ac:dyDescent="0.2">
      <c r="A74" s="523" t="s">
        <v>3</v>
      </c>
      <c r="B74" s="524" t="str">
        <f>'Dati par projektu'!$C$4</f>
        <v>Jelgavas valstspilsētas pašvaldība</v>
      </c>
      <c r="C74" s="525"/>
      <c r="D74" s="525"/>
      <c r="E74" s="525"/>
      <c r="F74" s="524" t="str">
        <f>'Dati par projektu'!$C$5</f>
        <v>Pašvaldība vai tās izveidota iestāde</v>
      </c>
      <c r="G74" s="525"/>
      <c r="H74" s="526"/>
      <c r="I74" s="525"/>
      <c r="J74" s="526" t="s">
        <v>321</v>
      </c>
      <c r="K74" s="525"/>
      <c r="L74" s="528">
        <f>'1.1.C. Iesniedzējs'!C36</f>
        <v>0.85</v>
      </c>
      <c r="M74" s="525"/>
      <c r="N74" s="529" t="s">
        <v>326</v>
      </c>
      <c r="O74" s="525"/>
      <c r="P74" s="526"/>
      <c r="Q74" s="525"/>
      <c r="R74" s="526"/>
      <c r="S74" s="525"/>
      <c r="T74" s="526"/>
      <c r="U74" s="526"/>
      <c r="W74" s="401">
        <f>IF(F74=dati!$J$3,1,IF(F74=dati!$J$4,2,IF(F74=dati!$J$5,3,0)))</f>
        <v>1</v>
      </c>
    </row>
    <row r="75" spans="1:23" x14ac:dyDescent="0.2">
      <c r="A75" s="491" t="s">
        <v>231</v>
      </c>
      <c r="B75" s="492">
        <f>B$3</f>
        <v>2022</v>
      </c>
      <c r="C75" s="492"/>
      <c r="D75" s="492">
        <f>D$3</f>
        <v>2023</v>
      </c>
      <c r="E75" s="492"/>
      <c r="F75" s="492" t="str">
        <f>F$3</f>
        <v>X</v>
      </c>
      <c r="G75" s="492"/>
      <c r="H75" s="492" t="str">
        <f>H$3</f>
        <v>X</v>
      </c>
      <c r="I75" s="492"/>
      <c r="J75" s="492" t="str">
        <f>J$3</f>
        <v>X</v>
      </c>
      <c r="K75" s="492"/>
      <c r="L75" s="492" t="str">
        <f>L$3</f>
        <v>X</v>
      </c>
      <c r="M75" s="492"/>
      <c r="N75" s="492" t="str">
        <f>N$3</f>
        <v>X</v>
      </c>
      <c r="O75" s="492"/>
      <c r="P75" s="492" t="str">
        <f>P$3</f>
        <v>X</v>
      </c>
      <c r="Q75" s="492"/>
      <c r="R75" s="492" t="str">
        <f>R$3</f>
        <v>X</v>
      </c>
      <c r="S75" s="492"/>
      <c r="T75" s="492"/>
      <c r="U75" s="492"/>
    </row>
    <row r="76" spans="1:23" x14ac:dyDescent="0.2">
      <c r="A76" s="530"/>
      <c r="B76" s="493" t="s">
        <v>232</v>
      </c>
      <c r="C76" s="493"/>
      <c r="D76" s="493" t="s">
        <v>232</v>
      </c>
      <c r="E76" s="493"/>
      <c r="F76" s="493" t="s">
        <v>232</v>
      </c>
      <c r="G76" s="493"/>
      <c r="H76" s="493" t="s">
        <v>232</v>
      </c>
      <c r="I76" s="493"/>
      <c r="J76" s="493" t="s">
        <v>232</v>
      </c>
      <c r="K76" s="493"/>
      <c r="L76" s="493" t="s">
        <v>232</v>
      </c>
      <c r="M76" s="493"/>
      <c r="N76" s="493" t="s">
        <v>232</v>
      </c>
      <c r="O76" s="493"/>
      <c r="P76" s="493" t="s">
        <v>232</v>
      </c>
      <c r="Q76" s="493"/>
      <c r="R76" s="493" t="s">
        <v>232</v>
      </c>
      <c r="S76" s="493"/>
      <c r="T76" s="493" t="s">
        <v>114</v>
      </c>
      <c r="U76" s="493" t="s">
        <v>59</v>
      </c>
    </row>
    <row r="77" spans="1:23" ht="12.75" customHeight="1" x14ac:dyDescent="0.2">
      <c r="A77" s="531" t="str">
        <f>A$5</f>
        <v>Eiropas Reģionālās attīstības fonds</v>
      </c>
      <c r="B77" s="532">
        <f>B84*$L$74</f>
        <v>0</v>
      </c>
      <c r="C77" s="532"/>
      <c r="D77" s="532">
        <f t="shared" ref="D77:R77" si="40">D84*$L$74</f>
        <v>0</v>
      </c>
      <c r="E77" s="532"/>
      <c r="F77" s="532">
        <f t="shared" si="40"/>
        <v>0</v>
      </c>
      <c r="G77" s="532"/>
      <c r="H77" s="532">
        <f t="shared" si="40"/>
        <v>0</v>
      </c>
      <c r="I77" s="532"/>
      <c r="J77" s="532">
        <f t="shared" si="40"/>
        <v>0</v>
      </c>
      <c r="K77" s="532"/>
      <c r="L77" s="532">
        <f t="shared" si="40"/>
        <v>0</v>
      </c>
      <c r="M77" s="532"/>
      <c r="N77" s="532">
        <f t="shared" si="40"/>
        <v>0</v>
      </c>
      <c r="O77" s="532"/>
      <c r="P77" s="532">
        <f t="shared" si="40"/>
        <v>0</v>
      </c>
      <c r="Q77" s="532"/>
      <c r="R77" s="532">
        <f t="shared" si="40"/>
        <v>0</v>
      </c>
      <c r="S77" s="532"/>
      <c r="T77" s="496">
        <f t="shared" ref="T77:T83" si="41">SUM(B77:R77)</f>
        <v>0</v>
      </c>
      <c r="U77" s="497" t="e">
        <f>T77/$T$84</f>
        <v>#DIV/0!</v>
      </c>
    </row>
    <row r="78" spans="1:23" ht="12.75" customHeight="1" x14ac:dyDescent="0.2">
      <c r="A78" s="498" t="str">
        <f>A$6</f>
        <v>Attiecināmais valsts budžeta finansējums</v>
      </c>
      <c r="B78" s="532">
        <f>IF($W74=2,B84-B77,0)</f>
        <v>0</v>
      </c>
      <c r="C78" s="532"/>
      <c r="D78" s="532">
        <f t="shared" ref="D78:R78" si="42">IF($W74=2,D84-D77,0)</f>
        <v>0</v>
      </c>
      <c r="E78" s="532"/>
      <c r="F78" s="532">
        <f t="shared" si="42"/>
        <v>0</v>
      </c>
      <c r="G78" s="532"/>
      <c r="H78" s="532">
        <f t="shared" si="42"/>
        <v>0</v>
      </c>
      <c r="I78" s="532"/>
      <c r="J78" s="532">
        <f t="shared" si="42"/>
        <v>0</v>
      </c>
      <c r="K78" s="532"/>
      <c r="L78" s="532">
        <f t="shared" si="42"/>
        <v>0</v>
      </c>
      <c r="M78" s="532"/>
      <c r="N78" s="532">
        <f t="shared" si="42"/>
        <v>0</v>
      </c>
      <c r="O78" s="532"/>
      <c r="P78" s="532">
        <f t="shared" si="42"/>
        <v>0</v>
      </c>
      <c r="Q78" s="532"/>
      <c r="R78" s="532">
        <f t="shared" si="42"/>
        <v>0</v>
      </c>
      <c r="S78" s="532"/>
      <c r="T78" s="496">
        <f t="shared" si="41"/>
        <v>0</v>
      </c>
      <c r="U78" s="497" t="e">
        <f t="shared" ref="U78:U84" si="43">T78/$T$84</f>
        <v>#DIV/0!</v>
      </c>
    </row>
    <row r="79" spans="1:23" ht="12.75" customHeight="1" x14ac:dyDescent="0.2">
      <c r="A79" s="498" t="str">
        <f>A$7</f>
        <v>Valsts budžeta dotācija pašvaldībām</v>
      </c>
      <c r="B79" s="533">
        <f>IF($W74=1,(B77/0.85*0.15+B77)*0.15*'Dati par projektu'!$C$8,0)</f>
        <v>0</v>
      </c>
      <c r="C79" s="533"/>
      <c r="D79" s="533">
        <f>IF($W74=1,(D77/0.85*0.15+D77)*0.15*'Dati par projektu'!$C$8,0)</f>
        <v>0</v>
      </c>
      <c r="E79" s="533"/>
      <c r="F79" s="533">
        <f>IF($W74=1,(F77/0.85*0.15+F77)*0.15*'Dati par projektu'!$C$8,0)</f>
        <v>0</v>
      </c>
      <c r="G79" s="533"/>
      <c r="H79" s="533">
        <f>IF($W74=1,(H77/0.85*0.15+H77)*0.15*'Dati par projektu'!$C$8,0)</f>
        <v>0</v>
      </c>
      <c r="I79" s="533"/>
      <c r="J79" s="533">
        <f>IF($W74=1,(J77/0.85*0.15+J77)*0.15*'Dati par projektu'!$C$8,0)</f>
        <v>0</v>
      </c>
      <c r="K79" s="533"/>
      <c r="L79" s="533">
        <f>IF($W74=1,(L77/0.85*0.15+L77)*0.15*'Dati par projektu'!$C$8,0)</f>
        <v>0</v>
      </c>
      <c r="M79" s="533"/>
      <c r="N79" s="533">
        <f>IF($W74=1,(N77/0.85*0.15+N77)*0.15*'Dati par projektu'!$C$8,0)</f>
        <v>0</v>
      </c>
      <c r="O79" s="533"/>
      <c r="P79" s="533">
        <f>IF($W74=1,(P77/0.85*0.15+P77)*0.15*'Dati par projektu'!$C$8,0)</f>
        <v>0</v>
      </c>
      <c r="Q79" s="533"/>
      <c r="R79" s="533">
        <f>IF($W74=1,(R77/0.85*0.15+R77)*0.15*'Dati par projektu'!$C$8,0)</f>
        <v>0</v>
      </c>
      <c r="S79" s="533"/>
      <c r="T79" s="496">
        <f t="shared" si="41"/>
        <v>0</v>
      </c>
      <c r="U79" s="497" t="e">
        <f t="shared" si="43"/>
        <v>#DIV/0!</v>
      </c>
    </row>
    <row r="80" spans="1:23" ht="12.75" customHeight="1" x14ac:dyDescent="0.2">
      <c r="A80" s="498" t="str">
        <f>A$8</f>
        <v>Pašvaldības finansējums</v>
      </c>
      <c r="B80" s="533">
        <f>IF($W74=1,B84-B77-B79-B83,0)</f>
        <v>0</v>
      </c>
      <c r="C80" s="533"/>
      <c r="D80" s="533">
        <f t="shared" ref="D80:R80" si="44">IF($W74=1,D84-D77-D79-D83,0)</f>
        <v>0</v>
      </c>
      <c r="E80" s="533"/>
      <c r="F80" s="533">
        <f t="shared" si="44"/>
        <v>0</v>
      </c>
      <c r="G80" s="533"/>
      <c r="H80" s="533">
        <f t="shared" si="44"/>
        <v>0</v>
      </c>
      <c r="I80" s="533"/>
      <c r="J80" s="533">
        <f t="shared" si="44"/>
        <v>0</v>
      </c>
      <c r="K80" s="533"/>
      <c r="L80" s="533">
        <f t="shared" si="44"/>
        <v>0</v>
      </c>
      <c r="M80" s="533"/>
      <c r="N80" s="533">
        <f t="shared" si="44"/>
        <v>0</v>
      </c>
      <c r="O80" s="533"/>
      <c r="P80" s="533">
        <f t="shared" si="44"/>
        <v>0</v>
      </c>
      <c r="Q80" s="533"/>
      <c r="R80" s="533">
        <f t="shared" si="44"/>
        <v>0</v>
      </c>
      <c r="S80" s="533"/>
      <c r="T80" s="496">
        <f t="shared" si="41"/>
        <v>0</v>
      </c>
      <c r="U80" s="497" t="e">
        <f t="shared" si="43"/>
        <v>#DIV/0!</v>
      </c>
    </row>
    <row r="81" spans="1:23" s="320" customFormat="1" ht="12.75" customHeight="1" x14ac:dyDescent="0.2">
      <c r="A81" s="498" t="str">
        <f>A$9</f>
        <v>Cits publiskais finansējums</v>
      </c>
      <c r="B81" s="533"/>
      <c r="C81" s="533"/>
      <c r="D81" s="533"/>
      <c r="E81" s="533"/>
      <c r="F81" s="533"/>
      <c r="G81" s="533"/>
      <c r="H81" s="533"/>
      <c r="I81" s="533"/>
      <c r="J81" s="533"/>
      <c r="K81" s="533"/>
      <c r="L81" s="533"/>
      <c r="M81" s="533"/>
      <c r="N81" s="533"/>
      <c r="O81" s="533"/>
      <c r="P81" s="533"/>
      <c r="Q81" s="533"/>
      <c r="R81" s="533"/>
      <c r="S81" s="533"/>
      <c r="T81" s="496">
        <f t="shared" si="41"/>
        <v>0</v>
      </c>
      <c r="U81" s="497" t="e">
        <f t="shared" si="43"/>
        <v>#DIV/0!</v>
      </c>
    </row>
    <row r="82" spans="1:23" ht="12.75" customHeight="1" x14ac:dyDescent="0.2">
      <c r="A82" s="499" t="str">
        <f>A$10</f>
        <v>Publiskās attiecināmās izmaksas</v>
      </c>
      <c r="B82" s="376">
        <f>SUM(B77:B81)</f>
        <v>0</v>
      </c>
      <c r="C82" s="376"/>
      <c r="D82" s="376">
        <f t="shared" ref="D82:R82" si="45">SUM(D77:D81)</f>
        <v>0</v>
      </c>
      <c r="E82" s="376"/>
      <c r="F82" s="376">
        <f t="shared" si="45"/>
        <v>0</v>
      </c>
      <c r="G82" s="376"/>
      <c r="H82" s="376">
        <f t="shared" si="45"/>
        <v>0</v>
      </c>
      <c r="I82" s="376"/>
      <c r="J82" s="376">
        <f t="shared" si="45"/>
        <v>0</v>
      </c>
      <c r="K82" s="376"/>
      <c r="L82" s="376">
        <f t="shared" si="45"/>
        <v>0</v>
      </c>
      <c r="M82" s="376"/>
      <c r="N82" s="376">
        <f t="shared" si="45"/>
        <v>0</v>
      </c>
      <c r="O82" s="376"/>
      <c r="P82" s="376">
        <f t="shared" si="45"/>
        <v>0</v>
      </c>
      <c r="Q82" s="376"/>
      <c r="R82" s="376">
        <f t="shared" si="45"/>
        <v>0</v>
      </c>
      <c r="S82" s="376"/>
      <c r="T82" s="500">
        <f t="shared" si="41"/>
        <v>0</v>
      </c>
      <c r="U82" s="497" t="e">
        <f t="shared" si="43"/>
        <v>#DIV/0!</v>
      </c>
    </row>
    <row r="83" spans="1:23" ht="12.75" customHeight="1" x14ac:dyDescent="0.2">
      <c r="A83" s="498" t="str">
        <f>A$11</f>
        <v>Privātās attiecināmās izmaksas</v>
      </c>
      <c r="B83" s="533"/>
      <c r="C83" s="533"/>
      <c r="D83" s="533"/>
      <c r="E83" s="533"/>
      <c r="F83" s="533"/>
      <c r="G83" s="533"/>
      <c r="H83" s="533"/>
      <c r="I83" s="533"/>
      <c r="J83" s="533"/>
      <c r="K83" s="533"/>
      <c r="L83" s="533"/>
      <c r="M83" s="533"/>
      <c r="N83" s="533"/>
      <c r="O83" s="533"/>
      <c r="P83" s="533"/>
      <c r="Q83" s="533"/>
      <c r="R83" s="533"/>
      <c r="S83" s="533"/>
      <c r="T83" s="496">
        <f t="shared" si="41"/>
        <v>0</v>
      </c>
      <c r="U83" s="497" t="e">
        <f t="shared" si="43"/>
        <v>#DIV/0!</v>
      </c>
    </row>
    <row r="84" spans="1:23" ht="12.75" customHeight="1" x14ac:dyDescent="0.2">
      <c r="A84" s="499" t="str">
        <f>A$12</f>
        <v>Kopējās attiecināmās izmaksas</v>
      </c>
      <c r="B84" s="376">
        <f>IF(B23=2,'1.1.C. Iesniedzējs'!H36,'1.1.C. Iesniedzējs'!H36*B23)</f>
        <v>0</v>
      </c>
      <c r="C84" s="376"/>
      <c r="D84" s="376">
        <f>IF(D23=2,'1.1.C. Iesniedzējs'!J36+'1.1.C. Iesniedzējs'!H36,'1.1.C. Iesniedzējs'!J36*D23)</f>
        <v>0</v>
      </c>
      <c r="E84" s="376"/>
      <c r="F84" s="376">
        <f>IF(F23=2,'1.1.C. Iesniedzējs'!L36+'1.1.C. Iesniedzējs'!J36+'1.1.C. Iesniedzējs'!H36,'1.1.C. Iesniedzējs'!L36*F23)</f>
        <v>0</v>
      </c>
      <c r="G84" s="376"/>
      <c r="H84" s="376">
        <f>IF(H23=2,'1.1.C. Iesniedzējs'!N36+'1.1.C. Iesniedzējs'!L36+'1.1.C. Iesniedzējs'!J36+'1.1.C. Iesniedzējs'!H36,'1.1.C. Iesniedzējs'!N36*H23)</f>
        <v>0</v>
      </c>
      <c r="I84" s="376"/>
      <c r="J84" s="376">
        <f>IF(J23=2,'1.1.C. Iesniedzējs'!P36,'1.1.C. Iesniedzējs'!P36*J23)</f>
        <v>0</v>
      </c>
      <c r="K84" s="376"/>
      <c r="L84" s="376">
        <f>IF(L23=2,'1.1.C. Iesniedzējs'!R36,'1.1.C. Iesniedzējs'!R36*L23)</f>
        <v>0</v>
      </c>
      <c r="M84" s="376"/>
      <c r="N84" s="376">
        <f>IF(N23=2,'1.1.C. Iesniedzējs'!T36,'1.1.C. Iesniedzējs'!T36*N23)</f>
        <v>0</v>
      </c>
      <c r="O84" s="376"/>
      <c r="P84" s="376">
        <f>IF(P23=2,'1.1.C. Iesniedzējs'!V36,'1.1.C. Iesniedzējs'!V36*P23)</f>
        <v>0</v>
      </c>
      <c r="Q84" s="376"/>
      <c r="R84" s="376">
        <f>IF(R23=2,'1.1.C. Iesniedzējs'!X36,'1.1.C. Iesniedzējs'!X36*R23)</f>
        <v>0</v>
      </c>
      <c r="S84" s="376"/>
      <c r="T84" s="500">
        <f>SUM(B84:R84)</f>
        <v>0</v>
      </c>
      <c r="U84" s="497" t="e">
        <f t="shared" si="43"/>
        <v>#DIV/0!</v>
      </c>
    </row>
    <row r="85" spans="1:23" ht="12.75" customHeight="1" x14ac:dyDescent="0.2">
      <c r="A85" s="498" t="str">
        <f>A$13</f>
        <v>Publiskās neattiecināmās izmaksas</v>
      </c>
      <c r="B85" s="533">
        <f>IF($W74=1,IF(B23=2,'1.1.C. Iesniedzējs'!I36,'1.1.C. Iesniedzējs'!I36*B23),0)</f>
        <v>0</v>
      </c>
      <c r="C85" s="533"/>
      <c r="D85" s="533">
        <f>IF($W74=1,IF(D23=2,'1.1.C. Iesniedzējs'!K36+'1.1.C. Iesniedzējs'!I36,'1.1.C. Iesniedzējs'!K36*D23),0)</f>
        <v>0</v>
      </c>
      <c r="E85" s="533"/>
      <c r="F85" s="533">
        <f>IF($W74=1,IF(F23=2,'1.1.C. Iesniedzējs'!M36+'1.1.C. Iesniedzējs'!K36+'1.1.C. Iesniedzējs'!I36,'1.1.C. Iesniedzējs'!M36*F23),0)</f>
        <v>0</v>
      </c>
      <c r="G85" s="533"/>
      <c r="H85" s="533">
        <f>IF($W74=1,IF(H23=2,'1.1.C. Iesniedzējs'!O36+'1.1.C. Iesniedzējs'!M36+'1.1.C. Iesniedzējs'!K36+'1.1.C. Iesniedzējs'!I36,'1.1.C. Iesniedzējs'!O36*H23),0)</f>
        <v>0</v>
      </c>
      <c r="I85" s="533"/>
      <c r="J85" s="533">
        <f>IF($W74=1,IF(J23=2,'1.1.C. Iesniedzējs'!Q36,'1.1.C. Iesniedzējs'!Q36*J23),0)</f>
        <v>0</v>
      </c>
      <c r="K85" s="533"/>
      <c r="L85" s="533">
        <f>IF($W74=1,IF(L23=2,'1.1.C. Iesniedzējs'!S36,'1.1.C. Iesniedzējs'!S36*L23),0)</f>
        <v>0</v>
      </c>
      <c r="M85" s="533"/>
      <c r="N85" s="533">
        <f>IF($W74=1,IF(N23=2,'1.1.C. Iesniedzējs'!U36,'1.1.C. Iesniedzējs'!U36*N23),0)</f>
        <v>0</v>
      </c>
      <c r="O85" s="533"/>
      <c r="P85" s="533">
        <f>IF($W74=1,IF(P23=2,'1.1.C. Iesniedzējs'!W36,'1.1.C. Iesniedzējs'!W36*P23),0)</f>
        <v>0</v>
      </c>
      <c r="Q85" s="533"/>
      <c r="R85" s="533">
        <f>IF($W74=1,IF(R23=2,'1.1.C. Iesniedzējs'!Y36,'1.1.C. Iesniedzējs'!Y36*R23),0)</f>
        <v>0</v>
      </c>
      <c r="S85" s="533"/>
      <c r="T85" s="496">
        <f t="shared" ref="T85:T87" si="46">SUM(B85:R85)</f>
        <v>0</v>
      </c>
      <c r="U85" s="534" t="s">
        <v>239</v>
      </c>
    </row>
    <row r="86" spans="1:23" ht="12.75" customHeight="1" x14ac:dyDescent="0.2">
      <c r="A86" s="498" t="str">
        <f>A$14</f>
        <v>Privātās neattiecināmās izmaksas</v>
      </c>
      <c r="B86" s="533">
        <f>IF($W74=3,IF(B23=2,'1.1.C. Iesniedzējs'!I37,'1.1.C. Iesniedzējs'!I37*B23),0)</f>
        <v>0</v>
      </c>
      <c r="C86" s="533"/>
      <c r="D86" s="533">
        <f>IF($W74=3,IF(D23=2,'1.1.C. Iesniedzējs'!K37+'1.1.C. Iesniedzējs'!I37,'1.1.C. Iesniedzējs'!K37*D23),0)</f>
        <v>0</v>
      </c>
      <c r="E86" s="533"/>
      <c r="F86" s="533">
        <f>IF($W74=3,IF(F23=2,'1.1.C. Iesniedzējs'!M37+'1.1.C. Iesniedzējs'!K37+'1.1.C. Iesniedzējs'!I37,'1.1.C. Iesniedzējs'!M37*F23),0)</f>
        <v>0</v>
      </c>
      <c r="G86" s="533"/>
      <c r="H86" s="533">
        <f>IF($W74=3,IF(H23=2,'1.1.C. Iesniedzējs'!O37+'1.1.C. Iesniedzējs'!M37+'1.1.C. Iesniedzējs'!K37+'1.1.C. Iesniedzējs'!I37,'1.1.C. Iesniedzējs'!O37*H23),0)</f>
        <v>0</v>
      </c>
      <c r="I86" s="533"/>
      <c r="J86" s="533">
        <f>IF($W74=3,IF(J23=2,'1.1.C. Iesniedzējs'!Q37,'1.1.C. Iesniedzējs'!Q37*J23),0)</f>
        <v>0</v>
      </c>
      <c r="K86" s="533"/>
      <c r="L86" s="533">
        <f>IF($W74=3,IF(L23=2,'1.1.C. Iesniedzējs'!S37,'1.1.C. Iesniedzējs'!S37*L23),0)</f>
        <v>0</v>
      </c>
      <c r="M86" s="533"/>
      <c r="N86" s="533">
        <f>IF($W74=3,IF(N23=2,'1.1.C. Iesniedzējs'!U37,'1.1.C. Iesniedzējs'!U37*N23),0)</f>
        <v>0</v>
      </c>
      <c r="O86" s="533"/>
      <c r="P86" s="533">
        <f>IF($W74=3,IF(P23=2,'1.1.C. Iesniedzējs'!W37,'1.1.C. Iesniedzējs'!W37*P23),0)</f>
        <v>0</v>
      </c>
      <c r="Q86" s="533"/>
      <c r="R86" s="533">
        <f>IF($W74=3,IF(R23=2,'1.1.C. Iesniedzējs'!Y37,'1.1.C. Iesniedzējs'!Y37*R23),0)</f>
        <v>0</v>
      </c>
      <c r="S86" s="533"/>
      <c r="T86" s="496">
        <f t="shared" si="46"/>
        <v>0</v>
      </c>
      <c r="U86" s="534" t="s">
        <v>239</v>
      </c>
    </row>
    <row r="87" spans="1:23" ht="12.75" customHeight="1" x14ac:dyDescent="0.2">
      <c r="A87" s="499" t="str">
        <f>A$15</f>
        <v>Neattiecināmās izmaksas kopā</v>
      </c>
      <c r="B87" s="376">
        <f>SUM(B85:B86)</f>
        <v>0</v>
      </c>
      <c r="C87" s="376"/>
      <c r="D87" s="376">
        <f t="shared" ref="D87:R87" si="47">SUM(D84:D86)</f>
        <v>0</v>
      </c>
      <c r="E87" s="376"/>
      <c r="F87" s="376">
        <f t="shared" si="47"/>
        <v>0</v>
      </c>
      <c r="G87" s="376"/>
      <c r="H87" s="376">
        <f t="shared" si="47"/>
        <v>0</v>
      </c>
      <c r="I87" s="376"/>
      <c r="J87" s="376">
        <f t="shared" si="47"/>
        <v>0</v>
      </c>
      <c r="K87" s="376"/>
      <c r="L87" s="376">
        <f t="shared" si="47"/>
        <v>0</v>
      </c>
      <c r="M87" s="376"/>
      <c r="N87" s="376">
        <f t="shared" si="47"/>
        <v>0</v>
      </c>
      <c r="O87" s="376"/>
      <c r="P87" s="376">
        <f t="shared" si="47"/>
        <v>0</v>
      </c>
      <c r="Q87" s="376"/>
      <c r="R87" s="376">
        <f t="shared" si="47"/>
        <v>0</v>
      </c>
      <c r="S87" s="376"/>
      <c r="T87" s="500">
        <f t="shared" si="46"/>
        <v>0</v>
      </c>
      <c r="U87" s="534" t="s">
        <v>239</v>
      </c>
    </row>
    <row r="88" spans="1:23" ht="12.75" customHeight="1" x14ac:dyDescent="0.25">
      <c r="A88" s="505" t="str">
        <f>A$16</f>
        <v>Kopējās izmaksas</v>
      </c>
      <c r="B88" s="506">
        <f>B84+B87</f>
        <v>0</v>
      </c>
      <c r="C88" s="506"/>
      <c r="D88" s="506">
        <f t="shared" ref="D88:R88" si="48">D83+D87</f>
        <v>0</v>
      </c>
      <c r="E88" s="506"/>
      <c r="F88" s="506">
        <f t="shared" si="48"/>
        <v>0</v>
      </c>
      <c r="G88" s="506"/>
      <c r="H88" s="506">
        <f t="shared" si="48"/>
        <v>0</v>
      </c>
      <c r="I88" s="506"/>
      <c r="J88" s="506">
        <f t="shared" si="48"/>
        <v>0</v>
      </c>
      <c r="K88" s="506"/>
      <c r="L88" s="506">
        <f t="shared" si="48"/>
        <v>0</v>
      </c>
      <c r="M88" s="506"/>
      <c r="N88" s="506">
        <f t="shared" si="48"/>
        <v>0</v>
      </c>
      <c r="O88" s="506"/>
      <c r="P88" s="506">
        <f t="shared" si="48"/>
        <v>0</v>
      </c>
      <c r="Q88" s="506"/>
      <c r="R88" s="506">
        <f t="shared" si="48"/>
        <v>0</v>
      </c>
      <c r="S88" s="506"/>
      <c r="T88" s="500">
        <f>SUM(B88:R88)</f>
        <v>0</v>
      </c>
      <c r="U88" s="534" t="s">
        <v>239</v>
      </c>
    </row>
    <row r="89" spans="1:23" ht="12.75" customHeight="1" x14ac:dyDescent="0.25">
      <c r="A89" s="521"/>
      <c r="B89" s="521"/>
      <c r="C89" s="521"/>
      <c r="D89" s="521"/>
      <c r="E89" s="521"/>
      <c r="F89" s="521"/>
      <c r="G89" s="521"/>
      <c r="H89" s="521"/>
      <c r="I89" s="521"/>
      <c r="J89" s="521"/>
      <c r="K89" s="521"/>
      <c r="L89" s="521"/>
      <c r="M89" s="521"/>
      <c r="N89" s="521"/>
      <c r="O89" s="521"/>
      <c r="P89" s="521"/>
      <c r="Q89" s="521"/>
      <c r="R89" s="521"/>
      <c r="S89" s="521"/>
      <c r="T89" s="521"/>
      <c r="U89" s="521"/>
    </row>
    <row r="90" spans="1:23" ht="24" customHeight="1" x14ac:dyDescent="0.2">
      <c r="A90" s="536" t="s">
        <v>248</v>
      </c>
      <c r="B90" s="524">
        <f>'1.2.1.A. Partneris-1'!C3</f>
        <v>0</v>
      </c>
      <c r="C90" s="525"/>
      <c r="D90" s="525"/>
      <c r="E90" s="525"/>
      <c r="F90" s="524">
        <f>'1.2.1.A. Partneris-1'!H3</f>
        <v>0</v>
      </c>
      <c r="G90" s="525"/>
      <c r="H90" s="526"/>
      <c r="I90" s="525"/>
      <c r="J90" s="526" t="s">
        <v>321</v>
      </c>
      <c r="K90" s="525"/>
      <c r="L90" s="528">
        <f>'1.2.1.A. Partneris-1'!C36</f>
        <v>0.85</v>
      </c>
      <c r="M90" s="525"/>
      <c r="N90" s="529" t="s">
        <v>344</v>
      </c>
      <c r="O90" s="525"/>
      <c r="P90" s="526"/>
      <c r="Q90" s="525"/>
      <c r="R90" s="526"/>
      <c r="S90" s="525"/>
      <c r="T90" s="526"/>
      <c r="U90" s="526"/>
      <c r="W90" s="401">
        <f>IF(F90=dati!$J$3,1,IF(F90=dati!$J$4,2,IF(F90=dati!$J$5,3,0)))</f>
        <v>0</v>
      </c>
    </row>
    <row r="91" spans="1:23" x14ac:dyDescent="0.2">
      <c r="A91" s="491" t="s">
        <v>231</v>
      </c>
      <c r="B91" s="492">
        <f>B$3</f>
        <v>2022</v>
      </c>
      <c r="C91" s="492"/>
      <c r="D91" s="492">
        <f>D$3</f>
        <v>2023</v>
      </c>
      <c r="E91" s="492"/>
      <c r="F91" s="492" t="str">
        <f>F$3</f>
        <v>X</v>
      </c>
      <c r="G91" s="492"/>
      <c r="H91" s="492" t="str">
        <f>H$3</f>
        <v>X</v>
      </c>
      <c r="I91" s="492"/>
      <c r="J91" s="492" t="str">
        <f>J$3</f>
        <v>X</v>
      </c>
      <c r="K91" s="492"/>
      <c r="L91" s="492" t="str">
        <f>L$3</f>
        <v>X</v>
      </c>
      <c r="M91" s="492"/>
      <c r="N91" s="492" t="str">
        <f>N$3</f>
        <v>X</v>
      </c>
      <c r="O91" s="492"/>
      <c r="P91" s="492" t="str">
        <f>P$3</f>
        <v>X</v>
      </c>
      <c r="Q91" s="492"/>
      <c r="R91" s="492" t="str">
        <f>R$3</f>
        <v>X</v>
      </c>
      <c r="S91" s="492"/>
      <c r="T91" s="492"/>
      <c r="U91" s="492"/>
    </row>
    <row r="92" spans="1:23" x14ac:dyDescent="0.2">
      <c r="A92" s="530"/>
      <c r="B92" s="493" t="s">
        <v>232</v>
      </c>
      <c r="C92" s="493"/>
      <c r="D92" s="493" t="s">
        <v>232</v>
      </c>
      <c r="E92" s="493"/>
      <c r="F92" s="493" t="s">
        <v>232</v>
      </c>
      <c r="G92" s="493"/>
      <c r="H92" s="493" t="s">
        <v>232</v>
      </c>
      <c r="I92" s="493"/>
      <c r="J92" s="493" t="s">
        <v>232</v>
      </c>
      <c r="K92" s="493"/>
      <c r="L92" s="493" t="s">
        <v>232</v>
      </c>
      <c r="M92" s="493"/>
      <c r="N92" s="493" t="s">
        <v>232</v>
      </c>
      <c r="O92" s="493"/>
      <c r="P92" s="493" t="s">
        <v>232</v>
      </c>
      <c r="Q92" s="493"/>
      <c r="R92" s="493" t="s">
        <v>232</v>
      </c>
      <c r="S92" s="493"/>
      <c r="T92" s="493" t="s">
        <v>114</v>
      </c>
      <c r="U92" s="493" t="s">
        <v>59</v>
      </c>
    </row>
    <row r="93" spans="1:23" ht="12.75" customHeight="1" x14ac:dyDescent="0.2">
      <c r="A93" s="531" t="str">
        <f>A$5</f>
        <v>Eiropas Reģionālās attīstības fonds</v>
      </c>
      <c r="B93" s="532">
        <f>B100*$L$90</f>
        <v>0</v>
      </c>
      <c r="C93" s="532"/>
      <c r="D93" s="532">
        <f t="shared" ref="D93:R93" si="49">D100*$L$90</f>
        <v>0</v>
      </c>
      <c r="E93" s="532"/>
      <c r="F93" s="532">
        <f t="shared" si="49"/>
        <v>0</v>
      </c>
      <c r="G93" s="532"/>
      <c r="H93" s="532">
        <f t="shared" si="49"/>
        <v>0</v>
      </c>
      <c r="I93" s="532"/>
      <c r="J93" s="532">
        <f t="shared" si="49"/>
        <v>0</v>
      </c>
      <c r="K93" s="532"/>
      <c r="L93" s="532">
        <f t="shared" si="49"/>
        <v>0</v>
      </c>
      <c r="M93" s="532"/>
      <c r="N93" s="532">
        <f t="shared" si="49"/>
        <v>0</v>
      </c>
      <c r="O93" s="532"/>
      <c r="P93" s="532">
        <f t="shared" si="49"/>
        <v>0</v>
      </c>
      <c r="Q93" s="532"/>
      <c r="R93" s="532">
        <f t="shared" si="49"/>
        <v>0</v>
      </c>
      <c r="S93" s="532"/>
      <c r="T93" s="496">
        <f t="shared" ref="T93:T100" si="50">SUM(B93:R93)</f>
        <v>0</v>
      </c>
      <c r="U93" s="497" t="e">
        <f>T93/$T$100</f>
        <v>#DIV/0!</v>
      </c>
    </row>
    <row r="94" spans="1:23" ht="12.75" customHeight="1" x14ac:dyDescent="0.2">
      <c r="A94" s="498" t="str">
        <f>A$6</f>
        <v>Attiecināmais valsts budžeta finansējums</v>
      </c>
      <c r="B94" s="532">
        <f>IF($W90=2,B100-B93,0)</f>
        <v>0</v>
      </c>
      <c r="C94" s="532"/>
      <c r="D94" s="532">
        <f t="shared" ref="D94:R94" si="51">IF($W90=2,D100-D93,0)</f>
        <v>0</v>
      </c>
      <c r="E94" s="532"/>
      <c r="F94" s="532">
        <f t="shared" si="51"/>
        <v>0</v>
      </c>
      <c r="G94" s="532"/>
      <c r="H94" s="532">
        <f t="shared" si="51"/>
        <v>0</v>
      </c>
      <c r="I94" s="532"/>
      <c r="J94" s="532">
        <f t="shared" si="51"/>
        <v>0</v>
      </c>
      <c r="K94" s="532"/>
      <c r="L94" s="532">
        <f t="shared" si="51"/>
        <v>0</v>
      </c>
      <c r="M94" s="532"/>
      <c r="N94" s="532">
        <f t="shared" si="51"/>
        <v>0</v>
      </c>
      <c r="O94" s="532"/>
      <c r="P94" s="532">
        <f t="shared" si="51"/>
        <v>0</v>
      </c>
      <c r="Q94" s="532"/>
      <c r="R94" s="532">
        <f t="shared" si="51"/>
        <v>0</v>
      </c>
      <c r="S94" s="532"/>
      <c r="T94" s="496">
        <f t="shared" si="50"/>
        <v>0</v>
      </c>
      <c r="U94" s="497" t="e">
        <f t="shared" ref="U94:U100" si="52">T94/$T$100</f>
        <v>#DIV/0!</v>
      </c>
    </row>
    <row r="95" spans="1:23" ht="12.75" customHeight="1" x14ac:dyDescent="0.2">
      <c r="A95" s="498" t="str">
        <f>A$7</f>
        <v>Valsts budžeta dotācija pašvaldībām</v>
      </c>
      <c r="B95" s="533">
        <f>IF($W90=1,(B93/0.85*0.15+B93)*0.15*'1.2.1.A. Partneris-1'!$O$3,0)</f>
        <v>0</v>
      </c>
      <c r="C95" s="533"/>
      <c r="D95" s="533">
        <f>IF($W90=1,(D93/0.85*0.15+D93)*0.15*'1.2.1.A. Partneris-1'!$O$3,0)</f>
        <v>0</v>
      </c>
      <c r="E95" s="533"/>
      <c r="F95" s="533">
        <f>IF($W90=1,(F93/0.85*0.15+F93)*0.15*'1.2.1.A. Partneris-1'!$O$3,0)</f>
        <v>0</v>
      </c>
      <c r="G95" s="533"/>
      <c r="H95" s="533">
        <f>IF($W90=1,(H93/0.85*0.15+H93)*0.15*'1.2.1.A. Partneris-1'!$O$3,0)</f>
        <v>0</v>
      </c>
      <c r="I95" s="533"/>
      <c r="J95" s="533">
        <f>IF($W90=1,(J93/0.85*0.15+J93)*0.15*'1.2.1.A. Partneris-1'!$O$3,0)</f>
        <v>0</v>
      </c>
      <c r="K95" s="533"/>
      <c r="L95" s="533">
        <f>IF($W90=1,(L93/0.85*0.15+L93)*0.15*'1.2.1.A. Partneris-1'!$O$3,0)</f>
        <v>0</v>
      </c>
      <c r="M95" s="533"/>
      <c r="N95" s="533">
        <f>IF($W90=1,(N93/0.85*0.15+N93)*0.15*'1.2.1.A. Partneris-1'!$O$3,0)</f>
        <v>0</v>
      </c>
      <c r="O95" s="533"/>
      <c r="P95" s="533">
        <f>IF($W90=1,(P93/0.85*0.15+P93)*0.15*'1.2.1.A. Partneris-1'!$O$3,0)</f>
        <v>0</v>
      </c>
      <c r="Q95" s="533"/>
      <c r="R95" s="533">
        <f>IF($W90=1,(R93/0.85*0.15+R93)*0.15*'1.2.1.A. Partneris-1'!$O$3,0)</f>
        <v>0</v>
      </c>
      <c r="S95" s="533"/>
      <c r="T95" s="496">
        <f t="shared" si="50"/>
        <v>0</v>
      </c>
      <c r="U95" s="497" t="e">
        <f t="shared" si="52"/>
        <v>#DIV/0!</v>
      </c>
    </row>
    <row r="96" spans="1:23" ht="12.75" customHeight="1" x14ac:dyDescent="0.2">
      <c r="A96" s="498" t="str">
        <f>A$8</f>
        <v>Pašvaldības finansējums</v>
      </c>
      <c r="B96" s="533">
        <f>IF($W90=1,B100-B93-B95,0)</f>
        <v>0</v>
      </c>
      <c r="C96" s="533"/>
      <c r="D96" s="533">
        <f t="shared" ref="D96:R96" si="53">IF($W90=1,D100-D93-D95,0)</f>
        <v>0</v>
      </c>
      <c r="E96" s="533"/>
      <c r="F96" s="533">
        <f t="shared" si="53"/>
        <v>0</v>
      </c>
      <c r="G96" s="533"/>
      <c r="H96" s="533">
        <f t="shared" si="53"/>
        <v>0</v>
      </c>
      <c r="I96" s="533"/>
      <c r="J96" s="533">
        <f t="shared" si="53"/>
        <v>0</v>
      </c>
      <c r="K96" s="533"/>
      <c r="L96" s="533">
        <f t="shared" si="53"/>
        <v>0</v>
      </c>
      <c r="M96" s="533"/>
      <c r="N96" s="533">
        <f t="shared" si="53"/>
        <v>0</v>
      </c>
      <c r="O96" s="533"/>
      <c r="P96" s="533">
        <f t="shared" si="53"/>
        <v>0</v>
      </c>
      <c r="Q96" s="533"/>
      <c r="R96" s="533">
        <f t="shared" si="53"/>
        <v>0</v>
      </c>
      <c r="S96" s="533"/>
      <c r="T96" s="496">
        <f t="shared" si="50"/>
        <v>0</v>
      </c>
      <c r="U96" s="497" t="e">
        <f t="shared" si="52"/>
        <v>#DIV/0!</v>
      </c>
    </row>
    <row r="97" spans="1:23" s="320" customFormat="1" ht="12.75" customHeight="1" x14ac:dyDescent="0.2">
      <c r="A97" s="498" t="str">
        <f>A$9</f>
        <v>Cits publiskais finansējums</v>
      </c>
      <c r="B97" s="533"/>
      <c r="C97" s="533"/>
      <c r="D97" s="533"/>
      <c r="E97" s="533"/>
      <c r="F97" s="533"/>
      <c r="G97" s="533"/>
      <c r="H97" s="533"/>
      <c r="I97" s="533"/>
      <c r="J97" s="533"/>
      <c r="K97" s="533"/>
      <c r="L97" s="533"/>
      <c r="M97" s="533"/>
      <c r="N97" s="533"/>
      <c r="O97" s="533"/>
      <c r="P97" s="533"/>
      <c r="Q97" s="533"/>
      <c r="R97" s="533"/>
      <c r="S97" s="533"/>
      <c r="T97" s="496">
        <f t="shared" si="50"/>
        <v>0</v>
      </c>
      <c r="U97" s="497" t="e">
        <f t="shared" si="52"/>
        <v>#DIV/0!</v>
      </c>
    </row>
    <row r="98" spans="1:23" ht="12.75" customHeight="1" x14ac:dyDescent="0.2">
      <c r="A98" s="499" t="str">
        <f>A$10</f>
        <v>Publiskās attiecināmās izmaksas</v>
      </c>
      <c r="B98" s="376">
        <f>SUM(B93:B97)</f>
        <v>0</v>
      </c>
      <c r="C98" s="376"/>
      <c r="D98" s="376">
        <f t="shared" ref="D98:R98" si="54">SUM(D93:D97)</f>
        <v>0</v>
      </c>
      <c r="E98" s="376"/>
      <c r="F98" s="376">
        <f t="shared" si="54"/>
        <v>0</v>
      </c>
      <c r="G98" s="376"/>
      <c r="H98" s="376">
        <f t="shared" si="54"/>
        <v>0</v>
      </c>
      <c r="I98" s="376"/>
      <c r="J98" s="376">
        <f t="shared" si="54"/>
        <v>0</v>
      </c>
      <c r="K98" s="376"/>
      <c r="L98" s="376">
        <f t="shared" si="54"/>
        <v>0</v>
      </c>
      <c r="M98" s="376"/>
      <c r="N98" s="376">
        <f t="shared" si="54"/>
        <v>0</v>
      </c>
      <c r="O98" s="376"/>
      <c r="P98" s="376">
        <f t="shared" si="54"/>
        <v>0</v>
      </c>
      <c r="Q98" s="376"/>
      <c r="R98" s="376">
        <f t="shared" si="54"/>
        <v>0</v>
      </c>
      <c r="S98" s="376"/>
      <c r="T98" s="500">
        <f t="shared" si="50"/>
        <v>0</v>
      </c>
      <c r="U98" s="497" t="e">
        <f t="shared" si="52"/>
        <v>#DIV/0!</v>
      </c>
    </row>
    <row r="99" spans="1:23" ht="12.75" customHeight="1" x14ac:dyDescent="0.2">
      <c r="A99" s="498" t="str">
        <f>A$11</f>
        <v>Privātās attiecināmās izmaksas</v>
      </c>
      <c r="B99" s="533"/>
      <c r="C99" s="533"/>
      <c r="D99" s="533"/>
      <c r="E99" s="533"/>
      <c r="F99" s="533"/>
      <c r="G99" s="533"/>
      <c r="H99" s="533"/>
      <c r="I99" s="533"/>
      <c r="J99" s="533"/>
      <c r="K99" s="533"/>
      <c r="L99" s="533"/>
      <c r="M99" s="533"/>
      <c r="N99" s="533"/>
      <c r="O99" s="533"/>
      <c r="P99" s="533"/>
      <c r="Q99" s="533"/>
      <c r="R99" s="533"/>
      <c r="S99" s="533"/>
      <c r="T99" s="496">
        <f t="shared" si="50"/>
        <v>0</v>
      </c>
      <c r="U99" s="497" t="e">
        <f t="shared" si="52"/>
        <v>#DIV/0!</v>
      </c>
    </row>
    <row r="100" spans="1:23" ht="12.75" customHeight="1" x14ac:dyDescent="0.2">
      <c r="A100" s="499" t="str">
        <f>A$12</f>
        <v>Kopējās attiecināmās izmaksas</v>
      </c>
      <c r="B100" s="376">
        <f>IF(B23=2,'1.2.1.A. Partneris-1'!H36,'1.2.1.A. Partneris-1'!H36*B23)</f>
        <v>0</v>
      </c>
      <c r="C100" s="376"/>
      <c r="D100" s="376">
        <f>IF(D23=2,'1.2.1.A. Partneris-1'!J36+'1.2.1.A. Partneris-1'!H36,'1.2.1.A. Partneris-1'!J36*D23)</f>
        <v>0</v>
      </c>
      <c r="E100" s="376"/>
      <c r="F100" s="376">
        <f>IF(F23=2,'1.2.1.A. Partneris-1'!L36+'1.2.1.A. Partneris-1'!J36+'1.2.1.A. Partneris-1'!H36,'1.2.1.A. Partneris-1'!L36*F23)</f>
        <v>0</v>
      </c>
      <c r="G100" s="376"/>
      <c r="H100" s="376">
        <f>IF(H23=2,'1.2.1.A. Partneris-1'!N36+'1.2.1.A. Partneris-1'!L36+'1.2.1.A. Partneris-1'!J36+'1.2.1.A. Partneris-1'!H36,'1.2.1.A. Partneris-1'!N36*H23)</f>
        <v>0</v>
      </c>
      <c r="I100" s="376"/>
      <c r="J100" s="376">
        <f>IF(J23=2,'1.2.1.A. Partneris-1'!P36,'1.2.1.A. Partneris-1'!P36*J23)</f>
        <v>0</v>
      </c>
      <c r="K100" s="376"/>
      <c r="L100" s="376">
        <f>IF(L23=2,'1.2.1.A. Partneris-1'!R36,'1.2.1.A. Partneris-1'!R36*L23)</f>
        <v>0</v>
      </c>
      <c r="M100" s="376"/>
      <c r="N100" s="376">
        <f>IF(N23=2,'1.2.1.A. Partneris-1'!T36,'1.2.1.A. Partneris-1'!T36*N23)</f>
        <v>0</v>
      </c>
      <c r="O100" s="376"/>
      <c r="P100" s="376">
        <f>IF(P23=2,'1.2.1.A. Partneris-1'!V36,'1.2.1.A. Partneris-1'!V36*P23)</f>
        <v>0</v>
      </c>
      <c r="Q100" s="376"/>
      <c r="R100" s="376">
        <f>IF(R23=2,'1.2.1.A. Partneris-1'!X36,'1.2.1.A. Partneris-1'!X36*R23)</f>
        <v>0</v>
      </c>
      <c r="S100" s="376"/>
      <c r="T100" s="500">
        <f t="shared" si="50"/>
        <v>0</v>
      </c>
      <c r="U100" s="497" t="e">
        <f t="shared" si="52"/>
        <v>#DIV/0!</v>
      </c>
    </row>
    <row r="101" spans="1:23" ht="12.75" customHeight="1" x14ac:dyDescent="0.2">
      <c r="A101" s="498" t="str">
        <f>A$13</f>
        <v>Publiskās neattiecināmās izmaksas</v>
      </c>
      <c r="B101" s="533">
        <f>IF(B23=2,'1.2.1.A. Partneris-1'!I36,'1.2.1.A. Partneris-1'!I36*B23)</f>
        <v>0</v>
      </c>
      <c r="C101" s="533"/>
      <c r="D101" s="533">
        <f>IF(D23=2,'1.2.1.A. Partneris-1'!K36+'1.2.1.A. Partneris-1'!I36,'1.2.1.A. Partneris-1'!K36*D23)</f>
        <v>0</v>
      </c>
      <c r="E101" s="533"/>
      <c r="F101" s="533">
        <f>IF(F23=2,'1.2.1.A. Partneris-1'!M36+'1.2.1.A. Partneris-1'!K36+'1.2.1.A. Partneris-1'!I36,'1.2.1.A. Partneris-1'!M36*F23)</f>
        <v>0</v>
      </c>
      <c r="G101" s="533"/>
      <c r="H101" s="533">
        <f>IF(H23=2,'1.2.1.A. Partneris-1'!O36+'1.2.1.A. Partneris-1'!M36+'1.2.1.A. Partneris-1'!K36+'1.2.1.A. Partneris-1'!I36,'1.2.1.A. Partneris-1'!O36*H23)</f>
        <v>0</v>
      </c>
      <c r="I101" s="533"/>
      <c r="J101" s="533">
        <f>IF(J23=2,'1.2.1.A. Partneris-1'!Q36,'1.2.1.A. Partneris-1'!Q36*J23)</f>
        <v>0</v>
      </c>
      <c r="K101" s="533"/>
      <c r="L101" s="533">
        <f>IF(L23=2,'1.2.1.A. Partneris-1'!S36,'1.2.1.A. Partneris-1'!S36*L23)</f>
        <v>0</v>
      </c>
      <c r="M101" s="533"/>
      <c r="N101" s="533">
        <f>IF(N23=2,'1.2.1.A. Partneris-1'!U36,'1.2.1.A. Partneris-1'!U36*N23)</f>
        <v>0</v>
      </c>
      <c r="O101" s="533"/>
      <c r="P101" s="533">
        <f>IF(P23=2,'1.2.1.A. Partneris-1'!W36,'1.2.1.A. Partneris-1'!W36*P23)</f>
        <v>0</v>
      </c>
      <c r="Q101" s="533"/>
      <c r="R101" s="533">
        <f>IF(R23=2,'1.2.1.A. Partneris-1'!Y36,'1.2.1.A. Partneris-1'!Y36*R23)</f>
        <v>0</v>
      </c>
      <c r="S101" s="533"/>
      <c r="T101" s="496">
        <f t="shared" ref="T101" si="55">SUM(B101:R101)</f>
        <v>0</v>
      </c>
      <c r="U101" s="534" t="s">
        <v>239</v>
      </c>
    </row>
    <row r="102" spans="1:23" ht="12.75" customHeight="1" x14ac:dyDescent="0.2">
      <c r="A102" s="498" t="str">
        <f>A$14</f>
        <v>Privātās neattiecināmās izmaksas</v>
      </c>
      <c r="B102" s="535"/>
      <c r="C102" s="535"/>
      <c r="D102" s="535"/>
      <c r="E102" s="535"/>
      <c r="F102" s="535"/>
      <c r="G102" s="535"/>
      <c r="H102" s="535"/>
      <c r="I102" s="535"/>
      <c r="J102" s="535"/>
      <c r="K102" s="535"/>
      <c r="L102" s="535"/>
      <c r="M102" s="535"/>
      <c r="N102" s="535"/>
      <c r="O102" s="535"/>
      <c r="P102" s="535"/>
      <c r="Q102" s="535"/>
      <c r="R102" s="535"/>
      <c r="S102" s="535"/>
      <c r="T102" s="496">
        <f t="shared" ref="T102:T104" si="56">SUM(B102:R102)</f>
        <v>0</v>
      </c>
      <c r="U102" s="534" t="s">
        <v>239</v>
      </c>
    </row>
    <row r="103" spans="1:23" ht="12.75" customHeight="1" x14ac:dyDescent="0.2">
      <c r="A103" s="499" t="str">
        <f>A$15</f>
        <v>Neattiecināmās izmaksas kopā</v>
      </c>
      <c r="B103" s="376">
        <f>SUM(B101:B102)</f>
        <v>0</v>
      </c>
      <c r="C103" s="376"/>
      <c r="D103" s="376">
        <f t="shared" ref="D103:R103" si="57">SUM(D101:D102)</f>
        <v>0</v>
      </c>
      <c r="E103" s="376"/>
      <c r="F103" s="376">
        <f t="shared" si="57"/>
        <v>0</v>
      </c>
      <c r="G103" s="376"/>
      <c r="H103" s="376">
        <f t="shared" si="57"/>
        <v>0</v>
      </c>
      <c r="I103" s="376"/>
      <c r="J103" s="376">
        <f t="shared" si="57"/>
        <v>0</v>
      </c>
      <c r="K103" s="376"/>
      <c r="L103" s="376">
        <f t="shared" si="57"/>
        <v>0</v>
      </c>
      <c r="M103" s="376"/>
      <c r="N103" s="376">
        <f t="shared" si="57"/>
        <v>0</v>
      </c>
      <c r="O103" s="376"/>
      <c r="P103" s="376">
        <f t="shared" si="57"/>
        <v>0</v>
      </c>
      <c r="Q103" s="376"/>
      <c r="R103" s="376">
        <f t="shared" si="57"/>
        <v>0</v>
      </c>
      <c r="S103" s="376"/>
      <c r="T103" s="500">
        <f t="shared" si="56"/>
        <v>0</v>
      </c>
      <c r="U103" s="534" t="s">
        <v>239</v>
      </c>
    </row>
    <row r="104" spans="1:23" ht="12.75" customHeight="1" x14ac:dyDescent="0.25">
      <c r="A104" s="505" t="str">
        <f>A$16</f>
        <v>Kopējās izmaksas</v>
      </c>
      <c r="B104" s="506">
        <f>B100+B103</f>
        <v>0</v>
      </c>
      <c r="C104" s="506"/>
      <c r="D104" s="506">
        <f t="shared" ref="D104:R104" si="58">D100+D103</f>
        <v>0</v>
      </c>
      <c r="E104" s="506"/>
      <c r="F104" s="506">
        <f t="shared" si="58"/>
        <v>0</v>
      </c>
      <c r="G104" s="506"/>
      <c r="H104" s="506">
        <f t="shared" si="58"/>
        <v>0</v>
      </c>
      <c r="I104" s="506"/>
      <c r="J104" s="506">
        <f t="shared" si="58"/>
        <v>0</v>
      </c>
      <c r="K104" s="506"/>
      <c r="L104" s="506">
        <f t="shared" si="58"/>
        <v>0</v>
      </c>
      <c r="M104" s="506"/>
      <c r="N104" s="506">
        <f t="shared" si="58"/>
        <v>0</v>
      </c>
      <c r="O104" s="506"/>
      <c r="P104" s="506">
        <f t="shared" si="58"/>
        <v>0</v>
      </c>
      <c r="Q104" s="506"/>
      <c r="R104" s="506">
        <f t="shared" si="58"/>
        <v>0</v>
      </c>
      <c r="S104" s="506"/>
      <c r="T104" s="508">
        <f t="shared" si="56"/>
        <v>0</v>
      </c>
      <c r="U104" s="534" t="s">
        <v>239</v>
      </c>
    </row>
    <row r="105" spans="1:23" ht="12.75" customHeight="1" x14ac:dyDescent="0.25">
      <c r="A105" s="521"/>
      <c r="B105" s="521"/>
      <c r="C105" s="521"/>
      <c r="D105" s="521"/>
      <c r="E105" s="521"/>
      <c r="F105" s="521"/>
      <c r="G105" s="521"/>
      <c r="H105" s="521"/>
      <c r="I105" s="521"/>
      <c r="J105" s="521"/>
      <c r="K105" s="521"/>
      <c r="L105" s="521"/>
      <c r="M105" s="521"/>
      <c r="N105" s="521"/>
      <c r="O105" s="521"/>
      <c r="P105" s="521"/>
      <c r="Q105" s="521"/>
      <c r="R105" s="521"/>
      <c r="S105" s="521"/>
      <c r="T105" s="521"/>
      <c r="U105" s="521"/>
    </row>
    <row r="106" spans="1:23" ht="24" customHeight="1" x14ac:dyDescent="0.2">
      <c r="A106" s="536" t="s">
        <v>248</v>
      </c>
      <c r="B106" s="524">
        <f>'1.2.1.B. Partneris-1'!C3</f>
        <v>0</v>
      </c>
      <c r="C106" s="525"/>
      <c r="D106" s="525"/>
      <c r="E106" s="525"/>
      <c r="F106" s="524">
        <f>'1.2.1.B. Partneris-1'!H3</f>
        <v>0</v>
      </c>
      <c r="G106" s="525"/>
      <c r="H106" s="526"/>
      <c r="I106" s="525"/>
      <c r="J106" s="526" t="s">
        <v>321</v>
      </c>
      <c r="K106" s="525"/>
      <c r="L106" s="528">
        <f>'11. DL PIV 4.pielikums'!$E$39</f>
        <v>0</v>
      </c>
      <c r="M106" s="525"/>
      <c r="N106" s="529" t="s">
        <v>343</v>
      </c>
      <c r="O106" s="525"/>
      <c r="P106" s="526"/>
      <c r="Q106" s="525"/>
      <c r="R106" s="526"/>
      <c r="S106" s="525"/>
      <c r="T106" s="526"/>
      <c r="U106" s="526"/>
      <c r="W106" s="401">
        <f>IF(F106=dati!$J$3,1,IF(F106=dati!$J$4,2,IF(F106=dati!$J$5,3,0)))</f>
        <v>0</v>
      </c>
    </row>
    <row r="107" spans="1:23" ht="12.75" customHeight="1" x14ac:dyDescent="0.2">
      <c r="A107" s="491" t="s">
        <v>231</v>
      </c>
      <c r="B107" s="492">
        <f>B$3</f>
        <v>2022</v>
      </c>
      <c r="C107" s="492"/>
      <c r="D107" s="492">
        <f>D$3</f>
        <v>2023</v>
      </c>
      <c r="E107" s="492"/>
      <c r="F107" s="492" t="str">
        <f>F$3</f>
        <v>X</v>
      </c>
      <c r="G107" s="492"/>
      <c r="H107" s="492" t="str">
        <f>H$3</f>
        <v>X</v>
      </c>
      <c r="I107" s="492"/>
      <c r="J107" s="492" t="str">
        <f>J$3</f>
        <v>X</v>
      </c>
      <c r="K107" s="492"/>
      <c r="L107" s="492" t="str">
        <f>L$3</f>
        <v>X</v>
      </c>
      <c r="M107" s="492"/>
      <c r="N107" s="492" t="str">
        <f>N$3</f>
        <v>X</v>
      </c>
      <c r="O107" s="492"/>
      <c r="P107" s="492" t="str">
        <f>P$3</f>
        <v>X</v>
      </c>
      <c r="Q107" s="492"/>
      <c r="R107" s="492" t="str">
        <f>R$3</f>
        <v>X</v>
      </c>
      <c r="S107" s="492"/>
      <c r="T107" s="492"/>
      <c r="U107" s="492"/>
    </row>
    <row r="108" spans="1:23" x14ac:dyDescent="0.2">
      <c r="A108" s="530"/>
      <c r="B108" s="493" t="s">
        <v>232</v>
      </c>
      <c r="C108" s="493"/>
      <c r="D108" s="493" t="s">
        <v>232</v>
      </c>
      <c r="E108" s="493"/>
      <c r="F108" s="493" t="s">
        <v>232</v>
      </c>
      <c r="G108" s="493"/>
      <c r="H108" s="493" t="s">
        <v>232</v>
      </c>
      <c r="I108" s="493"/>
      <c r="J108" s="493" t="s">
        <v>232</v>
      </c>
      <c r="K108" s="493"/>
      <c r="L108" s="493" t="s">
        <v>232</v>
      </c>
      <c r="M108" s="493"/>
      <c r="N108" s="493" t="s">
        <v>232</v>
      </c>
      <c r="O108" s="493"/>
      <c r="P108" s="493" t="s">
        <v>232</v>
      </c>
      <c r="Q108" s="493"/>
      <c r="R108" s="493" t="s">
        <v>232</v>
      </c>
      <c r="S108" s="493"/>
      <c r="T108" s="493" t="s">
        <v>114</v>
      </c>
      <c r="U108" s="493" t="s">
        <v>59</v>
      </c>
    </row>
    <row r="109" spans="1:23" ht="12.75" customHeight="1" x14ac:dyDescent="0.2">
      <c r="A109" s="531" t="str">
        <f>A$5</f>
        <v>Eiropas Reģionālās attīstības fonds</v>
      </c>
      <c r="B109" s="532">
        <f>B116*$L$106</f>
        <v>0</v>
      </c>
      <c r="C109" s="532"/>
      <c r="D109" s="532">
        <f t="shared" ref="D109:R109" si="59">D116*$L$106</f>
        <v>0</v>
      </c>
      <c r="E109" s="532"/>
      <c r="F109" s="532">
        <f t="shared" si="59"/>
        <v>0</v>
      </c>
      <c r="G109" s="532"/>
      <c r="H109" s="532">
        <f>H116*$L$106</f>
        <v>0</v>
      </c>
      <c r="I109" s="532"/>
      <c r="J109" s="532">
        <f t="shared" si="59"/>
        <v>0</v>
      </c>
      <c r="K109" s="532"/>
      <c r="L109" s="532">
        <f t="shared" si="59"/>
        <v>0</v>
      </c>
      <c r="M109" s="532"/>
      <c r="N109" s="532">
        <f t="shared" si="59"/>
        <v>0</v>
      </c>
      <c r="O109" s="532"/>
      <c r="P109" s="532">
        <f t="shared" si="59"/>
        <v>0</v>
      </c>
      <c r="Q109" s="532"/>
      <c r="R109" s="532">
        <f t="shared" si="59"/>
        <v>0</v>
      </c>
      <c r="S109" s="532"/>
      <c r="T109" s="496">
        <f t="shared" ref="T109:T115" si="60">SUM(B109:R109)</f>
        <v>0</v>
      </c>
      <c r="U109" s="497" t="e">
        <f>T109/$T$116</f>
        <v>#DIV/0!</v>
      </c>
    </row>
    <row r="110" spans="1:23" ht="12.75" customHeight="1" x14ac:dyDescent="0.2">
      <c r="A110" s="498" t="str">
        <f>A$6</f>
        <v>Attiecināmais valsts budžeta finansējums</v>
      </c>
      <c r="B110" s="532">
        <f>IF($W106=2,B116-B109,0)</f>
        <v>0</v>
      </c>
      <c r="C110" s="532"/>
      <c r="D110" s="532">
        <f t="shared" ref="D110:R110" si="61">IF($W106=2,D116-D109,0)</f>
        <v>0</v>
      </c>
      <c r="E110" s="532"/>
      <c r="F110" s="532">
        <f t="shared" si="61"/>
        <v>0</v>
      </c>
      <c r="G110" s="532"/>
      <c r="H110" s="532">
        <f t="shared" si="61"/>
        <v>0</v>
      </c>
      <c r="I110" s="532"/>
      <c r="J110" s="532">
        <f t="shared" si="61"/>
        <v>0</v>
      </c>
      <c r="K110" s="532"/>
      <c r="L110" s="532">
        <f t="shared" si="61"/>
        <v>0</v>
      </c>
      <c r="M110" s="532"/>
      <c r="N110" s="532">
        <f t="shared" si="61"/>
        <v>0</v>
      </c>
      <c r="O110" s="532"/>
      <c r="P110" s="532">
        <f t="shared" si="61"/>
        <v>0</v>
      </c>
      <c r="Q110" s="532"/>
      <c r="R110" s="532">
        <f t="shared" si="61"/>
        <v>0</v>
      </c>
      <c r="S110" s="532"/>
      <c r="T110" s="496">
        <f t="shared" si="60"/>
        <v>0</v>
      </c>
      <c r="U110" s="497" t="e">
        <f t="shared" ref="U110:U116" si="62">T110/$T$116</f>
        <v>#DIV/0!</v>
      </c>
    </row>
    <row r="111" spans="1:23" ht="12.75" customHeight="1" x14ac:dyDescent="0.2">
      <c r="A111" s="498" t="str">
        <f>A$7</f>
        <v>Valsts budžeta dotācija pašvaldībām</v>
      </c>
      <c r="B111" s="533">
        <f>IF($W106=1,(B109/0.85*0.15+B109)*0.15*'1.2.1.B. Partneris-1'!$O$3,0)</f>
        <v>0</v>
      </c>
      <c r="C111" s="533"/>
      <c r="D111" s="533">
        <f>IF($W106=1,(D109/0.85*0.15+D109)*0.15*'1.2.1.B. Partneris-1'!$O$3,0)</f>
        <v>0</v>
      </c>
      <c r="E111" s="533"/>
      <c r="F111" s="533">
        <f>IF($W106=1,(F109/0.85*0.15+F109)*0.15*'1.2.1.B. Partneris-1'!$O$3,0)</f>
        <v>0</v>
      </c>
      <c r="G111" s="533"/>
      <c r="H111" s="533">
        <f>IF($W106=1,(H109/0.85*0.15+H109)*0.15*'1.2.1.B. Partneris-1'!$O$3,0)</f>
        <v>0</v>
      </c>
      <c r="I111" s="533"/>
      <c r="J111" s="533">
        <f>IF($W106=1,(J109/0.85*0.15+J109)*0.15*'1.2.1.B. Partneris-1'!$O$3,0)</f>
        <v>0</v>
      </c>
      <c r="K111" s="533"/>
      <c r="L111" s="533">
        <f>IF($W106=1,(L109/0.85*0.15+L109)*0.15*'1.2.1.B. Partneris-1'!$O$3,0)</f>
        <v>0</v>
      </c>
      <c r="M111" s="533"/>
      <c r="N111" s="533">
        <f>IF($W106=1,(N109/0.85*0.15+N109)*0.15*'1.2.1.B. Partneris-1'!$O$3,0)</f>
        <v>0</v>
      </c>
      <c r="O111" s="533"/>
      <c r="P111" s="533">
        <f>IF($W106=1,(P109/0.85*0.15+P109)*0.15*'1.2.1.B. Partneris-1'!$O$3,0)</f>
        <v>0</v>
      </c>
      <c r="Q111" s="533"/>
      <c r="R111" s="533">
        <f>IF($W106=1,(R109/0.85*0.15+R109)*0.15*'1.2.1.B. Partneris-1'!$O$3,0)</f>
        <v>0</v>
      </c>
      <c r="S111" s="533"/>
      <c r="T111" s="496">
        <f t="shared" si="60"/>
        <v>0</v>
      </c>
      <c r="U111" s="497" t="e">
        <f t="shared" si="62"/>
        <v>#DIV/0!</v>
      </c>
    </row>
    <row r="112" spans="1:23" ht="12.75" customHeight="1" x14ac:dyDescent="0.2">
      <c r="A112" s="498" t="str">
        <f>A$8</f>
        <v>Pašvaldības finansējums</v>
      </c>
      <c r="B112" s="533">
        <f>IF($W106=1,B116-B109-B111-B115,0)</f>
        <v>0</v>
      </c>
      <c r="C112" s="533"/>
      <c r="D112" s="533">
        <f t="shared" ref="D112:R112" si="63">IF($W106=1,D116-D109-D111-D115,0)</f>
        <v>0</v>
      </c>
      <c r="E112" s="533"/>
      <c r="F112" s="533">
        <f t="shared" si="63"/>
        <v>0</v>
      </c>
      <c r="G112" s="533"/>
      <c r="H112" s="533">
        <f t="shared" si="63"/>
        <v>0</v>
      </c>
      <c r="I112" s="533"/>
      <c r="J112" s="533">
        <f t="shared" si="63"/>
        <v>0</v>
      </c>
      <c r="K112" s="533"/>
      <c r="L112" s="533">
        <f t="shared" si="63"/>
        <v>0</v>
      </c>
      <c r="M112" s="533"/>
      <c r="N112" s="533">
        <f t="shared" si="63"/>
        <v>0</v>
      </c>
      <c r="O112" s="533"/>
      <c r="P112" s="533">
        <f t="shared" si="63"/>
        <v>0</v>
      </c>
      <c r="Q112" s="533"/>
      <c r="R112" s="533">
        <f t="shared" si="63"/>
        <v>0</v>
      </c>
      <c r="S112" s="533"/>
      <c r="T112" s="496">
        <f t="shared" si="60"/>
        <v>0</v>
      </c>
      <c r="U112" s="497" t="e">
        <f>T112/$T$116</f>
        <v>#DIV/0!</v>
      </c>
    </row>
    <row r="113" spans="1:23" s="320" customFormat="1" ht="12.75" customHeight="1" x14ac:dyDescent="0.2">
      <c r="A113" s="498" t="str">
        <f>A$9</f>
        <v>Cits publiskais finansējums</v>
      </c>
      <c r="B113" s="533"/>
      <c r="C113" s="533"/>
      <c r="D113" s="533"/>
      <c r="E113" s="533"/>
      <c r="F113" s="533"/>
      <c r="G113" s="533"/>
      <c r="H113" s="533"/>
      <c r="I113" s="533"/>
      <c r="J113" s="533"/>
      <c r="K113" s="533"/>
      <c r="L113" s="533"/>
      <c r="M113" s="533"/>
      <c r="N113" s="533"/>
      <c r="O113" s="533"/>
      <c r="P113" s="533"/>
      <c r="Q113" s="533"/>
      <c r="R113" s="533"/>
      <c r="S113" s="533"/>
      <c r="T113" s="496">
        <f t="shared" si="60"/>
        <v>0</v>
      </c>
      <c r="U113" s="497" t="e">
        <f t="shared" si="62"/>
        <v>#DIV/0!</v>
      </c>
    </row>
    <row r="114" spans="1:23" ht="12.75" customHeight="1" x14ac:dyDescent="0.2">
      <c r="A114" s="499" t="str">
        <f>A$10</f>
        <v>Publiskās attiecināmās izmaksas</v>
      </c>
      <c r="B114" s="376">
        <f>SUM(B109:B113)</f>
        <v>0</v>
      </c>
      <c r="C114" s="376"/>
      <c r="D114" s="376">
        <f t="shared" ref="D114:R114" si="64">SUM(D109:D113)</f>
        <v>0</v>
      </c>
      <c r="E114" s="376"/>
      <c r="F114" s="376">
        <f t="shared" si="64"/>
        <v>0</v>
      </c>
      <c r="G114" s="376"/>
      <c r="H114" s="376">
        <f t="shared" si="64"/>
        <v>0</v>
      </c>
      <c r="I114" s="376"/>
      <c r="J114" s="376">
        <f t="shared" si="64"/>
        <v>0</v>
      </c>
      <c r="K114" s="376"/>
      <c r="L114" s="376">
        <f t="shared" si="64"/>
        <v>0</v>
      </c>
      <c r="M114" s="376"/>
      <c r="N114" s="376">
        <f t="shared" si="64"/>
        <v>0</v>
      </c>
      <c r="O114" s="376"/>
      <c r="P114" s="376">
        <f t="shared" si="64"/>
        <v>0</v>
      </c>
      <c r="Q114" s="376"/>
      <c r="R114" s="376">
        <f t="shared" si="64"/>
        <v>0</v>
      </c>
      <c r="S114" s="376"/>
      <c r="T114" s="500">
        <f t="shared" si="60"/>
        <v>0</v>
      </c>
      <c r="U114" s="497" t="e">
        <f t="shared" si="62"/>
        <v>#DIV/0!</v>
      </c>
    </row>
    <row r="115" spans="1:23" ht="12.75" customHeight="1" x14ac:dyDescent="0.2">
      <c r="A115" s="498" t="str">
        <f>A$11</f>
        <v>Privātās attiecināmās izmaksas</v>
      </c>
      <c r="B115" s="533">
        <f>B116*0.85-B109</f>
        <v>0</v>
      </c>
      <c r="C115" s="533"/>
      <c r="D115" s="533">
        <f t="shared" ref="D115:R115" si="65">D116*0.85-D109</f>
        <v>0</v>
      </c>
      <c r="E115" s="533"/>
      <c r="F115" s="533">
        <f t="shared" si="65"/>
        <v>0</v>
      </c>
      <c r="G115" s="533"/>
      <c r="H115" s="533">
        <f t="shared" si="65"/>
        <v>0</v>
      </c>
      <c r="I115" s="533"/>
      <c r="J115" s="533">
        <f t="shared" si="65"/>
        <v>0</v>
      </c>
      <c r="K115" s="533"/>
      <c r="L115" s="533">
        <f t="shared" si="65"/>
        <v>0</v>
      </c>
      <c r="M115" s="533"/>
      <c r="N115" s="533">
        <f t="shared" si="65"/>
        <v>0</v>
      </c>
      <c r="O115" s="533"/>
      <c r="P115" s="533">
        <f t="shared" si="65"/>
        <v>0</v>
      </c>
      <c r="Q115" s="533"/>
      <c r="R115" s="533">
        <f t="shared" si="65"/>
        <v>0</v>
      </c>
      <c r="S115" s="533"/>
      <c r="T115" s="496">
        <f t="shared" si="60"/>
        <v>0</v>
      </c>
      <c r="U115" s="497" t="e">
        <f t="shared" si="62"/>
        <v>#DIV/0!</v>
      </c>
    </row>
    <row r="116" spans="1:23" ht="12.75" customHeight="1" x14ac:dyDescent="0.2">
      <c r="A116" s="499" t="str">
        <f>A$12</f>
        <v>Kopējās attiecināmās izmaksas</v>
      </c>
      <c r="B116" s="376">
        <f>IF(B23=2,'1.2.1.B. Partneris-1'!H39,'1.2.1.B. Partneris-1'!H39*B23)</f>
        <v>0</v>
      </c>
      <c r="C116" s="376"/>
      <c r="D116" s="376">
        <f>IF(D23=2,'1.2.1.B. Partneris-1'!J39+'1.2.1.B. Partneris-1'!H39,'1.2.1.B. Partneris-1'!J39*D23)</f>
        <v>0</v>
      </c>
      <c r="E116" s="376"/>
      <c r="F116" s="376">
        <f>IF(F23=2,'1.2.1.B. Partneris-1'!L39+'1.2.1.B. Partneris-1'!J39+'1.2.1.B. Partneris-1'!H39,'1.2.1.B. Partneris-1'!L39*F23)</f>
        <v>0</v>
      </c>
      <c r="G116" s="376"/>
      <c r="H116" s="376">
        <f>IF(H23=2,'1.2.1.B. Partneris-1'!N39+'1.2.1.B. Partneris-1'!L39+'1.2.1.B. Partneris-1'!J39+'1.2.1.B. Partneris-1'!H39,'1.2.1.B. Partneris-1'!N39*H23)</f>
        <v>0</v>
      </c>
      <c r="I116" s="376"/>
      <c r="J116" s="376">
        <f>IF(J23=2,'1.2.1.B. Partneris-1'!P39,'1.2.1.B. Partneris-1'!P39*J23)</f>
        <v>0</v>
      </c>
      <c r="K116" s="376"/>
      <c r="L116" s="376">
        <f>IF(L23=2,'1.2.1.B. Partneris-1'!R39,'1.2.1.B. Partneris-1'!R39*L23)</f>
        <v>0</v>
      </c>
      <c r="M116" s="376"/>
      <c r="N116" s="376">
        <f>IF(N23=2,'1.2.1.B. Partneris-1'!T39,'1.2.1.B. Partneris-1'!T39*N23)</f>
        <v>0</v>
      </c>
      <c r="O116" s="376"/>
      <c r="P116" s="376">
        <f>IF(P23=2,'1.2.1.B. Partneris-1'!V39,'1.2.1.B. Partneris-1'!V39*P23)</f>
        <v>0</v>
      </c>
      <c r="Q116" s="376"/>
      <c r="R116" s="376">
        <f>IF(R23=2,'1.2.1.B. Partneris-1'!X39,'1.2.1.B. Partneris-1'!X39*R23)</f>
        <v>0</v>
      </c>
      <c r="S116" s="376"/>
      <c r="T116" s="500">
        <f>SUM(B116:R116)</f>
        <v>0</v>
      </c>
      <c r="U116" s="497" t="e">
        <f t="shared" si="62"/>
        <v>#DIV/0!</v>
      </c>
    </row>
    <row r="117" spans="1:23" ht="12.75" customHeight="1" x14ac:dyDescent="0.2">
      <c r="A117" s="498" t="str">
        <f>A$13</f>
        <v>Publiskās neattiecināmās izmaksas</v>
      </c>
      <c r="B117" s="535"/>
      <c r="C117" s="535"/>
      <c r="D117" s="535"/>
      <c r="E117" s="535"/>
      <c r="F117" s="535"/>
      <c r="G117" s="535"/>
      <c r="H117" s="535"/>
      <c r="I117" s="535"/>
      <c r="J117" s="535"/>
      <c r="K117" s="535"/>
      <c r="L117" s="535"/>
      <c r="M117" s="535"/>
      <c r="N117" s="535"/>
      <c r="O117" s="535"/>
      <c r="P117" s="535"/>
      <c r="Q117" s="535"/>
      <c r="R117" s="535"/>
      <c r="S117" s="535"/>
      <c r="T117" s="496">
        <f t="shared" ref="T117:T119" si="66">SUM(B117:R117)</f>
        <v>0</v>
      </c>
      <c r="U117" s="534" t="s">
        <v>239</v>
      </c>
    </row>
    <row r="118" spans="1:23" ht="12.75" customHeight="1" x14ac:dyDescent="0.2">
      <c r="A118" s="498" t="str">
        <f>A$14</f>
        <v>Privātās neattiecināmās izmaksas</v>
      </c>
      <c r="B118" s="533">
        <f>IF(B23=2,'1.2.1.B. Partneris-1'!I39,'1.2.1.B. Partneris-1'!I39*B23)</f>
        <v>0</v>
      </c>
      <c r="C118" s="533"/>
      <c r="D118" s="533">
        <f>IF(D23=2,'1.2.1.B. Partneris-1'!K39+'1.2.1.B. Partneris-1'!I39,'1.2.1.B. Partneris-1'!K39*D23)</f>
        <v>0</v>
      </c>
      <c r="E118" s="533"/>
      <c r="F118" s="533">
        <f>IF(F23=2,'1.2.1.B. Partneris-1'!M39+'1.2.1.B. Partneris-1'!K39+'1.2.1.B. Partneris-1'!I39,'1.2.1.B. Partneris-1'!M39*F23)</f>
        <v>0</v>
      </c>
      <c r="G118" s="533"/>
      <c r="H118" s="533">
        <f>IF(H23=2,'1.2.1.B. Partneris-1'!O39+'1.2.1.B. Partneris-1'!M39+'1.2.1.B. Partneris-1'!K39+'1.2.1.B. Partneris-1'!I39,'1.2.1.B. Partneris-1'!O39*H23)</f>
        <v>0</v>
      </c>
      <c r="I118" s="533"/>
      <c r="J118" s="533">
        <f>IF(J23=2,'1.2.1.B. Partneris-1'!Q39,'1.2.1.B. Partneris-1'!Q39*J23)</f>
        <v>0</v>
      </c>
      <c r="K118" s="533"/>
      <c r="L118" s="533">
        <f>IF(L23=2,'1.2.1.B. Partneris-1'!S39,'1.2.1.B. Partneris-1'!S39*L23)</f>
        <v>0</v>
      </c>
      <c r="M118" s="533"/>
      <c r="N118" s="533">
        <f>IF(N23=2,'1.2.1.B. Partneris-1'!U39,'1.2.1.B. Partneris-1'!U39*N23)</f>
        <v>0</v>
      </c>
      <c r="O118" s="533"/>
      <c r="P118" s="533">
        <f>IF(P23=2,'1.2.1.B. Partneris-1'!W39,'1.2.1.B. Partneris-1'!W39*P23)</f>
        <v>0</v>
      </c>
      <c r="Q118" s="533"/>
      <c r="R118" s="533">
        <f>IF(R23=2,'1.2.1.B. Partneris-1'!Y39,'1.2.1.B. Partneris-1'!Y39*R23)</f>
        <v>0</v>
      </c>
      <c r="S118" s="533"/>
      <c r="T118" s="496">
        <f t="shared" si="66"/>
        <v>0</v>
      </c>
      <c r="U118" s="534" t="s">
        <v>239</v>
      </c>
    </row>
    <row r="119" spans="1:23" ht="12.75" customHeight="1" x14ac:dyDescent="0.2">
      <c r="A119" s="499" t="str">
        <f>A$15</f>
        <v>Neattiecināmās izmaksas kopā</v>
      </c>
      <c r="B119" s="376">
        <f>SUM(B117:B118)</f>
        <v>0</v>
      </c>
      <c r="C119" s="376"/>
      <c r="D119" s="376">
        <f t="shared" ref="D119:R119" si="67">SUM(D117:D118)</f>
        <v>0</v>
      </c>
      <c r="E119" s="376"/>
      <c r="F119" s="376">
        <f t="shared" si="67"/>
        <v>0</v>
      </c>
      <c r="G119" s="376"/>
      <c r="H119" s="376">
        <f t="shared" si="67"/>
        <v>0</v>
      </c>
      <c r="I119" s="376"/>
      <c r="J119" s="376">
        <f t="shared" si="67"/>
        <v>0</v>
      </c>
      <c r="K119" s="376"/>
      <c r="L119" s="376">
        <f t="shared" si="67"/>
        <v>0</v>
      </c>
      <c r="M119" s="376"/>
      <c r="N119" s="376">
        <f t="shared" si="67"/>
        <v>0</v>
      </c>
      <c r="O119" s="376"/>
      <c r="P119" s="376">
        <f t="shared" si="67"/>
        <v>0</v>
      </c>
      <c r="Q119" s="376"/>
      <c r="R119" s="376">
        <f t="shared" si="67"/>
        <v>0</v>
      </c>
      <c r="S119" s="376"/>
      <c r="T119" s="500">
        <f t="shared" si="66"/>
        <v>0</v>
      </c>
      <c r="U119" s="534" t="s">
        <v>239</v>
      </c>
    </row>
    <row r="120" spans="1:23" ht="12.75" customHeight="1" x14ac:dyDescent="0.25">
      <c r="A120" s="505" t="str">
        <f>A$16</f>
        <v>Kopējās izmaksas</v>
      </c>
      <c r="B120" s="506">
        <f>B116+B119</f>
        <v>0</v>
      </c>
      <c r="C120" s="506"/>
      <c r="D120" s="506">
        <f t="shared" ref="D120:R120" si="68">D116+D119</f>
        <v>0</v>
      </c>
      <c r="E120" s="506"/>
      <c r="F120" s="506">
        <f t="shared" si="68"/>
        <v>0</v>
      </c>
      <c r="G120" s="506"/>
      <c r="H120" s="506">
        <f t="shared" si="68"/>
        <v>0</v>
      </c>
      <c r="I120" s="506"/>
      <c r="J120" s="506">
        <f t="shared" si="68"/>
        <v>0</v>
      </c>
      <c r="K120" s="506"/>
      <c r="L120" s="506">
        <f t="shared" si="68"/>
        <v>0</v>
      </c>
      <c r="M120" s="506"/>
      <c r="N120" s="506">
        <f t="shared" si="68"/>
        <v>0</v>
      </c>
      <c r="O120" s="506"/>
      <c r="P120" s="506">
        <f t="shared" si="68"/>
        <v>0</v>
      </c>
      <c r="Q120" s="506"/>
      <c r="R120" s="506">
        <f t="shared" si="68"/>
        <v>0</v>
      </c>
      <c r="S120" s="506"/>
      <c r="T120" s="500">
        <f>SUM(B120:R120)</f>
        <v>0</v>
      </c>
      <c r="U120" s="534" t="s">
        <v>239</v>
      </c>
    </row>
    <row r="121" spans="1:23" ht="12.75" customHeight="1" x14ac:dyDescent="0.25">
      <c r="A121" s="521"/>
      <c r="B121" s="521"/>
      <c r="C121" s="521"/>
      <c r="D121" s="521"/>
      <c r="E121" s="521"/>
      <c r="F121" s="521"/>
      <c r="G121" s="521"/>
      <c r="H121" s="521"/>
      <c r="I121" s="521"/>
      <c r="J121" s="521"/>
      <c r="K121" s="521"/>
      <c r="L121" s="521"/>
      <c r="M121" s="521"/>
      <c r="N121" s="521"/>
      <c r="O121" s="521"/>
      <c r="P121" s="521"/>
      <c r="Q121" s="521"/>
      <c r="R121" s="521"/>
      <c r="S121" s="521"/>
      <c r="T121" s="521"/>
      <c r="U121" s="521"/>
    </row>
    <row r="122" spans="1:23" ht="24" customHeight="1" x14ac:dyDescent="0.2">
      <c r="A122" s="536" t="s">
        <v>248</v>
      </c>
      <c r="B122" s="524">
        <f>'1.2.1.B. Partneris-1'!C3</f>
        <v>0</v>
      </c>
      <c r="C122" s="525"/>
      <c r="D122" s="525"/>
      <c r="E122" s="525"/>
      <c r="F122" s="524">
        <f>'1.2.1.B. Partneris-1'!H3</f>
        <v>0</v>
      </c>
      <c r="G122" s="525"/>
      <c r="H122" s="526"/>
      <c r="I122" s="525"/>
      <c r="J122" s="526" t="s">
        <v>321</v>
      </c>
      <c r="K122" s="525"/>
      <c r="L122" s="528">
        <f>'1.2.1.B. Partneris-1'!C22</f>
        <v>1</v>
      </c>
      <c r="M122" s="525"/>
      <c r="N122" s="529" t="s">
        <v>342</v>
      </c>
      <c r="O122" s="525"/>
      <c r="P122" s="526"/>
      <c r="Q122" s="525"/>
      <c r="R122" s="526"/>
      <c r="S122" s="525"/>
      <c r="T122" s="526"/>
      <c r="U122" s="526"/>
      <c r="W122" s="401">
        <f>IF(F122=dati!$J$3,1,IF(F122=dati!$J$4,2,IF(F122=dati!$J$5,3,0)))</f>
        <v>0</v>
      </c>
    </row>
    <row r="123" spans="1:23" x14ac:dyDescent="0.2">
      <c r="A123" s="491" t="s">
        <v>231</v>
      </c>
      <c r="B123" s="492">
        <f>B$3</f>
        <v>2022</v>
      </c>
      <c r="C123" s="492"/>
      <c r="D123" s="492">
        <f>D$3</f>
        <v>2023</v>
      </c>
      <c r="E123" s="492"/>
      <c r="F123" s="492" t="str">
        <f>F$3</f>
        <v>X</v>
      </c>
      <c r="G123" s="492"/>
      <c r="H123" s="492" t="str">
        <f>H$3</f>
        <v>X</v>
      </c>
      <c r="I123" s="492"/>
      <c r="J123" s="492" t="str">
        <f>J$3</f>
        <v>X</v>
      </c>
      <c r="K123" s="492"/>
      <c r="L123" s="492" t="str">
        <f>L$3</f>
        <v>X</v>
      </c>
      <c r="M123" s="492"/>
      <c r="N123" s="492" t="str">
        <f>N$3</f>
        <v>X</v>
      </c>
      <c r="O123" s="492"/>
      <c r="P123" s="492" t="str">
        <f>P$3</f>
        <v>X</v>
      </c>
      <c r="Q123" s="492"/>
      <c r="R123" s="492" t="str">
        <f>R$3</f>
        <v>X</v>
      </c>
      <c r="S123" s="492"/>
      <c r="T123" s="492"/>
      <c r="U123" s="492"/>
    </row>
    <row r="124" spans="1:23" x14ac:dyDescent="0.2">
      <c r="A124" s="530"/>
      <c r="B124" s="493" t="s">
        <v>232</v>
      </c>
      <c r="C124" s="493"/>
      <c r="D124" s="493" t="s">
        <v>232</v>
      </c>
      <c r="E124" s="493"/>
      <c r="F124" s="493" t="s">
        <v>232</v>
      </c>
      <c r="G124" s="493"/>
      <c r="H124" s="493" t="s">
        <v>232</v>
      </c>
      <c r="I124" s="493"/>
      <c r="J124" s="493" t="s">
        <v>232</v>
      </c>
      <c r="K124" s="493"/>
      <c r="L124" s="493" t="s">
        <v>232</v>
      </c>
      <c r="M124" s="493"/>
      <c r="N124" s="493" t="s">
        <v>232</v>
      </c>
      <c r="O124" s="493"/>
      <c r="P124" s="493" t="s">
        <v>232</v>
      </c>
      <c r="Q124" s="493"/>
      <c r="R124" s="493" t="s">
        <v>232</v>
      </c>
      <c r="S124" s="493"/>
      <c r="T124" s="493" t="s">
        <v>114</v>
      </c>
      <c r="U124" s="493" t="s">
        <v>59</v>
      </c>
    </row>
    <row r="125" spans="1:23" ht="12.75" customHeight="1" x14ac:dyDescent="0.2">
      <c r="A125" s="531" t="str">
        <f>A$5</f>
        <v>Eiropas Reģionālās attīstības fonds</v>
      </c>
      <c r="B125" s="532">
        <f>B132*$L$122</f>
        <v>0</v>
      </c>
      <c r="C125" s="532"/>
      <c r="D125" s="532">
        <f t="shared" ref="D125:R125" si="69">D132*$L$122</f>
        <v>0</v>
      </c>
      <c r="E125" s="532"/>
      <c r="F125" s="532">
        <f t="shared" si="69"/>
        <v>0</v>
      </c>
      <c r="G125" s="532"/>
      <c r="H125" s="532">
        <f t="shared" si="69"/>
        <v>0</v>
      </c>
      <c r="I125" s="532"/>
      <c r="J125" s="532">
        <f t="shared" si="69"/>
        <v>0</v>
      </c>
      <c r="K125" s="532"/>
      <c r="L125" s="532">
        <f t="shared" si="69"/>
        <v>0</v>
      </c>
      <c r="M125" s="532"/>
      <c r="N125" s="532">
        <f t="shared" si="69"/>
        <v>0</v>
      </c>
      <c r="O125" s="532"/>
      <c r="P125" s="532">
        <f t="shared" si="69"/>
        <v>0</v>
      </c>
      <c r="Q125" s="532"/>
      <c r="R125" s="532">
        <f t="shared" si="69"/>
        <v>0</v>
      </c>
      <c r="S125" s="532"/>
      <c r="T125" s="496">
        <f t="shared" ref="T125:T131" si="70">SUM(B125:R125)</f>
        <v>0</v>
      </c>
      <c r="U125" s="497" t="e">
        <f>T125/$T$132</f>
        <v>#DIV/0!</v>
      </c>
    </row>
    <row r="126" spans="1:23" ht="12.75" customHeight="1" x14ac:dyDescent="0.2">
      <c r="A126" s="498" t="str">
        <f>A$6</f>
        <v>Attiecināmais valsts budžeta finansējums</v>
      </c>
      <c r="B126" s="532"/>
      <c r="C126" s="532"/>
      <c r="D126" s="532"/>
      <c r="E126" s="532"/>
      <c r="F126" s="532"/>
      <c r="G126" s="532"/>
      <c r="H126" s="532"/>
      <c r="I126" s="532"/>
      <c r="J126" s="532"/>
      <c r="K126" s="532"/>
      <c r="L126" s="532"/>
      <c r="M126" s="532"/>
      <c r="N126" s="532"/>
      <c r="O126" s="532"/>
      <c r="P126" s="532"/>
      <c r="Q126" s="532"/>
      <c r="R126" s="532"/>
      <c r="S126" s="532"/>
      <c r="T126" s="496">
        <f t="shared" si="70"/>
        <v>0</v>
      </c>
      <c r="U126" s="497" t="e">
        <f t="shared" ref="U126:U132" si="71">T126/$T$132</f>
        <v>#DIV/0!</v>
      </c>
    </row>
    <row r="127" spans="1:23" ht="12.75" customHeight="1" x14ac:dyDescent="0.2">
      <c r="A127" s="498" t="str">
        <f>A$7</f>
        <v>Valsts budžeta dotācija pašvaldībām</v>
      </c>
      <c r="B127" s="533"/>
      <c r="C127" s="533"/>
      <c r="D127" s="533"/>
      <c r="E127" s="533"/>
      <c r="F127" s="533"/>
      <c r="G127" s="533"/>
      <c r="H127" s="533"/>
      <c r="I127" s="533"/>
      <c r="J127" s="533"/>
      <c r="K127" s="533"/>
      <c r="L127" s="533"/>
      <c r="M127" s="533"/>
      <c r="N127" s="533"/>
      <c r="O127" s="533"/>
      <c r="P127" s="533"/>
      <c r="Q127" s="533"/>
      <c r="R127" s="533"/>
      <c r="S127" s="533"/>
      <c r="T127" s="496">
        <f t="shared" si="70"/>
        <v>0</v>
      </c>
      <c r="U127" s="497" t="e">
        <f t="shared" si="71"/>
        <v>#DIV/0!</v>
      </c>
    </row>
    <row r="128" spans="1:23" ht="12.75" customHeight="1" x14ac:dyDescent="0.2">
      <c r="A128" s="498" t="str">
        <f>A$8</f>
        <v>Pašvaldības finansējums</v>
      </c>
      <c r="B128" s="533"/>
      <c r="C128" s="533"/>
      <c r="D128" s="533"/>
      <c r="E128" s="533"/>
      <c r="F128" s="533"/>
      <c r="G128" s="533"/>
      <c r="H128" s="533"/>
      <c r="I128" s="533"/>
      <c r="J128" s="533"/>
      <c r="K128" s="533"/>
      <c r="L128" s="533"/>
      <c r="M128" s="533"/>
      <c r="N128" s="533"/>
      <c r="O128" s="533"/>
      <c r="P128" s="533"/>
      <c r="Q128" s="533"/>
      <c r="R128" s="533"/>
      <c r="S128" s="533"/>
      <c r="T128" s="496">
        <f t="shared" si="70"/>
        <v>0</v>
      </c>
      <c r="U128" s="497" t="e">
        <f t="shared" si="71"/>
        <v>#DIV/0!</v>
      </c>
    </row>
    <row r="129" spans="1:24" s="320" customFormat="1" ht="12.75" customHeight="1" x14ac:dyDescent="0.2">
      <c r="A129" s="498" t="str">
        <f>A$9</f>
        <v>Cits publiskais finansējums</v>
      </c>
      <c r="B129" s="533"/>
      <c r="C129" s="533"/>
      <c r="D129" s="533"/>
      <c r="E129" s="533"/>
      <c r="F129" s="533"/>
      <c r="G129" s="533"/>
      <c r="H129" s="533"/>
      <c r="I129" s="533"/>
      <c r="J129" s="533"/>
      <c r="K129" s="533"/>
      <c r="L129" s="533"/>
      <c r="M129" s="533"/>
      <c r="N129" s="533"/>
      <c r="O129" s="533"/>
      <c r="P129" s="533"/>
      <c r="Q129" s="533"/>
      <c r="R129" s="533"/>
      <c r="S129" s="533"/>
      <c r="T129" s="496">
        <f t="shared" si="70"/>
        <v>0</v>
      </c>
      <c r="U129" s="497" t="e">
        <f t="shared" si="71"/>
        <v>#DIV/0!</v>
      </c>
    </row>
    <row r="130" spans="1:24" ht="12.75" customHeight="1" x14ac:dyDescent="0.2">
      <c r="A130" s="499" t="str">
        <f>A$10</f>
        <v>Publiskās attiecināmās izmaksas</v>
      </c>
      <c r="B130" s="376">
        <f>SUM(B125:B129)</f>
        <v>0</v>
      </c>
      <c r="C130" s="376"/>
      <c r="D130" s="376">
        <f t="shared" ref="D130:R130" si="72">SUM(D125:D129)</f>
        <v>0</v>
      </c>
      <c r="E130" s="376"/>
      <c r="F130" s="376">
        <f t="shared" si="72"/>
        <v>0</v>
      </c>
      <c r="G130" s="376"/>
      <c r="H130" s="376">
        <f t="shared" si="72"/>
        <v>0</v>
      </c>
      <c r="I130" s="376"/>
      <c r="J130" s="376">
        <f t="shared" si="72"/>
        <v>0</v>
      </c>
      <c r="K130" s="376"/>
      <c r="L130" s="376">
        <f t="shared" si="72"/>
        <v>0</v>
      </c>
      <c r="M130" s="376"/>
      <c r="N130" s="376">
        <f t="shared" si="72"/>
        <v>0</v>
      </c>
      <c r="O130" s="376"/>
      <c r="P130" s="376">
        <f t="shared" si="72"/>
        <v>0</v>
      </c>
      <c r="Q130" s="376"/>
      <c r="R130" s="376">
        <f t="shared" si="72"/>
        <v>0</v>
      </c>
      <c r="S130" s="376"/>
      <c r="T130" s="500">
        <f t="shared" si="70"/>
        <v>0</v>
      </c>
      <c r="U130" s="497" t="e">
        <f t="shared" si="71"/>
        <v>#DIV/0!</v>
      </c>
    </row>
    <row r="131" spans="1:24" ht="12.75" customHeight="1" x14ac:dyDescent="0.2">
      <c r="A131" s="498" t="str">
        <f>A$11</f>
        <v>Privātās attiecināmās izmaksas</v>
      </c>
      <c r="B131" s="533"/>
      <c r="C131" s="533"/>
      <c r="D131" s="533"/>
      <c r="E131" s="533"/>
      <c r="F131" s="533"/>
      <c r="G131" s="533"/>
      <c r="H131" s="533"/>
      <c r="I131" s="533"/>
      <c r="J131" s="533"/>
      <c r="K131" s="533"/>
      <c r="L131" s="533"/>
      <c r="M131" s="533"/>
      <c r="N131" s="533"/>
      <c r="O131" s="533"/>
      <c r="P131" s="533"/>
      <c r="Q131" s="533"/>
      <c r="R131" s="533"/>
      <c r="S131" s="533"/>
      <c r="T131" s="496">
        <f t="shared" si="70"/>
        <v>0</v>
      </c>
      <c r="U131" s="497" t="e">
        <f t="shared" si="71"/>
        <v>#DIV/0!</v>
      </c>
    </row>
    <row r="132" spans="1:24" ht="12.75" customHeight="1" x14ac:dyDescent="0.2">
      <c r="A132" s="499" t="str">
        <f>A$12</f>
        <v>Kopējās attiecināmās izmaksas</v>
      </c>
      <c r="B132" s="376">
        <f>IF(B23=2,'1.2.1.B. Partneris-1'!H40,'1.2.1.B. Partneris-1'!H40*B23)</f>
        <v>0</v>
      </c>
      <c r="C132" s="376"/>
      <c r="D132" s="376">
        <f>IF(D23=2,'1.2.1.B. Partneris-1'!J40+'1.2.1.B. Partneris-1'!H40,'1.2.1.B. Partneris-1'!J40*D23)</f>
        <v>0</v>
      </c>
      <c r="E132" s="376"/>
      <c r="F132" s="376">
        <f>IF(F23=2,'1.2.1.B. Partneris-1'!L40+'1.2.1.B. Partneris-1'!J40+'1.2.1.B. Partneris-1'!H40,'1.2.1.B. Partneris-1'!L40*F23)</f>
        <v>0</v>
      </c>
      <c r="G132" s="376"/>
      <c r="H132" s="376">
        <f>IF(H23=2,'1.2.1.B. Partneris-1'!N40+'1.2.1.B. Partneris-1'!L40+'1.2.1.B. Partneris-1'!J40+'1.2.1.B. Partneris-1'!H40,'1.2.1.B. Partneris-1'!N40*H23)</f>
        <v>0</v>
      </c>
      <c r="I132" s="376"/>
      <c r="J132" s="376">
        <f>IF(J23=2,'1.2.1.B. Partneris-1'!P40,'1.2.1.B. Partneris-1'!P40*J23)</f>
        <v>0</v>
      </c>
      <c r="K132" s="376"/>
      <c r="L132" s="376">
        <f>IF(L23=2,'1.2.1.B. Partneris-1'!R40,'1.2.1.B. Partneris-1'!R40*L23)</f>
        <v>0</v>
      </c>
      <c r="M132" s="376"/>
      <c r="N132" s="376">
        <f>IF(N23=2,'1.2.1.B. Partneris-1'!T40,'1.2.1.B. Partneris-1'!T40*N23)</f>
        <v>0</v>
      </c>
      <c r="O132" s="376"/>
      <c r="P132" s="376">
        <f>IF(P23=2,'1.2.1.B. Partneris-1'!V40,'1.2.1.B. Partneris-1'!V40*P23)</f>
        <v>0</v>
      </c>
      <c r="Q132" s="376"/>
      <c r="R132" s="376">
        <f>IF(R23=2,'1.2.1.B. Partneris-1'!X40,'1.2.1.B. Partneris-1'!X40*R23)</f>
        <v>0</v>
      </c>
      <c r="S132" s="376"/>
      <c r="T132" s="500">
        <f>SUM(B132:R132)</f>
        <v>0</v>
      </c>
      <c r="U132" s="497" t="e">
        <f t="shared" si="71"/>
        <v>#DIV/0!</v>
      </c>
    </row>
    <row r="133" spans="1:24" ht="12.75" customHeight="1" x14ac:dyDescent="0.2">
      <c r="A133" s="498" t="str">
        <f>A$13</f>
        <v>Publiskās neattiecināmās izmaksas</v>
      </c>
      <c r="B133" s="535"/>
      <c r="C133" s="535"/>
      <c r="D133" s="535"/>
      <c r="E133" s="535"/>
      <c r="F133" s="535"/>
      <c r="G133" s="535"/>
      <c r="H133" s="535"/>
      <c r="I133" s="535"/>
      <c r="J133" s="535"/>
      <c r="K133" s="535"/>
      <c r="L133" s="535"/>
      <c r="M133" s="535"/>
      <c r="N133" s="535"/>
      <c r="O133" s="535"/>
      <c r="P133" s="535"/>
      <c r="Q133" s="535"/>
      <c r="R133" s="535"/>
      <c r="S133" s="535"/>
      <c r="T133" s="496">
        <f t="shared" ref="T133:T135" si="73">SUM(B133:R133)</f>
        <v>0</v>
      </c>
      <c r="U133" s="534" t="s">
        <v>239</v>
      </c>
    </row>
    <row r="134" spans="1:24" ht="12.75" customHeight="1" x14ac:dyDescent="0.2">
      <c r="A134" s="498" t="str">
        <f>A$14</f>
        <v>Privātās neattiecināmās izmaksas</v>
      </c>
      <c r="B134" s="533">
        <f>IF(B23=2,'1.2.1.B. Partneris-1'!I40,'1.2.1.B. Partneris-1'!I40*B23)</f>
        <v>0</v>
      </c>
      <c r="C134" s="533"/>
      <c r="D134" s="533">
        <f>IF(D23=2,'1.2.1.B. Partneris-1'!K40+'1.2.1.B. Partneris-1'!I40,'1.2.1.B. Partneris-1'!K40*D23)</f>
        <v>0</v>
      </c>
      <c r="E134" s="533"/>
      <c r="F134" s="533">
        <f>IF(F23=2,'1.2.1.B. Partneris-1'!M40+'1.2.1.B. Partneris-1'!K40+'1.2.1.B. Partneris-1'!I40,'1.2.1.B. Partneris-1'!M40*F23)</f>
        <v>0</v>
      </c>
      <c r="G134" s="533"/>
      <c r="H134" s="533">
        <f>IF(H23=2,'1.2.1.B. Partneris-1'!O40+'1.2.1.B. Partneris-1'!M40+'1.2.1.B. Partneris-1'!K40+'1.2.1.B. Partneris-1'!I40,'1.2.1.B. Partneris-1'!O40*H23)</f>
        <v>0</v>
      </c>
      <c r="I134" s="533"/>
      <c r="J134" s="533">
        <f>IF(J23=2,'1.2.1.B. Partneris-1'!Q40,'1.2.1.B. Partneris-1'!Q40*J23)</f>
        <v>0</v>
      </c>
      <c r="K134" s="533"/>
      <c r="L134" s="533">
        <f>IF(L23=2,'1.2.1.B. Partneris-1'!S40,'1.2.1.B. Partneris-1'!S40*L23)</f>
        <v>0</v>
      </c>
      <c r="M134" s="533"/>
      <c r="N134" s="533">
        <f>IF(N23=2,'1.2.1.B. Partneris-1'!U40,'1.2.1.B. Partneris-1'!U40*N23)</f>
        <v>0</v>
      </c>
      <c r="O134" s="533"/>
      <c r="P134" s="533">
        <f>IF(P23=2,'1.2.1.B. Partneris-1'!W40,'1.2.1.B. Partneris-1'!W40*P23)</f>
        <v>0</v>
      </c>
      <c r="Q134" s="533"/>
      <c r="R134" s="533">
        <f>IF(R23=2,'1.2.1.B. Partneris-1'!Y40,'1.2.1.B. Partneris-1'!Y40*R23)</f>
        <v>0</v>
      </c>
      <c r="S134" s="533"/>
      <c r="T134" s="496">
        <f t="shared" si="73"/>
        <v>0</v>
      </c>
      <c r="U134" s="534" t="s">
        <v>239</v>
      </c>
    </row>
    <row r="135" spans="1:24" ht="12.75" customHeight="1" x14ac:dyDescent="0.2">
      <c r="A135" s="499" t="str">
        <f>A$15</f>
        <v>Neattiecināmās izmaksas kopā</v>
      </c>
      <c r="B135" s="376">
        <f>SUM(B133:B134)</f>
        <v>0</v>
      </c>
      <c r="C135" s="376"/>
      <c r="D135" s="376">
        <f t="shared" ref="D135:R135" si="74">SUM(D133:D134)</f>
        <v>0</v>
      </c>
      <c r="E135" s="376"/>
      <c r="F135" s="376">
        <f t="shared" si="74"/>
        <v>0</v>
      </c>
      <c r="G135" s="376"/>
      <c r="H135" s="376">
        <f t="shared" si="74"/>
        <v>0</v>
      </c>
      <c r="I135" s="376"/>
      <c r="J135" s="376">
        <f t="shared" si="74"/>
        <v>0</v>
      </c>
      <c r="K135" s="376"/>
      <c r="L135" s="376">
        <f t="shared" si="74"/>
        <v>0</v>
      </c>
      <c r="M135" s="376"/>
      <c r="N135" s="376">
        <f t="shared" si="74"/>
        <v>0</v>
      </c>
      <c r="O135" s="376"/>
      <c r="P135" s="376">
        <f t="shared" si="74"/>
        <v>0</v>
      </c>
      <c r="Q135" s="376"/>
      <c r="R135" s="376">
        <f t="shared" si="74"/>
        <v>0</v>
      </c>
      <c r="S135" s="376"/>
      <c r="T135" s="500">
        <f t="shared" si="73"/>
        <v>0</v>
      </c>
      <c r="U135" s="534" t="s">
        <v>239</v>
      </c>
    </row>
    <row r="136" spans="1:24" ht="12.75" customHeight="1" x14ac:dyDescent="0.25">
      <c r="A136" s="505" t="str">
        <f>A$16</f>
        <v>Kopējās izmaksas</v>
      </c>
      <c r="B136" s="506">
        <f>B132+B135</f>
        <v>0</v>
      </c>
      <c r="C136" s="506"/>
      <c r="D136" s="506">
        <f t="shared" ref="D136:R136" si="75">D132+D135</f>
        <v>0</v>
      </c>
      <c r="E136" s="506"/>
      <c r="F136" s="506">
        <f t="shared" si="75"/>
        <v>0</v>
      </c>
      <c r="G136" s="506"/>
      <c r="H136" s="506">
        <f t="shared" si="75"/>
        <v>0</v>
      </c>
      <c r="I136" s="506"/>
      <c r="J136" s="506">
        <f t="shared" si="75"/>
        <v>0</v>
      </c>
      <c r="K136" s="506"/>
      <c r="L136" s="506">
        <f t="shared" si="75"/>
        <v>0</v>
      </c>
      <c r="M136" s="506"/>
      <c r="N136" s="506">
        <f t="shared" si="75"/>
        <v>0</v>
      </c>
      <c r="O136" s="506"/>
      <c r="P136" s="506">
        <f t="shared" si="75"/>
        <v>0</v>
      </c>
      <c r="Q136" s="506"/>
      <c r="R136" s="506">
        <f t="shared" si="75"/>
        <v>0</v>
      </c>
      <c r="S136" s="506"/>
      <c r="T136" s="500">
        <f>SUM(B136:R136)</f>
        <v>0</v>
      </c>
      <c r="U136" s="534" t="s">
        <v>239</v>
      </c>
    </row>
    <row r="137" spans="1:24" ht="12.75" customHeight="1" x14ac:dyDescent="0.25">
      <c r="A137" s="521"/>
      <c r="B137" s="521"/>
      <c r="C137" s="521"/>
      <c r="D137" s="521"/>
      <c r="E137" s="521"/>
      <c r="F137" s="521"/>
      <c r="G137" s="521"/>
      <c r="H137" s="521"/>
      <c r="I137" s="521"/>
      <c r="J137" s="521"/>
      <c r="K137" s="521"/>
      <c r="L137" s="521"/>
      <c r="M137" s="521"/>
      <c r="N137" s="521"/>
      <c r="O137" s="521"/>
      <c r="P137" s="521"/>
      <c r="Q137" s="521"/>
      <c r="R137" s="521"/>
      <c r="S137" s="521"/>
      <c r="T137" s="521"/>
      <c r="U137" s="521"/>
    </row>
    <row r="138" spans="1:24" ht="24" customHeight="1" x14ac:dyDescent="0.2">
      <c r="A138" s="536" t="s">
        <v>248</v>
      </c>
      <c r="B138" s="524" t="str">
        <f>'1.2.1.C. Partneris-1'!C3</f>
        <v>SIA "Jelgavas ūdens"</v>
      </c>
      <c r="C138" s="525"/>
      <c r="D138" s="525"/>
      <c r="E138" s="525"/>
      <c r="F138" s="524" t="str">
        <f>'1.2.1.C. Partneris-1'!H3</f>
        <v>Kapitālsabiedrība</v>
      </c>
      <c r="G138" s="525"/>
      <c r="H138" s="526"/>
      <c r="I138" s="525"/>
      <c r="J138" s="526" t="s">
        <v>321</v>
      </c>
      <c r="K138" s="525"/>
      <c r="L138" s="528">
        <f>'1.2.1.C. Partneris-1'!C36</f>
        <v>0.85</v>
      </c>
      <c r="M138" s="525"/>
      <c r="N138" s="529" t="s">
        <v>341</v>
      </c>
      <c r="O138" s="525"/>
      <c r="P138" s="526"/>
      <c r="Q138" s="525"/>
      <c r="R138" s="526"/>
      <c r="S138" s="525"/>
      <c r="T138" s="526"/>
      <c r="U138" s="526"/>
      <c r="W138" s="401">
        <f>IF(F138=dati!$J$3,1,IF(F138=dati!$J$4,2,IF(F138=dati!$J$5,3,0)))</f>
        <v>3</v>
      </c>
      <c r="X138" s="401">
        <f>'1.2.1.C. Partneris-1'!AA3</f>
        <v>2</v>
      </c>
    </row>
    <row r="139" spans="1:24" x14ac:dyDescent="0.2">
      <c r="A139" s="491" t="s">
        <v>231</v>
      </c>
      <c r="B139" s="492">
        <f>B$3</f>
        <v>2022</v>
      </c>
      <c r="C139" s="492"/>
      <c r="D139" s="492">
        <f>D$3</f>
        <v>2023</v>
      </c>
      <c r="E139" s="492"/>
      <c r="F139" s="492" t="str">
        <f>F$3</f>
        <v>X</v>
      </c>
      <c r="G139" s="492"/>
      <c r="H139" s="492" t="str">
        <f>H$3</f>
        <v>X</v>
      </c>
      <c r="I139" s="492"/>
      <c r="J139" s="492" t="str">
        <f>J$3</f>
        <v>X</v>
      </c>
      <c r="K139" s="492"/>
      <c r="L139" s="492" t="str">
        <f>L$3</f>
        <v>X</v>
      </c>
      <c r="M139" s="492"/>
      <c r="N139" s="492" t="str">
        <f>N$3</f>
        <v>X</v>
      </c>
      <c r="O139" s="492"/>
      <c r="P139" s="492" t="str">
        <f>P$3</f>
        <v>X</v>
      </c>
      <c r="Q139" s="492"/>
      <c r="R139" s="492" t="str">
        <f>R$3</f>
        <v>X</v>
      </c>
      <c r="S139" s="492"/>
      <c r="T139" s="492"/>
      <c r="U139" s="492"/>
    </row>
    <row r="140" spans="1:24" x14ac:dyDescent="0.2">
      <c r="A140" s="530"/>
      <c r="B140" s="493" t="s">
        <v>232</v>
      </c>
      <c r="C140" s="493"/>
      <c r="D140" s="493" t="s">
        <v>232</v>
      </c>
      <c r="E140" s="493"/>
      <c r="F140" s="493" t="s">
        <v>232</v>
      </c>
      <c r="G140" s="493"/>
      <c r="H140" s="493" t="s">
        <v>232</v>
      </c>
      <c r="I140" s="493"/>
      <c r="J140" s="493" t="s">
        <v>232</v>
      </c>
      <c r="K140" s="493"/>
      <c r="L140" s="493" t="s">
        <v>232</v>
      </c>
      <c r="M140" s="493"/>
      <c r="N140" s="493" t="s">
        <v>232</v>
      </c>
      <c r="O140" s="493"/>
      <c r="P140" s="493" t="s">
        <v>232</v>
      </c>
      <c r="Q140" s="493"/>
      <c r="R140" s="493" t="s">
        <v>232</v>
      </c>
      <c r="S140" s="493"/>
      <c r="T140" s="493" t="s">
        <v>114</v>
      </c>
      <c r="U140" s="493" t="s">
        <v>59</v>
      </c>
    </row>
    <row r="141" spans="1:24" ht="12.75" customHeight="1" x14ac:dyDescent="0.2">
      <c r="A141" s="531" t="str">
        <f>A$5</f>
        <v>Eiropas Reģionālās attīstības fonds</v>
      </c>
      <c r="B141" s="532">
        <f>(B148*$L$138)-B153</f>
        <v>850000</v>
      </c>
      <c r="C141" s="532"/>
      <c r="D141" s="532">
        <f t="shared" ref="D141:R141" si="76">(D148*$L$138)-D153</f>
        <v>2040000</v>
      </c>
      <c r="E141" s="532"/>
      <c r="F141" s="532">
        <f t="shared" si="76"/>
        <v>0</v>
      </c>
      <c r="G141" s="532"/>
      <c r="H141" s="532">
        <f t="shared" si="76"/>
        <v>0</v>
      </c>
      <c r="I141" s="532"/>
      <c r="J141" s="532">
        <f t="shared" si="76"/>
        <v>0</v>
      </c>
      <c r="K141" s="532"/>
      <c r="L141" s="532">
        <f t="shared" si="76"/>
        <v>0</v>
      </c>
      <c r="M141" s="532"/>
      <c r="N141" s="532">
        <f t="shared" si="76"/>
        <v>0</v>
      </c>
      <c r="O141" s="532"/>
      <c r="P141" s="532">
        <f t="shared" si="76"/>
        <v>0</v>
      </c>
      <c r="Q141" s="532"/>
      <c r="R141" s="532">
        <f t="shared" si="76"/>
        <v>0</v>
      </c>
      <c r="S141" s="532"/>
      <c r="T141" s="496">
        <f>SUM(B141:R141)</f>
        <v>2890000</v>
      </c>
      <c r="U141" s="497">
        <f>T141/$T$148</f>
        <v>0.85</v>
      </c>
    </row>
    <row r="142" spans="1:24" ht="12.75" customHeight="1" x14ac:dyDescent="0.2">
      <c r="A142" s="498" t="str">
        <f>A$6</f>
        <v>Attiecināmais valsts budžeta finansējums</v>
      </c>
      <c r="B142" s="532">
        <f>IF($W138=2,B148-B141,0)</f>
        <v>0</v>
      </c>
      <c r="C142" s="532"/>
      <c r="D142" s="532">
        <f t="shared" ref="D142:R142" si="77">IF($W138=2,D148-D141,0)</f>
        <v>0</v>
      </c>
      <c r="E142" s="532"/>
      <c r="F142" s="532">
        <f t="shared" si="77"/>
        <v>0</v>
      </c>
      <c r="G142" s="532"/>
      <c r="H142" s="532">
        <f t="shared" si="77"/>
        <v>0</v>
      </c>
      <c r="I142" s="532"/>
      <c r="J142" s="532">
        <f t="shared" si="77"/>
        <v>0</v>
      </c>
      <c r="K142" s="532"/>
      <c r="L142" s="532">
        <f t="shared" si="77"/>
        <v>0</v>
      </c>
      <c r="M142" s="532"/>
      <c r="N142" s="532">
        <f t="shared" si="77"/>
        <v>0</v>
      </c>
      <c r="O142" s="532"/>
      <c r="P142" s="532">
        <f t="shared" si="77"/>
        <v>0</v>
      </c>
      <c r="Q142" s="532"/>
      <c r="R142" s="532">
        <f t="shared" si="77"/>
        <v>0</v>
      </c>
      <c r="S142" s="532"/>
      <c r="T142" s="496">
        <f t="shared" ref="T142:T147" si="78">SUM(B142:R142)</f>
        <v>0</v>
      </c>
      <c r="U142" s="497">
        <f t="shared" ref="U142:U147" si="79">T142/$T$148</f>
        <v>0</v>
      </c>
    </row>
    <row r="143" spans="1:24" ht="12.75" customHeight="1" x14ac:dyDescent="0.2">
      <c r="A143" s="498" t="str">
        <f>A$7</f>
        <v>Valsts budžeta dotācija pašvaldībām</v>
      </c>
      <c r="B143" s="533">
        <f>IF($W138=1,(B141/0.85*0.15+B141)*0.15*'1.2.1.C. Partneris-1'!$O$3,0)</f>
        <v>0</v>
      </c>
      <c r="C143" s="533"/>
      <c r="D143" s="533">
        <f>IF($W138=1,(D141/0.85*0.15+D141)*0.15*'1.2.1.C. Partneris-1'!$O$3,0)</f>
        <v>0</v>
      </c>
      <c r="E143" s="533"/>
      <c r="F143" s="533">
        <f>IF($W138=1,(F141/0.85*0.15+F141)*0.15*'1.2.1.C. Partneris-1'!$O$3,0)</f>
        <v>0</v>
      </c>
      <c r="G143" s="533"/>
      <c r="H143" s="533">
        <f>IF($W138=1,(H141/0.85*0.15+H141)*0.15*'1.2.1.C. Partneris-1'!$O$3,0)</f>
        <v>0</v>
      </c>
      <c r="I143" s="533"/>
      <c r="J143" s="533">
        <f>IF($W138=1,(J141/0.85*0.15+J141)*0.15*'1.2.1.C. Partneris-1'!$O$3,0)</f>
        <v>0</v>
      </c>
      <c r="K143" s="533"/>
      <c r="L143" s="533">
        <f>IF($W138=1,(L141/0.85*0.15+L141)*0.15*'1.2.1.C. Partneris-1'!$O$3,0)</f>
        <v>0</v>
      </c>
      <c r="M143" s="533"/>
      <c r="N143" s="533">
        <f>IF($W138=1,(N141/0.85*0.15+N141)*0.15*'1.2.1.C. Partneris-1'!$O$3,0)</f>
        <v>0</v>
      </c>
      <c r="O143" s="533"/>
      <c r="P143" s="533">
        <f>IF($W138=1,(P141/0.85*0.15+P141)*0.15*'1.2.1.C. Partneris-1'!$O$3,0)</f>
        <v>0</v>
      </c>
      <c r="Q143" s="533"/>
      <c r="R143" s="533">
        <f>IF($W138=1,(R141/0.85*0.15+R141)*0.15*'1.2.1.C. Partneris-1'!$O$3,0)</f>
        <v>0</v>
      </c>
      <c r="S143" s="533"/>
      <c r="T143" s="496">
        <f t="shared" si="78"/>
        <v>0</v>
      </c>
      <c r="U143" s="497">
        <f t="shared" si="79"/>
        <v>0</v>
      </c>
    </row>
    <row r="144" spans="1:24" ht="12.75" customHeight="1" x14ac:dyDescent="0.2">
      <c r="A144" s="498" t="str">
        <f>A$8</f>
        <v>Pašvaldības finansējums</v>
      </c>
      <c r="B144" s="533">
        <f>IF($W138=1,B148-B141-B143-B147-B145,0)</f>
        <v>0</v>
      </c>
      <c r="C144" s="533"/>
      <c r="D144" s="533">
        <f t="shared" ref="D144:R144" si="80">IF($W138=1,D148-D141-D143-D147-D145,0)</f>
        <v>0</v>
      </c>
      <c r="E144" s="533"/>
      <c r="F144" s="533">
        <f t="shared" si="80"/>
        <v>0</v>
      </c>
      <c r="G144" s="533"/>
      <c r="H144" s="533">
        <f t="shared" si="80"/>
        <v>0</v>
      </c>
      <c r="I144" s="533"/>
      <c r="J144" s="533">
        <f t="shared" si="80"/>
        <v>0</v>
      </c>
      <c r="K144" s="533"/>
      <c r="L144" s="533">
        <f t="shared" si="80"/>
        <v>0</v>
      </c>
      <c r="M144" s="533"/>
      <c r="N144" s="533">
        <f t="shared" si="80"/>
        <v>0</v>
      </c>
      <c r="O144" s="533"/>
      <c r="P144" s="533">
        <f t="shared" si="80"/>
        <v>0</v>
      </c>
      <c r="Q144" s="533"/>
      <c r="R144" s="533">
        <f t="shared" si="80"/>
        <v>0</v>
      </c>
      <c r="S144" s="533"/>
      <c r="T144" s="496">
        <f t="shared" si="78"/>
        <v>0</v>
      </c>
      <c r="U144" s="497">
        <f t="shared" si="79"/>
        <v>0</v>
      </c>
    </row>
    <row r="145" spans="1:24" s="320" customFormat="1" ht="12.75" customHeight="1" x14ac:dyDescent="0.2">
      <c r="A145" s="498" t="str">
        <f>A$9</f>
        <v>Cits publiskais finansējums</v>
      </c>
      <c r="B145" s="537">
        <f>IF($X$138=2,B148*(1-$L$138),0)</f>
        <v>150000.00000000003</v>
      </c>
      <c r="C145" s="537"/>
      <c r="D145" s="537">
        <f t="shared" ref="D145:R145" si="81">IF($X$138=2,D148*(1-$L$138),0)</f>
        <v>360000.00000000006</v>
      </c>
      <c r="E145" s="537"/>
      <c r="F145" s="537">
        <f t="shared" si="81"/>
        <v>0</v>
      </c>
      <c r="G145" s="537"/>
      <c r="H145" s="537">
        <f t="shared" si="81"/>
        <v>0</v>
      </c>
      <c r="I145" s="537"/>
      <c r="J145" s="537">
        <f t="shared" si="81"/>
        <v>0</v>
      </c>
      <c r="K145" s="537"/>
      <c r="L145" s="537">
        <f t="shared" si="81"/>
        <v>0</v>
      </c>
      <c r="M145" s="537"/>
      <c r="N145" s="537">
        <f t="shared" si="81"/>
        <v>0</v>
      </c>
      <c r="O145" s="537"/>
      <c r="P145" s="537">
        <f t="shared" si="81"/>
        <v>0</v>
      </c>
      <c r="Q145" s="537"/>
      <c r="R145" s="537">
        <f t="shared" si="81"/>
        <v>0</v>
      </c>
      <c r="S145" s="533"/>
      <c r="T145" s="496">
        <f t="shared" si="78"/>
        <v>510000.00000000012</v>
      </c>
      <c r="U145" s="497">
        <f t="shared" si="79"/>
        <v>0.15000000000000002</v>
      </c>
    </row>
    <row r="146" spans="1:24" ht="12.75" customHeight="1" x14ac:dyDescent="0.2">
      <c r="A146" s="499" t="str">
        <f>A$10</f>
        <v>Publiskās attiecināmās izmaksas</v>
      </c>
      <c r="B146" s="376">
        <f>SUM(B141:B145)</f>
        <v>1000000</v>
      </c>
      <c r="C146" s="376"/>
      <c r="D146" s="376">
        <f t="shared" ref="D146:R146" si="82">SUM(D141:D145)</f>
        <v>2400000</v>
      </c>
      <c r="E146" s="376"/>
      <c r="F146" s="376">
        <f t="shared" si="82"/>
        <v>0</v>
      </c>
      <c r="G146" s="376"/>
      <c r="H146" s="376">
        <f t="shared" si="82"/>
        <v>0</v>
      </c>
      <c r="I146" s="376"/>
      <c r="J146" s="376">
        <f t="shared" si="82"/>
        <v>0</v>
      </c>
      <c r="K146" s="376"/>
      <c r="L146" s="376">
        <f t="shared" si="82"/>
        <v>0</v>
      </c>
      <c r="M146" s="376"/>
      <c r="N146" s="376">
        <f t="shared" si="82"/>
        <v>0</v>
      </c>
      <c r="O146" s="376"/>
      <c r="P146" s="376">
        <f t="shared" si="82"/>
        <v>0</v>
      </c>
      <c r="Q146" s="376"/>
      <c r="R146" s="376">
        <f t="shared" si="82"/>
        <v>0</v>
      </c>
      <c r="S146" s="376"/>
      <c r="T146" s="500">
        <f t="shared" si="78"/>
        <v>3400000</v>
      </c>
      <c r="U146" s="497">
        <f>T146/$T$148</f>
        <v>1</v>
      </c>
    </row>
    <row r="147" spans="1:24" ht="12.75" customHeight="1" x14ac:dyDescent="0.2">
      <c r="A147" s="498" t="str">
        <f>A$11</f>
        <v>Privātās attiecināmās izmaksas</v>
      </c>
      <c r="B147" s="533">
        <f>IF($W$138=1,0,IF($W$138=3,IF($X$138=1,B148-B146,0)))</f>
        <v>0</v>
      </c>
      <c r="C147" s="533"/>
      <c r="D147" s="533">
        <f t="shared" ref="D147:R147" si="83">IF($W$138=1,0,IF($W$138=3,IF($X$138=1,D148-D146,0)))</f>
        <v>0</v>
      </c>
      <c r="E147" s="533"/>
      <c r="F147" s="533">
        <f t="shared" si="83"/>
        <v>0</v>
      </c>
      <c r="G147" s="533"/>
      <c r="H147" s="533">
        <f t="shared" si="83"/>
        <v>0</v>
      </c>
      <c r="I147" s="533"/>
      <c r="J147" s="533">
        <f t="shared" si="83"/>
        <v>0</v>
      </c>
      <c r="K147" s="533"/>
      <c r="L147" s="533">
        <f t="shared" si="83"/>
        <v>0</v>
      </c>
      <c r="M147" s="533"/>
      <c r="N147" s="533">
        <f t="shared" si="83"/>
        <v>0</v>
      </c>
      <c r="O147" s="533"/>
      <c r="P147" s="533">
        <f t="shared" si="83"/>
        <v>0</v>
      </c>
      <c r="Q147" s="533"/>
      <c r="R147" s="533">
        <f t="shared" si="83"/>
        <v>0</v>
      </c>
      <c r="S147" s="533"/>
      <c r="T147" s="496">
        <f t="shared" si="78"/>
        <v>0</v>
      </c>
      <c r="U147" s="497">
        <f t="shared" si="79"/>
        <v>0</v>
      </c>
    </row>
    <row r="148" spans="1:24" ht="12.75" customHeight="1" x14ac:dyDescent="0.2">
      <c r="A148" s="499" t="str">
        <f>A$12</f>
        <v>Kopējās attiecināmās izmaksas</v>
      </c>
      <c r="B148" s="376">
        <f>IF(B23=2,'1.2.1.C. Partneris-1'!H36,'1.2.1.C. Partneris-1'!H36*B23)</f>
        <v>1000000</v>
      </c>
      <c r="C148" s="376"/>
      <c r="D148" s="376">
        <f>IF(D23=2,'1.2.1.C. Partneris-1'!J36+'1.2.1.C. Partneris-1'!H36,'1.2.1.C. Partneris-1'!J36*D23)</f>
        <v>2400000</v>
      </c>
      <c r="E148" s="376"/>
      <c r="F148" s="376">
        <f>IF(F23=2,'1.2.1.C. Partneris-1'!L36+'1.2.1.C. Partneris-1'!J36+'1.2.1.C. Partneris-1'!H36,'1.2.1.C. Partneris-1'!L36*F23)</f>
        <v>0</v>
      </c>
      <c r="G148" s="376"/>
      <c r="H148" s="376">
        <f>IF(H23=2,'1.2.1.C. Partneris-1'!N36+'1.2.1.C. Partneris-1'!L36+'1.2.1.C. Partneris-1'!J36+'1.2.1.C. Partneris-1'!H36,'1.2.1.C. Partneris-1'!N36*H23)</f>
        <v>0</v>
      </c>
      <c r="I148" s="376"/>
      <c r="J148" s="376">
        <f>IF(J23=2,'1.2.1.C. Partneris-1'!P36,'1.2.1.C. Partneris-1'!P36*J23)</f>
        <v>0</v>
      </c>
      <c r="K148" s="376"/>
      <c r="L148" s="376">
        <f>IF(L23=2,'1.2.1.C. Partneris-1'!R36,'1.2.1.C. Partneris-1'!R36*L23)</f>
        <v>0</v>
      </c>
      <c r="M148" s="376"/>
      <c r="N148" s="376">
        <f>IF(N23=2,'1.2.1.C. Partneris-1'!T36,'1.2.1.C. Partneris-1'!T36*N23)</f>
        <v>0</v>
      </c>
      <c r="O148" s="376"/>
      <c r="P148" s="376">
        <f>IF(P23=2,'1.2.1.C. Partneris-1'!V36,'1.2.1.C. Partneris-1'!V36*P23)</f>
        <v>0</v>
      </c>
      <c r="Q148" s="376"/>
      <c r="R148" s="376">
        <f>IF(R23=2,'1.2.1.C. Partneris-1'!X36,'1.2.1.C. Partneris-1'!X36*R23)</f>
        <v>0</v>
      </c>
      <c r="S148" s="376"/>
      <c r="T148" s="500">
        <f>SUM(B148:R148)</f>
        <v>3400000</v>
      </c>
      <c r="U148" s="497">
        <f>T148/$T$148</f>
        <v>1</v>
      </c>
    </row>
    <row r="149" spans="1:24" ht="12.75" customHeight="1" x14ac:dyDescent="0.2">
      <c r="A149" s="498" t="str">
        <f>A$13</f>
        <v>Publiskās neattiecināmās izmaksas</v>
      </c>
      <c r="B149" s="533">
        <f>IF($W138=1,B154,IF($W138=3,IF($X138=1,0,B154)))</f>
        <v>100000</v>
      </c>
      <c r="C149" s="533"/>
      <c r="D149" s="533">
        <f t="shared" ref="D149:R149" si="84">IF($W138=1,D154,IF($W138=3,IF($X138=1,0,D154)))</f>
        <v>22000</v>
      </c>
      <c r="E149" s="533"/>
      <c r="F149" s="533">
        <f t="shared" si="84"/>
        <v>0</v>
      </c>
      <c r="G149" s="533"/>
      <c r="H149" s="533">
        <f t="shared" si="84"/>
        <v>0</v>
      </c>
      <c r="I149" s="533"/>
      <c r="J149" s="533">
        <f t="shared" si="84"/>
        <v>0</v>
      </c>
      <c r="K149" s="533"/>
      <c r="L149" s="533">
        <f t="shared" si="84"/>
        <v>0</v>
      </c>
      <c r="M149" s="533"/>
      <c r="N149" s="533">
        <f t="shared" si="84"/>
        <v>0</v>
      </c>
      <c r="O149" s="533"/>
      <c r="P149" s="533">
        <f t="shared" si="84"/>
        <v>0</v>
      </c>
      <c r="Q149" s="533"/>
      <c r="R149" s="533">
        <f t="shared" si="84"/>
        <v>0</v>
      </c>
      <c r="S149" s="533"/>
      <c r="T149" s="496">
        <f t="shared" ref="T149:T151" si="85">SUM(B149:R149)</f>
        <v>122000</v>
      </c>
      <c r="U149" s="534" t="s">
        <v>239</v>
      </c>
    </row>
    <row r="150" spans="1:24" ht="12.75" customHeight="1" x14ac:dyDescent="0.2">
      <c r="A150" s="498" t="str">
        <f>A$14</f>
        <v>Privātās neattiecināmās izmaksas</v>
      </c>
      <c r="B150" s="533">
        <f>IF($X138=2,0,IF($X138=1,B154,IF($W138=1,0,IF($W138=3,B154,0))))</f>
        <v>0</v>
      </c>
      <c r="C150" s="533"/>
      <c r="D150" s="533">
        <f t="shared" ref="D150:R150" si="86">IF($X138=2,0,IF($X138=1,D154,IF($W138=1,0,IF($W138=3,D154,0))))</f>
        <v>0</v>
      </c>
      <c r="E150" s="533"/>
      <c r="F150" s="533">
        <f t="shared" si="86"/>
        <v>0</v>
      </c>
      <c r="G150" s="533"/>
      <c r="H150" s="533">
        <f t="shared" si="86"/>
        <v>0</v>
      </c>
      <c r="I150" s="533"/>
      <c r="J150" s="533">
        <f t="shared" si="86"/>
        <v>0</v>
      </c>
      <c r="K150" s="533"/>
      <c r="L150" s="533">
        <f t="shared" si="86"/>
        <v>0</v>
      </c>
      <c r="M150" s="533"/>
      <c r="N150" s="533">
        <f t="shared" si="86"/>
        <v>0</v>
      </c>
      <c r="O150" s="533"/>
      <c r="P150" s="533">
        <f t="shared" si="86"/>
        <v>0</v>
      </c>
      <c r="Q150" s="533"/>
      <c r="R150" s="533">
        <f t="shared" si="86"/>
        <v>0</v>
      </c>
      <c r="S150" s="533"/>
      <c r="T150" s="496">
        <f t="shared" si="85"/>
        <v>0</v>
      </c>
      <c r="U150" s="534" t="s">
        <v>239</v>
      </c>
    </row>
    <row r="151" spans="1:24" ht="12.75" customHeight="1" x14ac:dyDescent="0.2">
      <c r="A151" s="499" t="str">
        <f>A$15</f>
        <v>Neattiecināmās izmaksas kopā</v>
      </c>
      <c r="B151" s="376">
        <f>SUM(B149:B150)</f>
        <v>100000</v>
      </c>
      <c r="C151" s="376"/>
      <c r="D151" s="376">
        <f>'1.2.1.C. Partneris-1'!K36</f>
        <v>22000</v>
      </c>
      <c r="E151" s="376"/>
      <c r="F151" s="376">
        <f>'1.2.1.C. Partneris-1'!M36</f>
        <v>0</v>
      </c>
      <c r="G151" s="376"/>
      <c r="H151" s="376">
        <f>'1.2.1.C. Partneris-1'!O36</f>
        <v>0</v>
      </c>
      <c r="I151" s="376"/>
      <c r="J151" s="376">
        <f>'1.2.1.C. Partneris-1'!Q36</f>
        <v>0</v>
      </c>
      <c r="K151" s="376"/>
      <c r="L151" s="376">
        <f>'1.2.1.C. Partneris-1'!S36</f>
        <v>0</v>
      </c>
      <c r="M151" s="376"/>
      <c r="N151" s="376">
        <f>'1.2.1.C. Partneris-1'!U36</f>
        <v>0</v>
      </c>
      <c r="O151" s="376"/>
      <c r="P151" s="376">
        <f>'1.2.1.C. Partneris-1'!W36</f>
        <v>0</v>
      </c>
      <c r="Q151" s="376"/>
      <c r="R151" s="376">
        <f>'1.2.1.C. Partneris-1'!Y36</f>
        <v>0</v>
      </c>
      <c r="S151" s="376"/>
      <c r="T151" s="500">
        <f t="shared" si="85"/>
        <v>122000</v>
      </c>
      <c r="U151" s="534" t="s">
        <v>239</v>
      </c>
    </row>
    <row r="152" spans="1:24" ht="12.75" customHeight="1" x14ac:dyDescent="0.25">
      <c r="A152" s="505" t="str">
        <f>A$16</f>
        <v>Kopējās izmaksas</v>
      </c>
      <c r="B152" s="506">
        <f>B148+B151</f>
        <v>1100000</v>
      </c>
      <c r="C152" s="506"/>
      <c r="D152" s="506">
        <f t="shared" ref="D152:R152" si="87">D148+D151</f>
        <v>2422000</v>
      </c>
      <c r="E152" s="506"/>
      <c r="F152" s="506">
        <f t="shared" si="87"/>
        <v>0</v>
      </c>
      <c r="G152" s="506"/>
      <c r="H152" s="506">
        <f t="shared" si="87"/>
        <v>0</v>
      </c>
      <c r="I152" s="506"/>
      <c r="J152" s="506">
        <f t="shared" si="87"/>
        <v>0</v>
      </c>
      <c r="K152" s="506"/>
      <c r="L152" s="506">
        <f t="shared" si="87"/>
        <v>0</v>
      </c>
      <c r="M152" s="506"/>
      <c r="N152" s="506">
        <f t="shared" si="87"/>
        <v>0</v>
      </c>
      <c r="O152" s="506"/>
      <c r="P152" s="506">
        <f t="shared" si="87"/>
        <v>0</v>
      </c>
      <c r="Q152" s="506"/>
      <c r="R152" s="506">
        <f t="shared" si="87"/>
        <v>0</v>
      </c>
      <c r="S152" s="506"/>
      <c r="T152" s="500">
        <f>SUM(B152:R152)</f>
        <v>3522000</v>
      </c>
      <c r="U152" s="534" t="s">
        <v>239</v>
      </c>
    </row>
    <row r="153" spans="1:24" x14ac:dyDescent="0.2">
      <c r="A153" s="538" t="s">
        <v>496</v>
      </c>
      <c r="B153" s="539">
        <f>B148*$L$138*$W$20</f>
        <v>0</v>
      </c>
      <c r="C153" s="539"/>
      <c r="D153" s="539">
        <f t="shared" ref="D153:R153" si="88">D148*$L$138*$W$20</f>
        <v>0</v>
      </c>
      <c r="E153" s="539"/>
      <c r="F153" s="539">
        <f t="shared" si="88"/>
        <v>0</v>
      </c>
      <c r="G153" s="539"/>
      <c r="H153" s="539">
        <f t="shared" si="88"/>
        <v>0</v>
      </c>
      <c r="I153" s="539"/>
      <c r="J153" s="539">
        <f t="shared" si="88"/>
        <v>0</v>
      </c>
      <c r="K153" s="539"/>
      <c r="L153" s="539">
        <f t="shared" si="88"/>
        <v>0</v>
      </c>
      <c r="M153" s="539"/>
      <c r="N153" s="539">
        <f t="shared" si="88"/>
        <v>0</v>
      </c>
      <c r="O153" s="539"/>
      <c r="P153" s="539">
        <f t="shared" si="88"/>
        <v>0</v>
      </c>
      <c r="Q153" s="539"/>
      <c r="R153" s="539">
        <f t="shared" si="88"/>
        <v>0</v>
      </c>
      <c r="T153" s="540">
        <f>IF(X138=1,0,SUM(B153:R153))</f>
        <v>0</v>
      </c>
    </row>
    <row r="154" spans="1:24" x14ac:dyDescent="0.2">
      <c r="A154" s="538" t="s">
        <v>241</v>
      </c>
      <c r="B154" s="539">
        <f>IF(B23=2,'1.2.1.C. Partneris-1'!I36,'1.2.1.C. Partneris-1'!I36*B23)</f>
        <v>100000</v>
      </c>
      <c r="C154" s="539"/>
      <c r="D154" s="539">
        <f>IF(D23=2,'1.2.1.C. Partneris-1'!K36,'1.2.1.C. Partneris-1'!K36*D23)</f>
        <v>22000</v>
      </c>
      <c r="E154" s="539"/>
      <c r="F154" s="539">
        <f>IF(F23=2,'1.2.1.C. Partneris-1'!M36,'1.2.1.C. Partneris-1'!M36*F23)</f>
        <v>0</v>
      </c>
      <c r="G154" s="539"/>
      <c r="H154" s="539">
        <f>IF(H23=2,'1.2.1.C. Partneris-1'!O36,'1.2.1.C. Partneris-1'!O36*H23)</f>
        <v>0</v>
      </c>
      <c r="I154" s="539"/>
      <c r="J154" s="539">
        <f>IF(J23=2,'1.2.1.C. Partneris-1'!Q36,'1.2.1.C. Partneris-1'!Q36*J23)</f>
        <v>0</v>
      </c>
      <c r="K154" s="539"/>
      <c r="L154" s="539">
        <f>IF(L23=2,'1.2.1.C. Partneris-1'!S36,'1.2.1.C. Partneris-1'!S36*L23)</f>
        <v>0</v>
      </c>
      <c r="M154" s="539"/>
      <c r="N154" s="539">
        <f>IF(N23=2,'1.2.1.C. Partneris-1'!U36,'1.2.1.C. Partneris-1'!U36*N23)</f>
        <v>0</v>
      </c>
      <c r="O154" s="539"/>
      <c r="P154" s="539">
        <f>IF(P23=2,'1.2.1.C. Partneris-1'!W36,'1.2.1.C. Partneris-1'!W36*P23)</f>
        <v>0</v>
      </c>
      <c r="Q154" s="539"/>
      <c r="R154" s="539">
        <f>IF(R23=2,'1.2.1.C. Partneris-1'!Y36,'1.2.1.C. Partneris-1'!Y36*R23)</f>
        <v>0</v>
      </c>
    </row>
    <row r="156" spans="1:24" ht="24" customHeight="1" x14ac:dyDescent="0.2">
      <c r="A156" s="541" t="s">
        <v>249</v>
      </c>
      <c r="B156" s="524">
        <f>'1.2.2.A. Partneris-2'!C3</f>
        <v>0</v>
      </c>
      <c r="C156" s="525"/>
      <c r="D156" s="525"/>
      <c r="E156" s="525"/>
      <c r="F156" s="524">
        <f>'1.2.2.A. Partneris-2'!H3</f>
        <v>0</v>
      </c>
      <c r="G156" s="525"/>
      <c r="H156" s="526"/>
      <c r="I156" s="525"/>
      <c r="J156" s="526" t="s">
        <v>321</v>
      </c>
      <c r="K156" s="525"/>
      <c r="L156" s="528">
        <f>'1.2.2.A. Partneris-2'!C36</f>
        <v>0.85</v>
      </c>
      <c r="M156" s="525"/>
      <c r="N156" s="529" t="s">
        <v>344</v>
      </c>
      <c r="O156" s="525"/>
      <c r="P156" s="526"/>
      <c r="Q156" s="525"/>
      <c r="R156" s="526"/>
      <c r="S156" s="525"/>
      <c r="T156" s="526"/>
      <c r="U156" s="526"/>
      <c r="W156" s="401">
        <f>IF(F156=dati!$J$3,1,IF(F156=dati!$J$4,2,IF(F156=dati!$J$5,3,0)))</f>
        <v>0</v>
      </c>
      <c r="X156" s="476"/>
    </row>
    <row r="157" spans="1:24" x14ac:dyDescent="0.2">
      <c r="A157" s="491" t="s">
        <v>231</v>
      </c>
      <c r="B157" s="492">
        <f>B$3</f>
        <v>2022</v>
      </c>
      <c r="C157" s="492"/>
      <c r="D157" s="492">
        <f>D$3</f>
        <v>2023</v>
      </c>
      <c r="E157" s="492"/>
      <c r="F157" s="492" t="str">
        <f>F$3</f>
        <v>X</v>
      </c>
      <c r="G157" s="492"/>
      <c r="H157" s="492" t="str">
        <f>H$3</f>
        <v>X</v>
      </c>
      <c r="I157" s="492"/>
      <c r="J157" s="492" t="str">
        <f>J$3</f>
        <v>X</v>
      </c>
      <c r="K157" s="492"/>
      <c r="L157" s="492" t="str">
        <f>L$3</f>
        <v>X</v>
      </c>
      <c r="M157" s="492"/>
      <c r="N157" s="492" t="str">
        <f>N$3</f>
        <v>X</v>
      </c>
      <c r="O157" s="492"/>
      <c r="P157" s="492" t="str">
        <f>P$3</f>
        <v>X</v>
      </c>
      <c r="Q157" s="492"/>
      <c r="R157" s="492" t="str">
        <f>R$3</f>
        <v>X</v>
      </c>
      <c r="S157" s="492"/>
      <c r="T157" s="492"/>
      <c r="U157" s="492"/>
      <c r="X157" s="476"/>
    </row>
    <row r="158" spans="1:24" x14ac:dyDescent="0.2">
      <c r="A158" s="530"/>
      <c r="B158" s="493" t="s">
        <v>232</v>
      </c>
      <c r="C158" s="493"/>
      <c r="D158" s="493" t="s">
        <v>232</v>
      </c>
      <c r="E158" s="493"/>
      <c r="F158" s="493" t="s">
        <v>232</v>
      </c>
      <c r="G158" s="493"/>
      <c r="H158" s="493" t="s">
        <v>232</v>
      </c>
      <c r="I158" s="493"/>
      <c r="J158" s="493" t="s">
        <v>232</v>
      </c>
      <c r="K158" s="493"/>
      <c r="L158" s="493" t="s">
        <v>232</v>
      </c>
      <c r="M158" s="493"/>
      <c r="N158" s="493" t="s">
        <v>232</v>
      </c>
      <c r="O158" s="493"/>
      <c r="P158" s="493" t="s">
        <v>232</v>
      </c>
      <c r="Q158" s="493"/>
      <c r="R158" s="493" t="s">
        <v>232</v>
      </c>
      <c r="S158" s="493"/>
      <c r="T158" s="493" t="s">
        <v>114</v>
      </c>
      <c r="U158" s="493" t="s">
        <v>59</v>
      </c>
      <c r="X158" s="476"/>
    </row>
    <row r="159" spans="1:24" ht="12.75" customHeight="1" x14ac:dyDescent="0.2">
      <c r="A159" s="531" t="str">
        <f>A$5</f>
        <v>Eiropas Reģionālās attīstības fonds</v>
      </c>
      <c r="B159" s="532">
        <f>B166*$L$156</f>
        <v>0</v>
      </c>
      <c r="C159" s="532"/>
      <c r="D159" s="532">
        <f t="shared" ref="D159:R159" si="89">D166*$L$156</f>
        <v>0</v>
      </c>
      <c r="E159" s="532"/>
      <c r="F159" s="532">
        <f t="shared" si="89"/>
        <v>0</v>
      </c>
      <c r="G159" s="532"/>
      <c r="H159" s="532">
        <f t="shared" si="89"/>
        <v>0</v>
      </c>
      <c r="I159" s="532"/>
      <c r="J159" s="532">
        <f t="shared" si="89"/>
        <v>0</v>
      </c>
      <c r="K159" s="532"/>
      <c r="L159" s="532">
        <f t="shared" si="89"/>
        <v>0</v>
      </c>
      <c r="M159" s="532"/>
      <c r="N159" s="532">
        <f t="shared" si="89"/>
        <v>0</v>
      </c>
      <c r="O159" s="532"/>
      <c r="P159" s="532">
        <f t="shared" si="89"/>
        <v>0</v>
      </c>
      <c r="Q159" s="532"/>
      <c r="R159" s="532">
        <f t="shared" si="89"/>
        <v>0</v>
      </c>
      <c r="S159" s="532"/>
      <c r="T159" s="496">
        <f t="shared" ref="T159:T166" si="90">SUM(B159:R159)</f>
        <v>0</v>
      </c>
      <c r="U159" s="497" t="e">
        <f>T159/$T$166</f>
        <v>#DIV/0!</v>
      </c>
      <c r="X159" s="476"/>
    </row>
    <row r="160" spans="1:24" ht="12.75" customHeight="1" x14ac:dyDescent="0.2">
      <c r="A160" s="498" t="str">
        <f>A$6</f>
        <v>Attiecināmais valsts budžeta finansējums</v>
      </c>
      <c r="B160" s="532">
        <f>IF($W156=2,B166-B159,0)</f>
        <v>0</v>
      </c>
      <c r="C160" s="532"/>
      <c r="D160" s="532">
        <f t="shared" ref="D160:R160" si="91">IF($W156=2,D166-D159,0)</f>
        <v>0</v>
      </c>
      <c r="E160" s="532"/>
      <c r="F160" s="532">
        <f t="shared" si="91"/>
        <v>0</v>
      </c>
      <c r="G160" s="532"/>
      <c r="H160" s="532">
        <f t="shared" si="91"/>
        <v>0</v>
      </c>
      <c r="I160" s="532"/>
      <c r="J160" s="532">
        <f t="shared" si="91"/>
        <v>0</v>
      </c>
      <c r="K160" s="532"/>
      <c r="L160" s="532">
        <f t="shared" si="91"/>
        <v>0</v>
      </c>
      <c r="M160" s="532"/>
      <c r="N160" s="532">
        <f t="shared" si="91"/>
        <v>0</v>
      </c>
      <c r="O160" s="532"/>
      <c r="P160" s="532">
        <f t="shared" si="91"/>
        <v>0</v>
      </c>
      <c r="Q160" s="532"/>
      <c r="R160" s="532">
        <f t="shared" si="91"/>
        <v>0</v>
      </c>
      <c r="S160" s="532"/>
      <c r="T160" s="496">
        <f t="shared" si="90"/>
        <v>0</v>
      </c>
      <c r="U160" s="497" t="e">
        <f t="shared" ref="U160:U166" si="92">T160/$T$166</f>
        <v>#DIV/0!</v>
      </c>
    </row>
    <row r="161" spans="1:23" ht="12.75" customHeight="1" x14ac:dyDescent="0.2">
      <c r="A161" s="498" t="str">
        <f>A$7</f>
        <v>Valsts budžeta dotācija pašvaldībām</v>
      </c>
      <c r="B161" s="533">
        <f>IF($W156=1,(B159/0.85*0.15+B159)*0.15*'1.2.2.A. Partneris-2'!$O$3,0)</f>
        <v>0</v>
      </c>
      <c r="C161" s="533"/>
      <c r="D161" s="533">
        <f>IF($W156=1,(D159/0.85*0.15+D159)*0.15*'1.2.2.A. Partneris-2'!$O$3,0)</f>
        <v>0</v>
      </c>
      <c r="E161" s="533"/>
      <c r="F161" s="533">
        <f>IF($W156=1,(F159/0.85*0.15+F159)*0.15*'1.2.2.A. Partneris-2'!$O$3,0)</f>
        <v>0</v>
      </c>
      <c r="G161" s="533"/>
      <c r="H161" s="533">
        <f>IF($W156=1,(H159/0.85*0.15+H159)*0.15*'1.2.2.A. Partneris-2'!$O$3,0)</f>
        <v>0</v>
      </c>
      <c r="I161" s="533"/>
      <c r="J161" s="533">
        <f>IF($W156=1,(J159/0.85*0.15+J159)*0.15*'1.2.2.A. Partneris-2'!$O$3,0)</f>
        <v>0</v>
      </c>
      <c r="K161" s="533"/>
      <c r="L161" s="533">
        <f>IF($W156=1,(L159/0.85*0.15+L159)*0.15*'1.2.2.A. Partneris-2'!$O$3,0)</f>
        <v>0</v>
      </c>
      <c r="M161" s="533"/>
      <c r="N161" s="533">
        <f>IF($W156=1,(N159/0.85*0.15+N159)*0.15*'1.2.2.A. Partneris-2'!$O$3,0)</f>
        <v>0</v>
      </c>
      <c r="O161" s="533"/>
      <c r="P161" s="533">
        <f>IF($W156=1,(P159/0.85*0.15+P159)*0.15*'1.2.2.A. Partneris-2'!$O$3,0)</f>
        <v>0</v>
      </c>
      <c r="Q161" s="533"/>
      <c r="R161" s="533">
        <f>IF($W156=1,(R159/0.85*0.15+R159)*0.15*'1.2.2.A. Partneris-2'!$O$3,0)</f>
        <v>0</v>
      </c>
      <c r="S161" s="533"/>
      <c r="T161" s="496">
        <f t="shared" si="90"/>
        <v>0</v>
      </c>
      <c r="U161" s="497" t="e">
        <f t="shared" si="92"/>
        <v>#DIV/0!</v>
      </c>
    </row>
    <row r="162" spans="1:23" ht="12.75" customHeight="1" x14ac:dyDescent="0.2">
      <c r="A162" s="498" t="str">
        <f>A$8</f>
        <v>Pašvaldības finansējums</v>
      </c>
      <c r="B162" s="533">
        <f>IF($W156=1,B166-B159-B161,0)</f>
        <v>0</v>
      </c>
      <c r="C162" s="533"/>
      <c r="D162" s="533">
        <f t="shared" ref="D162:R162" si="93">IF($W156=1,D166-D159-D161,0)</f>
        <v>0</v>
      </c>
      <c r="E162" s="533"/>
      <c r="F162" s="533">
        <f t="shared" si="93"/>
        <v>0</v>
      </c>
      <c r="G162" s="533"/>
      <c r="H162" s="533">
        <f t="shared" si="93"/>
        <v>0</v>
      </c>
      <c r="I162" s="533"/>
      <c r="J162" s="533">
        <f t="shared" si="93"/>
        <v>0</v>
      </c>
      <c r="K162" s="533"/>
      <c r="L162" s="533">
        <f t="shared" si="93"/>
        <v>0</v>
      </c>
      <c r="M162" s="533"/>
      <c r="N162" s="533">
        <f t="shared" si="93"/>
        <v>0</v>
      </c>
      <c r="O162" s="533"/>
      <c r="P162" s="533">
        <f t="shared" si="93"/>
        <v>0</v>
      </c>
      <c r="Q162" s="533"/>
      <c r="R162" s="533">
        <f t="shared" si="93"/>
        <v>0</v>
      </c>
      <c r="S162" s="533"/>
      <c r="T162" s="496">
        <f t="shared" si="90"/>
        <v>0</v>
      </c>
      <c r="U162" s="497" t="e">
        <f t="shared" si="92"/>
        <v>#DIV/0!</v>
      </c>
    </row>
    <row r="163" spans="1:23" s="320" customFormat="1" ht="12.75" customHeight="1" x14ac:dyDescent="0.2">
      <c r="A163" s="498" t="str">
        <f>A$9</f>
        <v>Cits publiskais finansējums</v>
      </c>
      <c r="B163" s="533"/>
      <c r="C163" s="533"/>
      <c r="D163" s="533"/>
      <c r="E163" s="533"/>
      <c r="F163" s="533"/>
      <c r="G163" s="533"/>
      <c r="H163" s="533"/>
      <c r="I163" s="533"/>
      <c r="J163" s="533"/>
      <c r="K163" s="533"/>
      <c r="L163" s="533"/>
      <c r="M163" s="533"/>
      <c r="N163" s="533"/>
      <c r="O163" s="533"/>
      <c r="P163" s="533"/>
      <c r="Q163" s="533"/>
      <c r="R163" s="533"/>
      <c r="S163" s="533"/>
      <c r="T163" s="496">
        <f t="shared" si="90"/>
        <v>0</v>
      </c>
      <c r="U163" s="497" t="e">
        <f t="shared" si="92"/>
        <v>#DIV/0!</v>
      </c>
    </row>
    <row r="164" spans="1:23" ht="12.75" customHeight="1" x14ac:dyDescent="0.2">
      <c r="A164" s="499" t="str">
        <f>A$10</f>
        <v>Publiskās attiecināmās izmaksas</v>
      </c>
      <c r="B164" s="376">
        <f>SUM(B159:B163)</f>
        <v>0</v>
      </c>
      <c r="C164" s="376"/>
      <c r="D164" s="376">
        <f t="shared" ref="D164:R164" si="94">SUM(D159:D163)</f>
        <v>0</v>
      </c>
      <c r="E164" s="376"/>
      <c r="F164" s="376">
        <f t="shared" si="94"/>
        <v>0</v>
      </c>
      <c r="G164" s="376"/>
      <c r="H164" s="376">
        <f t="shared" si="94"/>
        <v>0</v>
      </c>
      <c r="I164" s="376"/>
      <c r="J164" s="376">
        <f t="shared" si="94"/>
        <v>0</v>
      </c>
      <c r="K164" s="376"/>
      <c r="L164" s="376">
        <f t="shared" si="94"/>
        <v>0</v>
      </c>
      <c r="M164" s="376"/>
      <c r="N164" s="376">
        <f t="shared" si="94"/>
        <v>0</v>
      </c>
      <c r="O164" s="376"/>
      <c r="P164" s="376">
        <f t="shared" si="94"/>
        <v>0</v>
      </c>
      <c r="Q164" s="376"/>
      <c r="R164" s="376">
        <f t="shared" si="94"/>
        <v>0</v>
      </c>
      <c r="S164" s="376"/>
      <c r="T164" s="500">
        <f t="shared" si="90"/>
        <v>0</v>
      </c>
      <c r="U164" s="497" t="e">
        <f t="shared" si="92"/>
        <v>#DIV/0!</v>
      </c>
    </row>
    <row r="165" spans="1:23" ht="12.75" customHeight="1" x14ac:dyDescent="0.2">
      <c r="A165" s="498" t="str">
        <f>A$11</f>
        <v>Privātās attiecināmās izmaksas</v>
      </c>
      <c r="B165" s="533"/>
      <c r="C165" s="533"/>
      <c r="D165" s="533"/>
      <c r="E165" s="533"/>
      <c r="F165" s="533"/>
      <c r="G165" s="533"/>
      <c r="H165" s="533"/>
      <c r="I165" s="533"/>
      <c r="J165" s="533"/>
      <c r="K165" s="533"/>
      <c r="L165" s="533"/>
      <c r="M165" s="533"/>
      <c r="N165" s="533"/>
      <c r="O165" s="533"/>
      <c r="P165" s="533"/>
      <c r="Q165" s="533"/>
      <c r="R165" s="533"/>
      <c r="S165" s="533"/>
      <c r="T165" s="496">
        <f t="shared" si="90"/>
        <v>0</v>
      </c>
      <c r="U165" s="497" t="e">
        <f t="shared" si="92"/>
        <v>#DIV/0!</v>
      </c>
    </row>
    <row r="166" spans="1:23" ht="12.75" customHeight="1" x14ac:dyDescent="0.2">
      <c r="A166" s="499" t="str">
        <f>A$12</f>
        <v>Kopējās attiecināmās izmaksas</v>
      </c>
      <c r="B166" s="376">
        <f>IF(B23=2,'1.2.2.A. Partneris-2'!H36,'1.2.2.A. Partneris-2'!H36*B23)</f>
        <v>0</v>
      </c>
      <c r="C166" s="376"/>
      <c r="D166" s="376">
        <f>IF(D23=2,'1.2.2.A. Partneris-2'!J36+'1.2.2.A. Partneris-2'!H36,'1.2.2.A. Partneris-2'!J36*D23)</f>
        <v>0</v>
      </c>
      <c r="E166" s="376"/>
      <c r="F166" s="376">
        <f>IF(F23=2,'1.2.2.A. Partneris-2'!L36+'1.2.2.A. Partneris-2'!J36+'1.2.2.A. Partneris-2'!H36,'1.2.2.A. Partneris-2'!L36*F23)</f>
        <v>0</v>
      </c>
      <c r="G166" s="376"/>
      <c r="H166" s="376">
        <f>IF(H23=2,'1.2.2.A. Partneris-2'!N36+'1.2.2.A. Partneris-2'!L36+'1.2.2.A. Partneris-2'!J36+'1.2.2.A. Partneris-2'!H36,'1.2.2.A. Partneris-2'!N36*H23)</f>
        <v>0</v>
      </c>
      <c r="I166" s="376"/>
      <c r="J166" s="376">
        <f>IF(J23=2,'1.2.2.A. Partneris-2'!P36,'1.2.2.A. Partneris-2'!P36*J23)</f>
        <v>0</v>
      </c>
      <c r="K166" s="376"/>
      <c r="L166" s="376">
        <f>IF(L23=2,'1.2.2.A. Partneris-2'!R36,'1.2.2.A. Partneris-2'!R36*L23)</f>
        <v>0</v>
      </c>
      <c r="M166" s="376"/>
      <c r="N166" s="376">
        <f>IF(N23=2,'1.2.2.A. Partneris-2'!T36,'1.2.2.A. Partneris-2'!T36*N23)</f>
        <v>0</v>
      </c>
      <c r="O166" s="376"/>
      <c r="P166" s="376">
        <f>IF(P23=2,'1.2.2.A. Partneris-2'!V36,'1.2.2.A. Partneris-2'!V36*P23)</f>
        <v>0</v>
      </c>
      <c r="Q166" s="376"/>
      <c r="R166" s="376">
        <f>IF(R23=2,'1.2.2.A. Partneris-2'!X36,'1.2.2.A. Partneris-2'!X36*R23)</f>
        <v>0</v>
      </c>
      <c r="S166" s="376"/>
      <c r="T166" s="500">
        <f t="shared" si="90"/>
        <v>0</v>
      </c>
      <c r="U166" s="497" t="e">
        <f t="shared" si="92"/>
        <v>#DIV/0!</v>
      </c>
    </row>
    <row r="167" spans="1:23" ht="12.75" customHeight="1" x14ac:dyDescent="0.2">
      <c r="A167" s="498" t="str">
        <f>A$13</f>
        <v>Publiskās neattiecināmās izmaksas</v>
      </c>
      <c r="B167" s="533">
        <f>IF(B23=2,'1.2.2.A. Partneris-2'!I36,'1.2.2.A. Partneris-2'!I36*B23)</f>
        <v>0</v>
      </c>
      <c r="C167" s="533"/>
      <c r="D167" s="533">
        <f>IF(D23=2,'1.2.2.A. Partneris-2'!K36+'1.2.2.A. Partneris-2'!I36,'1.2.2.A. Partneris-2'!K36*D23)</f>
        <v>0</v>
      </c>
      <c r="E167" s="533"/>
      <c r="F167" s="533">
        <f>IF(F23=2,'1.2.2.A. Partneris-2'!M36+'1.2.2.A. Partneris-2'!K36+'1.2.2.A. Partneris-2'!I36,'1.2.2.A. Partneris-2'!M36*F23)</f>
        <v>0</v>
      </c>
      <c r="G167" s="533"/>
      <c r="H167" s="533">
        <f>IF(H23=2,'1.2.2.A. Partneris-2'!O36+'1.2.2.A. Partneris-2'!M36+'1.2.2.A. Partneris-2'!K36+'1.2.2.A. Partneris-2'!I36,'1.2.2.A. Partneris-2'!O36*H23)</f>
        <v>0</v>
      </c>
      <c r="I167" s="533"/>
      <c r="J167" s="533">
        <f>IF(J23=2,'1.2.2.A. Partneris-2'!Q36,'1.2.2.A. Partneris-2'!Q36*J23)</f>
        <v>0</v>
      </c>
      <c r="K167" s="533"/>
      <c r="L167" s="533">
        <f>IF(L23=2,'1.2.2.A. Partneris-2'!S36,'1.2.2.A. Partneris-2'!S36*L23)</f>
        <v>0</v>
      </c>
      <c r="M167" s="533"/>
      <c r="N167" s="533">
        <f>IF(N23=2,'1.2.2.A. Partneris-2'!U36,'1.2.2.A. Partneris-2'!U36*N23)</f>
        <v>0</v>
      </c>
      <c r="O167" s="533"/>
      <c r="P167" s="533">
        <f>IF(P23=2,'1.2.2.A. Partneris-2'!W36,'1.2.2.A. Partneris-2'!W36*P23)</f>
        <v>0</v>
      </c>
      <c r="Q167" s="533"/>
      <c r="R167" s="533">
        <f>IF(R23=2,'1.2.2.A. Partneris-2'!Y36,'1.2.2.A. Partneris-2'!Y36*R23)</f>
        <v>0</v>
      </c>
      <c r="S167" s="533"/>
      <c r="T167" s="496">
        <f t="shared" ref="T167:T170" si="95">SUM(B167:R167)</f>
        <v>0</v>
      </c>
      <c r="U167" s="534" t="s">
        <v>239</v>
      </c>
    </row>
    <row r="168" spans="1:23" ht="12.75" customHeight="1" x14ac:dyDescent="0.2">
      <c r="A168" s="498" t="str">
        <f>A$14</f>
        <v>Privātās neattiecināmās izmaksas</v>
      </c>
      <c r="B168" s="535"/>
      <c r="C168" s="535"/>
      <c r="D168" s="535"/>
      <c r="E168" s="535"/>
      <c r="F168" s="535"/>
      <c r="G168" s="535"/>
      <c r="H168" s="535"/>
      <c r="I168" s="535"/>
      <c r="J168" s="535"/>
      <c r="K168" s="535"/>
      <c r="L168" s="535"/>
      <c r="M168" s="535"/>
      <c r="N168" s="535"/>
      <c r="O168" s="535"/>
      <c r="P168" s="535"/>
      <c r="Q168" s="535"/>
      <c r="R168" s="535"/>
      <c r="S168" s="535"/>
      <c r="T168" s="496">
        <f t="shared" si="95"/>
        <v>0</v>
      </c>
      <c r="U168" s="534" t="s">
        <v>239</v>
      </c>
    </row>
    <row r="169" spans="1:23" ht="12.75" customHeight="1" x14ac:dyDescent="0.2">
      <c r="A169" s="499" t="str">
        <f>A$15</f>
        <v>Neattiecināmās izmaksas kopā</v>
      </c>
      <c r="B169" s="376">
        <f>SUM(B167:B168)</f>
        <v>0</v>
      </c>
      <c r="C169" s="376"/>
      <c r="D169" s="376">
        <f t="shared" ref="D169:R169" si="96">SUM(D167:D168)</f>
        <v>0</v>
      </c>
      <c r="E169" s="376"/>
      <c r="F169" s="376">
        <f t="shared" si="96"/>
        <v>0</v>
      </c>
      <c r="G169" s="376"/>
      <c r="H169" s="376">
        <f t="shared" si="96"/>
        <v>0</v>
      </c>
      <c r="I169" s="376"/>
      <c r="J169" s="376">
        <f t="shared" si="96"/>
        <v>0</v>
      </c>
      <c r="K169" s="376"/>
      <c r="L169" s="376">
        <f t="shared" si="96"/>
        <v>0</v>
      </c>
      <c r="M169" s="376"/>
      <c r="N169" s="376">
        <f t="shared" si="96"/>
        <v>0</v>
      </c>
      <c r="O169" s="376"/>
      <c r="P169" s="376">
        <f t="shared" si="96"/>
        <v>0</v>
      </c>
      <c r="Q169" s="376"/>
      <c r="R169" s="376">
        <f t="shared" si="96"/>
        <v>0</v>
      </c>
      <c r="S169" s="376"/>
      <c r="T169" s="500">
        <f t="shared" si="95"/>
        <v>0</v>
      </c>
      <c r="U169" s="534" t="s">
        <v>239</v>
      </c>
    </row>
    <row r="170" spans="1:23" ht="12.75" customHeight="1" x14ac:dyDescent="0.25">
      <c r="A170" s="505" t="str">
        <f>A$16</f>
        <v>Kopējās izmaksas</v>
      </c>
      <c r="B170" s="506">
        <f>B166+B169</f>
        <v>0</v>
      </c>
      <c r="C170" s="506"/>
      <c r="D170" s="506">
        <f t="shared" ref="D170:R170" si="97">D166+D169</f>
        <v>0</v>
      </c>
      <c r="E170" s="506"/>
      <c r="F170" s="506">
        <f t="shared" si="97"/>
        <v>0</v>
      </c>
      <c r="G170" s="506"/>
      <c r="H170" s="506">
        <f t="shared" si="97"/>
        <v>0</v>
      </c>
      <c r="I170" s="506"/>
      <c r="J170" s="506">
        <f t="shared" si="97"/>
        <v>0</v>
      </c>
      <c r="K170" s="506"/>
      <c r="L170" s="506">
        <f t="shared" si="97"/>
        <v>0</v>
      </c>
      <c r="M170" s="506"/>
      <c r="N170" s="506">
        <f t="shared" si="97"/>
        <v>0</v>
      </c>
      <c r="O170" s="506"/>
      <c r="P170" s="506">
        <f t="shared" si="97"/>
        <v>0</v>
      </c>
      <c r="Q170" s="506"/>
      <c r="R170" s="506">
        <f t="shared" si="97"/>
        <v>0</v>
      </c>
      <c r="S170" s="506"/>
      <c r="T170" s="508">
        <f t="shared" si="95"/>
        <v>0</v>
      </c>
      <c r="U170" s="534" t="s">
        <v>239</v>
      </c>
    </row>
    <row r="171" spans="1:23" ht="12.75" customHeight="1" x14ac:dyDescent="0.25">
      <c r="A171" s="521"/>
      <c r="B171" s="521"/>
      <c r="C171" s="521"/>
      <c r="D171" s="521"/>
      <c r="E171" s="521"/>
      <c r="F171" s="521"/>
      <c r="G171" s="521"/>
      <c r="H171" s="521"/>
      <c r="I171" s="521"/>
      <c r="J171" s="521"/>
      <c r="K171" s="521"/>
      <c r="L171" s="521"/>
      <c r="M171" s="521"/>
      <c r="N171" s="521"/>
      <c r="O171" s="521"/>
      <c r="P171" s="521"/>
      <c r="Q171" s="521"/>
      <c r="R171" s="521"/>
      <c r="S171" s="521"/>
      <c r="T171" s="521"/>
      <c r="U171" s="521"/>
    </row>
    <row r="172" spans="1:23" ht="24" customHeight="1" x14ac:dyDescent="0.2">
      <c r="A172" s="541" t="s">
        <v>249</v>
      </c>
      <c r="B172" s="524">
        <f>'1.2.2.B. Partneris-2'!C3</f>
        <v>0</v>
      </c>
      <c r="C172" s="525"/>
      <c r="D172" s="525"/>
      <c r="E172" s="525"/>
      <c r="F172" s="524">
        <f>'1.2.2.B. Partneris-2'!H3</f>
        <v>0</v>
      </c>
      <c r="G172" s="525"/>
      <c r="H172" s="526"/>
      <c r="I172" s="525"/>
      <c r="J172" s="526" t="s">
        <v>321</v>
      </c>
      <c r="K172" s="525"/>
      <c r="L172" s="528">
        <f>'11. DL PIV 4.pielikums'!$E$39</f>
        <v>0</v>
      </c>
      <c r="M172" s="525"/>
      <c r="N172" s="529" t="s">
        <v>343</v>
      </c>
      <c r="O172" s="525"/>
      <c r="P172" s="526"/>
      <c r="Q172" s="525"/>
      <c r="R172" s="526"/>
      <c r="S172" s="525"/>
      <c r="T172" s="526"/>
      <c r="U172" s="526"/>
      <c r="W172" s="401">
        <f>IF(F172=dati!$J$3,1,IF(F172=dati!$J$4,2,IF(F172=dati!$J$5,3,0)))</f>
        <v>0</v>
      </c>
    </row>
    <row r="173" spans="1:23" ht="12.75" customHeight="1" x14ac:dyDescent="0.2">
      <c r="A173" s="491" t="s">
        <v>231</v>
      </c>
      <c r="B173" s="492">
        <f>B$3</f>
        <v>2022</v>
      </c>
      <c r="C173" s="492"/>
      <c r="D173" s="492">
        <f>D$3</f>
        <v>2023</v>
      </c>
      <c r="E173" s="492"/>
      <c r="F173" s="492" t="str">
        <f>F$3</f>
        <v>X</v>
      </c>
      <c r="G173" s="492"/>
      <c r="H173" s="492" t="str">
        <f>H$3</f>
        <v>X</v>
      </c>
      <c r="I173" s="492"/>
      <c r="J173" s="492" t="str">
        <f>J$3</f>
        <v>X</v>
      </c>
      <c r="K173" s="492"/>
      <c r="L173" s="492" t="str">
        <f>L$3</f>
        <v>X</v>
      </c>
      <c r="M173" s="492"/>
      <c r="N173" s="492" t="str">
        <f>N$3</f>
        <v>X</v>
      </c>
      <c r="O173" s="492"/>
      <c r="P173" s="492" t="str">
        <f>P$3</f>
        <v>X</v>
      </c>
      <c r="Q173" s="492"/>
      <c r="R173" s="492" t="str">
        <f>R$3</f>
        <v>X</v>
      </c>
      <c r="S173" s="492"/>
      <c r="T173" s="492"/>
      <c r="U173" s="492"/>
    </row>
    <row r="174" spans="1:23" x14ac:dyDescent="0.2">
      <c r="A174" s="530"/>
      <c r="B174" s="493" t="s">
        <v>232</v>
      </c>
      <c r="C174" s="493"/>
      <c r="D174" s="493" t="s">
        <v>232</v>
      </c>
      <c r="E174" s="493"/>
      <c r="F174" s="493" t="s">
        <v>232</v>
      </c>
      <c r="G174" s="493"/>
      <c r="H174" s="493" t="s">
        <v>232</v>
      </c>
      <c r="I174" s="493"/>
      <c r="J174" s="493" t="s">
        <v>232</v>
      </c>
      <c r="K174" s="493"/>
      <c r="L174" s="493" t="s">
        <v>232</v>
      </c>
      <c r="M174" s="493"/>
      <c r="N174" s="493" t="s">
        <v>232</v>
      </c>
      <c r="O174" s="493"/>
      <c r="P174" s="493" t="s">
        <v>232</v>
      </c>
      <c r="Q174" s="493"/>
      <c r="R174" s="493" t="s">
        <v>232</v>
      </c>
      <c r="S174" s="493"/>
      <c r="T174" s="493" t="s">
        <v>114</v>
      </c>
      <c r="U174" s="493" t="s">
        <v>59</v>
      </c>
    </row>
    <row r="175" spans="1:23" ht="12.75" customHeight="1" x14ac:dyDescent="0.2">
      <c r="A175" s="531" t="str">
        <f>A$5</f>
        <v>Eiropas Reģionālās attīstības fonds</v>
      </c>
      <c r="B175" s="532">
        <f>B182*$L$172</f>
        <v>0</v>
      </c>
      <c r="C175" s="532"/>
      <c r="D175" s="532">
        <f t="shared" ref="D175:R175" si="98">D182*$L$172</f>
        <v>0</v>
      </c>
      <c r="E175" s="532"/>
      <c r="F175" s="532">
        <f t="shared" si="98"/>
        <v>0</v>
      </c>
      <c r="G175" s="532"/>
      <c r="H175" s="532">
        <f t="shared" si="98"/>
        <v>0</v>
      </c>
      <c r="I175" s="532"/>
      <c r="J175" s="532">
        <f t="shared" si="98"/>
        <v>0</v>
      </c>
      <c r="K175" s="532"/>
      <c r="L175" s="532">
        <f t="shared" si="98"/>
        <v>0</v>
      </c>
      <c r="M175" s="532"/>
      <c r="N175" s="532">
        <f t="shared" si="98"/>
        <v>0</v>
      </c>
      <c r="O175" s="532"/>
      <c r="P175" s="532">
        <f t="shared" si="98"/>
        <v>0</v>
      </c>
      <c r="Q175" s="532"/>
      <c r="R175" s="532">
        <f t="shared" si="98"/>
        <v>0</v>
      </c>
      <c r="S175" s="532"/>
      <c r="T175" s="496">
        <f t="shared" ref="T175:T181" si="99">SUM(B175:R175)</f>
        <v>0</v>
      </c>
      <c r="U175" s="497" t="e">
        <f>T175/$T$182</f>
        <v>#DIV/0!</v>
      </c>
    </row>
    <row r="176" spans="1:23" ht="12.75" customHeight="1" x14ac:dyDescent="0.2">
      <c r="A176" s="498" t="str">
        <f>A$6</f>
        <v>Attiecināmais valsts budžeta finansējums</v>
      </c>
      <c r="B176" s="532">
        <f>IF($W172=2,B182-B175,0)</f>
        <v>0</v>
      </c>
      <c r="C176" s="532"/>
      <c r="D176" s="532">
        <f t="shared" ref="D176:R176" si="100">IF($W172=2,D182-D175,0)</f>
        <v>0</v>
      </c>
      <c r="E176" s="532"/>
      <c r="F176" s="532">
        <f t="shared" si="100"/>
        <v>0</v>
      </c>
      <c r="G176" s="532"/>
      <c r="H176" s="532">
        <f t="shared" si="100"/>
        <v>0</v>
      </c>
      <c r="I176" s="532"/>
      <c r="J176" s="532">
        <f t="shared" si="100"/>
        <v>0</v>
      </c>
      <c r="K176" s="532"/>
      <c r="L176" s="532">
        <f t="shared" si="100"/>
        <v>0</v>
      </c>
      <c r="M176" s="532"/>
      <c r="N176" s="532">
        <f t="shared" si="100"/>
        <v>0</v>
      </c>
      <c r="O176" s="532"/>
      <c r="P176" s="532">
        <f t="shared" si="100"/>
        <v>0</v>
      </c>
      <c r="Q176" s="532"/>
      <c r="R176" s="532">
        <f t="shared" si="100"/>
        <v>0</v>
      </c>
      <c r="S176" s="532"/>
      <c r="T176" s="496">
        <f t="shared" si="99"/>
        <v>0</v>
      </c>
      <c r="U176" s="497" t="e">
        <f t="shared" ref="U176:U182" si="101">T176/$T$182</f>
        <v>#DIV/0!</v>
      </c>
    </row>
    <row r="177" spans="1:23" ht="12.75" customHeight="1" x14ac:dyDescent="0.2">
      <c r="A177" s="498" t="str">
        <f>A$7</f>
        <v>Valsts budžeta dotācija pašvaldībām</v>
      </c>
      <c r="B177" s="533">
        <f>IF($W172=1,(B175/0.85*0.15+B175)*0.15*'1.2.2.B. Partneris-2'!$O$3,0)</f>
        <v>0</v>
      </c>
      <c r="C177" s="533"/>
      <c r="D177" s="533">
        <f>IF($W172=1,(D175/0.85*0.15+D175)*0.15*'1.2.2.B. Partneris-2'!$O$3,0)</f>
        <v>0</v>
      </c>
      <c r="E177" s="533"/>
      <c r="F177" s="533">
        <f>IF($W172=1,(F175/0.85*0.15+F175)*0.15*'1.2.2.B. Partneris-2'!$O$3,0)</f>
        <v>0</v>
      </c>
      <c r="G177" s="533"/>
      <c r="H177" s="533">
        <f>IF($W172=1,(H175/0.85*0.15+H175)*0.15*'1.2.2.B. Partneris-2'!$O$3,0)</f>
        <v>0</v>
      </c>
      <c r="I177" s="533"/>
      <c r="J177" s="533">
        <f>IF($W172=1,(J175/0.85*0.15+J175)*0.15*'1.2.2.B. Partneris-2'!$O$3,0)</f>
        <v>0</v>
      </c>
      <c r="K177" s="533"/>
      <c r="L177" s="533">
        <f>IF($W172=1,(L175/0.85*0.15+L175)*0.15*'1.2.2.B. Partneris-2'!$O$3,0)</f>
        <v>0</v>
      </c>
      <c r="M177" s="533"/>
      <c r="N177" s="533">
        <f>IF($W172=1,(N175/0.85*0.15+N175)*0.15*'1.2.2.B. Partneris-2'!$O$3,0)</f>
        <v>0</v>
      </c>
      <c r="O177" s="533"/>
      <c r="P177" s="533">
        <f>IF($W172=1,(P175/0.85*0.15+P175)*0.15*'1.2.2.B. Partneris-2'!$O$3,0)</f>
        <v>0</v>
      </c>
      <c r="Q177" s="533"/>
      <c r="R177" s="533">
        <f>IF($W172=1,(R175/0.85*0.15+R175)*0.15*'1.2.2.B. Partneris-2'!$O$3,0)</f>
        <v>0</v>
      </c>
      <c r="S177" s="533"/>
      <c r="T177" s="496">
        <f t="shared" si="99"/>
        <v>0</v>
      </c>
      <c r="U177" s="497" t="e">
        <f t="shared" si="101"/>
        <v>#DIV/0!</v>
      </c>
    </row>
    <row r="178" spans="1:23" ht="12.75" customHeight="1" x14ac:dyDescent="0.2">
      <c r="A178" s="498" t="str">
        <f>A$8</f>
        <v>Pašvaldības finansējums</v>
      </c>
      <c r="B178" s="533">
        <f>IF($W172=1,B182-B175-B177-B181,0)</f>
        <v>0</v>
      </c>
      <c r="C178" s="533"/>
      <c r="D178" s="533">
        <f t="shared" ref="D178:R178" si="102">IF($W172=1,D182-D175-D177-D181,0)</f>
        <v>0</v>
      </c>
      <c r="E178" s="533"/>
      <c r="F178" s="533">
        <f t="shared" si="102"/>
        <v>0</v>
      </c>
      <c r="G178" s="533"/>
      <c r="H178" s="533">
        <f t="shared" si="102"/>
        <v>0</v>
      </c>
      <c r="I178" s="533"/>
      <c r="J178" s="533">
        <f t="shared" si="102"/>
        <v>0</v>
      </c>
      <c r="K178" s="533"/>
      <c r="L178" s="533">
        <f t="shared" si="102"/>
        <v>0</v>
      </c>
      <c r="M178" s="533"/>
      <c r="N178" s="533">
        <f t="shared" si="102"/>
        <v>0</v>
      </c>
      <c r="O178" s="533"/>
      <c r="P178" s="533">
        <f t="shared" si="102"/>
        <v>0</v>
      </c>
      <c r="Q178" s="533"/>
      <c r="R178" s="533">
        <f t="shared" si="102"/>
        <v>0</v>
      </c>
      <c r="S178" s="533"/>
      <c r="T178" s="496">
        <f t="shared" si="99"/>
        <v>0</v>
      </c>
      <c r="U178" s="497" t="e">
        <f t="shared" si="101"/>
        <v>#DIV/0!</v>
      </c>
    </row>
    <row r="179" spans="1:23" s="320" customFormat="1" ht="12.75" customHeight="1" x14ac:dyDescent="0.2">
      <c r="A179" s="498" t="str">
        <f>A$9</f>
        <v>Cits publiskais finansējums</v>
      </c>
      <c r="B179" s="533"/>
      <c r="C179" s="533"/>
      <c r="D179" s="533"/>
      <c r="E179" s="533"/>
      <c r="F179" s="533"/>
      <c r="G179" s="533"/>
      <c r="H179" s="533"/>
      <c r="I179" s="533"/>
      <c r="J179" s="533"/>
      <c r="K179" s="533"/>
      <c r="L179" s="533"/>
      <c r="M179" s="533"/>
      <c r="N179" s="533"/>
      <c r="O179" s="533"/>
      <c r="P179" s="533"/>
      <c r="Q179" s="533"/>
      <c r="R179" s="533"/>
      <c r="S179" s="533"/>
      <c r="T179" s="496">
        <f t="shared" si="99"/>
        <v>0</v>
      </c>
      <c r="U179" s="497" t="e">
        <f t="shared" si="101"/>
        <v>#DIV/0!</v>
      </c>
    </row>
    <row r="180" spans="1:23" ht="12.75" customHeight="1" x14ac:dyDescent="0.2">
      <c r="A180" s="499" t="str">
        <f>A$10</f>
        <v>Publiskās attiecināmās izmaksas</v>
      </c>
      <c r="B180" s="376">
        <f>SUM(B175:B179)</f>
        <v>0</v>
      </c>
      <c r="C180" s="376"/>
      <c r="D180" s="376">
        <f t="shared" ref="D180:R180" si="103">SUM(D175:D179)</f>
        <v>0</v>
      </c>
      <c r="E180" s="376"/>
      <c r="F180" s="376">
        <f t="shared" si="103"/>
        <v>0</v>
      </c>
      <c r="G180" s="376"/>
      <c r="H180" s="376">
        <f t="shared" si="103"/>
        <v>0</v>
      </c>
      <c r="I180" s="376"/>
      <c r="J180" s="376">
        <f t="shared" si="103"/>
        <v>0</v>
      </c>
      <c r="K180" s="376"/>
      <c r="L180" s="376">
        <f t="shared" si="103"/>
        <v>0</v>
      </c>
      <c r="M180" s="376"/>
      <c r="N180" s="376">
        <f t="shared" si="103"/>
        <v>0</v>
      </c>
      <c r="O180" s="376"/>
      <c r="P180" s="376">
        <f t="shared" si="103"/>
        <v>0</v>
      </c>
      <c r="Q180" s="376"/>
      <c r="R180" s="376">
        <f t="shared" si="103"/>
        <v>0</v>
      </c>
      <c r="S180" s="376"/>
      <c r="T180" s="500">
        <f t="shared" si="99"/>
        <v>0</v>
      </c>
      <c r="U180" s="497" t="e">
        <f t="shared" si="101"/>
        <v>#DIV/0!</v>
      </c>
    </row>
    <row r="181" spans="1:23" ht="12.75" customHeight="1" x14ac:dyDescent="0.2">
      <c r="A181" s="498" t="str">
        <f>A$11</f>
        <v>Privātās attiecināmās izmaksas</v>
      </c>
      <c r="B181" s="533">
        <f>B182*0.85-B175</f>
        <v>0</v>
      </c>
      <c r="C181" s="533"/>
      <c r="D181" s="533">
        <f t="shared" ref="D181:R181" si="104">D182*0.85-D175</f>
        <v>0</v>
      </c>
      <c r="E181" s="533"/>
      <c r="F181" s="533">
        <f t="shared" si="104"/>
        <v>0</v>
      </c>
      <c r="G181" s="533"/>
      <c r="H181" s="533">
        <f t="shared" si="104"/>
        <v>0</v>
      </c>
      <c r="I181" s="533"/>
      <c r="J181" s="533">
        <f t="shared" si="104"/>
        <v>0</v>
      </c>
      <c r="K181" s="533"/>
      <c r="L181" s="533">
        <f t="shared" si="104"/>
        <v>0</v>
      </c>
      <c r="M181" s="533"/>
      <c r="N181" s="533">
        <f t="shared" si="104"/>
        <v>0</v>
      </c>
      <c r="O181" s="533"/>
      <c r="P181" s="533">
        <f t="shared" si="104"/>
        <v>0</v>
      </c>
      <c r="Q181" s="533"/>
      <c r="R181" s="533">
        <f t="shared" si="104"/>
        <v>0</v>
      </c>
      <c r="S181" s="533"/>
      <c r="T181" s="496">
        <f t="shared" si="99"/>
        <v>0</v>
      </c>
      <c r="U181" s="497" t="e">
        <f t="shared" si="101"/>
        <v>#DIV/0!</v>
      </c>
    </row>
    <row r="182" spans="1:23" ht="12.75" customHeight="1" x14ac:dyDescent="0.2">
      <c r="A182" s="499" t="str">
        <f>A$12</f>
        <v>Kopējās attiecināmās izmaksas</v>
      </c>
      <c r="B182" s="376">
        <f>IF(B23=2,'1.2.2.B. Partneris-2'!H39,'1.2.2.B. Partneris-2'!H39*B23)</f>
        <v>0</v>
      </c>
      <c r="C182" s="376"/>
      <c r="D182" s="376">
        <f>IF(D23=2,'1.2.2.B. Partneris-2'!J39+'1.2.2.B. Partneris-2'!H39,'1.2.2.B. Partneris-2'!J39*D23)</f>
        <v>0</v>
      </c>
      <c r="E182" s="376"/>
      <c r="F182" s="376">
        <f>IF(F23=2,'1.2.2.B. Partneris-2'!L39+'1.2.2.B. Partneris-2'!J39+'1.2.2.B. Partneris-2'!H39,'1.2.2.B. Partneris-2'!L39*F23)</f>
        <v>0</v>
      </c>
      <c r="G182" s="376"/>
      <c r="H182" s="376">
        <f>IF(H23=2,'1.2.2.B. Partneris-2'!N39+'1.2.2.B. Partneris-2'!L39+'1.2.2.B. Partneris-2'!J39+'1.2.2.B. Partneris-2'!H39,'1.2.2.B. Partneris-2'!N39*H23)</f>
        <v>0</v>
      </c>
      <c r="I182" s="376"/>
      <c r="J182" s="376">
        <f>IF(J23=2,'1.2.2.B. Partneris-2'!P39,'1.2.2.B. Partneris-2'!P39*J23)</f>
        <v>0</v>
      </c>
      <c r="K182" s="376"/>
      <c r="L182" s="376">
        <f>IF(L23=2,'1.2.2.B. Partneris-2'!R39,'1.2.2.B. Partneris-2'!R39*L23)</f>
        <v>0</v>
      </c>
      <c r="M182" s="376"/>
      <c r="N182" s="376">
        <f>IF(N23=2,'1.2.2.B. Partneris-2'!T39,'1.2.2.B. Partneris-2'!T39*N23)</f>
        <v>0</v>
      </c>
      <c r="O182" s="376"/>
      <c r="P182" s="376">
        <f>IF(P23=2,'1.2.2.B. Partneris-2'!V39,'1.2.2.B. Partneris-2'!V39*P23)</f>
        <v>0</v>
      </c>
      <c r="Q182" s="376"/>
      <c r="R182" s="376">
        <f>IF(R23=2,'1.2.2.B. Partneris-2'!X39,'1.2.2.B. Partneris-2'!X39*R23)</f>
        <v>0</v>
      </c>
      <c r="S182" s="376"/>
      <c r="T182" s="500">
        <f>SUM(B182:R182)</f>
        <v>0</v>
      </c>
      <c r="U182" s="497" t="e">
        <f t="shared" si="101"/>
        <v>#DIV/0!</v>
      </c>
    </row>
    <row r="183" spans="1:23" ht="12.75" customHeight="1" x14ac:dyDescent="0.2">
      <c r="A183" s="498" t="str">
        <f>A$13</f>
        <v>Publiskās neattiecināmās izmaksas</v>
      </c>
      <c r="B183" s="535"/>
      <c r="C183" s="535"/>
      <c r="D183" s="535"/>
      <c r="E183" s="535"/>
      <c r="F183" s="535"/>
      <c r="G183" s="535"/>
      <c r="H183" s="535"/>
      <c r="I183" s="535"/>
      <c r="J183" s="535"/>
      <c r="K183" s="535"/>
      <c r="L183" s="535"/>
      <c r="M183" s="535"/>
      <c r="N183" s="535"/>
      <c r="O183" s="535"/>
      <c r="P183" s="535"/>
      <c r="Q183" s="535"/>
      <c r="R183" s="535"/>
      <c r="S183" s="535"/>
      <c r="T183" s="496">
        <f t="shared" ref="T183:T185" si="105">SUM(B183:R183)</f>
        <v>0</v>
      </c>
      <c r="U183" s="534" t="s">
        <v>239</v>
      </c>
    </row>
    <row r="184" spans="1:23" ht="12.75" customHeight="1" x14ac:dyDescent="0.2">
      <c r="A184" s="498" t="str">
        <f>A$14</f>
        <v>Privātās neattiecināmās izmaksas</v>
      </c>
      <c r="B184" s="533">
        <f>IF(B23=2,'1.2.2.B. Partneris-2'!I39,'1.2.2.B. Partneris-2'!I39*B23)</f>
        <v>0</v>
      </c>
      <c r="C184" s="533"/>
      <c r="D184" s="533">
        <f>IF(D23=2,'1.2.2.B. Partneris-2'!K39+'1.2.2.B. Partneris-2'!I39,'1.2.2.B. Partneris-2'!K39*D23)</f>
        <v>0</v>
      </c>
      <c r="E184" s="533"/>
      <c r="F184" s="533">
        <f>IF(F23=2,'1.2.2.B. Partneris-2'!M39+'1.2.2.B. Partneris-2'!K39+'1.2.2.B. Partneris-2'!I39,'1.2.2.B. Partneris-2'!M39*F23)</f>
        <v>0</v>
      </c>
      <c r="G184" s="533"/>
      <c r="H184" s="533">
        <f>IF(H23=2,'1.2.2.B. Partneris-2'!O39+'1.2.2.B. Partneris-2'!M39+'1.2.2.B. Partneris-2'!K39+'1.2.2.B. Partneris-2'!I39,'1.2.2.B. Partneris-2'!O39*H23)</f>
        <v>0</v>
      </c>
      <c r="I184" s="533"/>
      <c r="J184" s="533">
        <f>IF(J23=2,'1.2.2.B. Partneris-2'!Q39,'1.2.2.B. Partneris-2'!Q39*J23)</f>
        <v>0</v>
      </c>
      <c r="K184" s="533"/>
      <c r="L184" s="533">
        <f>IF(L23=2,'1.2.2.B. Partneris-2'!S39,'1.2.2.B. Partneris-2'!S39*L23)</f>
        <v>0</v>
      </c>
      <c r="M184" s="533"/>
      <c r="N184" s="533">
        <f>IF(N23=2,'1.2.2.B. Partneris-2'!U39,'1.2.2.B. Partneris-2'!U39*N23)</f>
        <v>0</v>
      </c>
      <c r="O184" s="533"/>
      <c r="P184" s="533">
        <f>IF(P23=2,'1.2.2.B. Partneris-2'!W39,'1.2.2.B. Partneris-2'!W39*P23)</f>
        <v>0</v>
      </c>
      <c r="Q184" s="533"/>
      <c r="R184" s="533">
        <f>IF(R23=2,'1.2.2.B. Partneris-2'!Y39,'1.2.2.B. Partneris-2'!Y39*R23)</f>
        <v>0</v>
      </c>
      <c r="S184" s="533"/>
      <c r="T184" s="496">
        <f t="shared" si="105"/>
        <v>0</v>
      </c>
      <c r="U184" s="534" t="s">
        <v>239</v>
      </c>
    </row>
    <row r="185" spans="1:23" ht="12.75" customHeight="1" x14ac:dyDescent="0.2">
      <c r="A185" s="499" t="str">
        <f>A$15</f>
        <v>Neattiecināmās izmaksas kopā</v>
      </c>
      <c r="B185" s="376">
        <f>SUM(B183:B184)</f>
        <v>0</v>
      </c>
      <c r="C185" s="376"/>
      <c r="D185" s="376">
        <f t="shared" ref="D185:R185" si="106">SUM(D183:D184)</f>
        <v>0</v>
      </c>
      <c r="E185" s="376"/>
      <c r="F185" s="376">
        <f t="shared" si="106"/>
        <v>0</v>
      </c>
      <c r="G185" s="376"/>
      <c r="H185" s="376">
        <f t="shared" si="106"/>
        <v>0</v>
      </c>
      <c r="I185" s="376"/>
      <c r="J185" s="376">
        <f t="shared" si="106"/>
        <v>0</v>
      </c>
      <c r="K185" s="376"/>
      <c r="L185" s="376">
        <f t="shared" si="106"/>
        <v>0</v>
      </c>
      <c r="M185" s="376"/>
      <c r="N185" s="376">
        <f t="shared" si="106"/>
        <v>0</v>
      </c>
      <c r="O185" s="376"/>
      <c r="P185" s="376">
        <f t="shared" si="106"/>
        <v>0</v>
      </c>
      <c r="Q185" s="376"/>
      <c r="R185" s="376">
        <f t="shared" si="106"/>
        <v>0</v>
      </c>
      <c r="S185" s="376"/>
      <c r="T185" s="500">
        <f t="shared" si="105"/>
        <v>0</v>
      </c>
      <c r="U185" s="534" t="s">
        <v>239</v>
      </c>
    </row>
    <row r="186" spans="1:23" ht="12.75" customHeight="1" x14ac:dyDescent="0.25">
      <c r="A186" s="505" t="str">
        <f>A$16</f>
        <v>Kopējās izmaksas</v>
      </c>
      <c r="B186" s="506">
        <f>B182+B185</f>
        <v>0</v>
      </c>
      <c r="C186" s="506"/>
      <c r="D186" s="506">
        <f t="shared" ref="D186:R186" si="107">D182+D185</f>
        <v>0</v>
      </c>
      <c r="E186" s="506"/>
      <c r="F186" s="506">
        <f t="shared" si="107"/>
        <v>0</v>
      </c>
      <c r="G186" s="506"/>
      <c r="H186" s="506">
        <f t="shared" si="107"/>
        <v>0</v>
      </c>
      <c r="I186" s="506"/>
      <c r="J186" s="506">
        <f t="shared" si="107"/>
        <v>0</v>
      </c>
      <c r="K186" s="506"/>
      <c r="L186" s="506">
        <f t="shared" si="107"/>
        <v>0</v>
      </c>
      <c r="M186" s="506"/>
      <c r="N186" s="506">
        <f t="shared" si="107"/>
        <v>0</v>
      </c>
      <c r="O186" s="506"/>
      <c r="P186" s="506">
        <f t="shared" si="107"/>
        <v>0</v>
      </c>
      <c r="Q186" s="506"/>
      <c r="R186" s="506">
        <f t="shared" si="107"/>
        <v>0</v>
      </c>
      <c r="S186" s="506"/>
      <c r="T186" s="500">
        <f>SUM(B186:R186)</f>
        <v>0</v>
      </c>
      <c r="U186" s="534" t="s">
        <v>239</v>
      </c>
    </row>
    <row r="187" spans="1:23" ht="12.75" customHeight="1" x14ac:dyDescent="0.25">
      <c r="A187" s="521"/>
      <c r="B187" s="521"/>
      <c r="C187" s="521"/>
      <c r="D187" s="521"/>
      <c r="E187" s="521"/>
      <c r="F187" s="521"/>
      <c r="G187" s="521"/>
      <c r="H187" s="521"/>
      <c r="I187" s="521"/>
      <c r="J187" s="521"/>
      <c r="K187" s="521"/>
      <c r="L187" s="521"/>
      <c r="M187" s="521"/>
      <c r="N187" s="521"/>
      <c r="O187" s="521"/>
      <c r="P187" s="521"/>
      <c r="Q187" s="521"/>
      <c r="R187" s="521"/>
      <c r="S187" s="521"/>
      <c r="T187" s="521"/>
      <c r="U187" s="521"/>
    </row>
    <row r="188" spans="1:23" ht="24" customHeight="1" x14ac:dyDescent="0.2">
      <c r="A188" s="541" t="s">
        <v>249</v>
      </c>
      <c r="B188" s="524">
        <f>'1.2.2.B. Partneris-2'!C3</f>
        <v>0</v>
      </c>
      <c r="C188" s="525"/>
      <c r="D188" s="525"/>
      <c r="E188" s="525"/>
      <c r="F188" s="524">
        <f>'1.2.2.B. Partneris-2'!H3</f>
        <v>0</v>
      </c>
      <c r="G188" s="525"/>
      <c r="H188" s="526"/>
      <c r="I188" s="525"/>
      <c r="J188" s="526" t="s">
        <v>321</v>
      </c>
      <c r="K188" s="525"/>
      <c r="L188" s="528">
        <f>'1.2.2.B. Partneris-2'!C22</f>
        <v>1</v>
      </c>
      <c r="M188" s="525"/>
      <c r="N188" s="529" t="s">
        <v>342</v>
      </c>
      <c r="O188" s="525"/>
      <c r="P188" s="526"/>
      <c r="Q188" s="525"/>
      <c r="R188" s="526"/>
      <c r="S188" s="525"/>
      <c r="T188" s="526"/>
      <c r="U188" s="526"/>
      <c r="W188" s="401">
        <f>IF(F188=dati!$J$3,1,IF(F188=dati!$J$4,2,IF(F188=dati!$J$5,3,0)))</f>
        <v>0</v>
      </c>
    </row>
    <row r="189" spans="1:23" x14ac:dyDescent="0.2">
      <c r="A189" s="491" t="s">
        <v>231</v>
      </c>
      <c r="B189" s="492">
        <f>B$3</f>
        <v>2022</v>
      </c>
      <c r="C189" s="492"/>
      <c r="D189" s="492">
        <f>D$3</f>
        <v>2023</v>
      </c>
      <c r="E189" s="492"/>
      <c r="F189" s="492" t="str">
        <f>F$3</f>
        <v>X</v>
      </c>
      <c r="G189" s="492"/>
      <c r="H189" s="492" t="str">
        <f>H$3</f>
        <v>X</v>
      </c>
      <c r="I189" s="492"/>
      <c r="J189" s="492" t="str">
        <f>J$3</f>
        <v>X</v>
      </c>
      <c r="K189" s="492"/>
      <c r="L189" s="492" t="str">
        <f>L$3</f>
        <v>X</v>
      </c>
      <c r="M189" s="492"/>
      <c r="N189" s="492" t="str">
        <f>N$3</f>
        <v>X</v>
      </c>
      <c r="O189" s="492"/>
      <c r="P189" s="492" t="str">
        <f>P$3</f>
        <v>X</v>
      </c>
      <c r="Q189" s="492"/>
      <c r="R189" s="492" t="str">
        <f>R$3</f>
        <v>X</v>
      </c>
      <c r="S189" s="492"/>
      <c r="T189" s="492"/>
      <c r="U189" s="492"/>
    </row>
    <row r="190" spans="1:23" x14ac:dyDescent="0.2">
      <c r="A190" s="530"/>
      <c r="B190" s="493" t="s">
        <v>232</v>
      </c>
      <c r="C190" s="493"/>
      <c r="D190" s="493" t="s">
        <v>232</v>
      </c>
      <c r="E190" s="493"/>
      <c r="F190" s="493" t="s">
        <v>232</v>
      </c>
      <c r="G190" s="493"/>
      <c r="H190" s="493" t="s">
        <v>232</v>
      </c>
      <c r="I190" s="493"/>
      <c r="J190" s="493" t="s">
        <v>232</v>
      </c>
      <c r="K190" s="493"/>
      <c r="L190" s="493" t="s">
        <v>232</v>
      </c>
      <c r="M190" s="493"/>
      <c r="N190" s="493" t="s">
        <v>232</v>
      </c>
      <c r="O190" s="493"/>
      <c r="P190" s="493" t="s">
        <v>232</v>
      </c>
      <c r="Q190" s="493"/>
      <c r="R190" s="493" t="s">
        <v>232</v>
      </c>
      <c r="S190" s="493"/>
      <c r="T190" s="493" t="s">
        <v>114</v>
      </c>
      <c r="U190" s="493" t="s">
        <v>59</v>
      </c>
    </row>
    <row r="191" spans="1:23" ht="12.75" customHeight="1" x14ac:dyDescent="0.2">
      <c r="A191" s="531" t="str">
        <f>A$5</f>
        <v>Eiropas Reģionālās attīstības fonds</v>
      </c>
      <c r="B191" s="532">
        <f>B198*$L$188</f>
        <v>0</v>
      </c>
      <c r="C191" s="532"/>
      <c r="D191" s="532">
        <f>D198*$L$188</f>
        <v>0</v>
      </c>
      <c r="E191" s="532"/>
      <c r="F191" s="532">
        <f t="shared" ref="F191:R191" si="108">F198*$L$188</f>
        <v>0</v>
      </c>
      <c r="G191" s="532"/>
      <c r="H191" s="532">
        <f t="shared" si="108"/>
        <v>0</v>
      </c>
      <c r="I191" s="532"/>
      <c r="J191" s="532">
        <f t="shared" si="108"/>
        <v>0</v>
      </c>
      <c r="K191" s="532"/>
      <c r="L191" s="532">
        <f t="shared" si="108"/>
        <v>0</v>
      </c>
      <c r="M191" s="532"/>
      <c r="N191" s="532">
        <f t="shared" si="108"/>
        <v>0</v>
      </c>
      <c r="O191" s="532"/>
      <c r="P191" s="532">
        <f t="shared" si="108"/>
        <v>0</v>
      </c>
      <c r="Q191" s="532"/>
      <c r="R191" s="532">
        <f t="shared" si="108"/>
        <v>0</v>
      </c>
      <c r="S191" s="532"/>
      <c r="T191" s="496">
        <f t="shared" ref="T191:T197" si="109">SUM(B191:R191)</f>
        <v>0</v>
      </c>
      <c r="U191" s="497" t="e">
        <f>T191/$T$198</f>
        <v>#DIV/0!</v>
      </c>
    </row>
    <row r="192" spans="1:23" ht="12.75" customHeight="1" x14ac:dyDescent="0.2">
      <c r="A192" s="498" t="str">
        <f>A$6</f>
        <v>Attiecināmais valsts budžeta finansējums</v>
      </c>
      <c r="B192" s="532"/>
      <c r="C192" s="532"/>
      <c r="D192" s="532"/>
      <c r="E192" s="532"/>
      <c r="F192" s="532"/>
      <c r="G192" s="532"/>
      <c r="H192" s="532"/>
      <c r="I192" s="532"/>
      <c r="J192" s="532"/>
      <c r="K192" s="532"/>
      <c r="L192" s="532"/>
      <c r="M192" s="532"/>
      <c r="N192" s="532"/>
      <c r="O192" s="532"/>
      <c r="P192" s="532"/>
      <c r="Q192" s="532"/>
      <c r="R192" s="532"/>
      <c r="S192" s="532"/>
      <c r="T192" s="496">
        <f t="shared" si="109"/>
        <v>0</v>
      </c>
      <c r="U192" s="497" t="e">
        <f t="shared" ref="U192:U198" si="110">T192/$T$198</f>
        <v>#DIV/0!</v>
      </c>
    </row>
    <row r="193" spans="1:24" ht="12.75" customHeight="1" x14ac:dyDescent="0.2">
      <c r="A193" s="498" t="str">
        <f>A$7</f>
        <v>Valsts budžeta dotācija pašvaldībām</v>
      </c>
      <c r="B193" s="533"/>
      <c r="C193" s="533"/>
      <c r="D193" s="533"/>
      <c r="E193" s="533"/>
      <c r="F193" s="533"/>
      <c r="G193" s="533"/>
      <c r="H193" s="533"/>
      <c r="I193" s="533"/>
      <c r="J193" s="533"/>
      <c r="K193" s="533"/>
      <c r="L193" s="533"/>
      <c r="M193" s="533"/>
      <c r="N193" s="533"/>
      <c r="O193" s="533"/>
      <c r="P193" s="533"/>
      <c r="Q193" s="533"/>
      <c r="R193" s="533"/>
      <c r="S193" s="533"/>
      <c r="T193" s="496">
        <f t="shared" si="109"/>
        <v>0</v>
      </c>
      <c r="U193" s="497" t="e">
        <f t="shared" si="110"/>
        <v>#DIV/0!</v>
      </c>
    </row>
    <row r="194" spans="1:24" ht="12.75" customHeight="1" x14ac:dyDescent="0.2">
      <c r="A194" s="498" t="str">
        <f>A$8</f>
        <v>Pašvaldības finansējums</v>
      </c>
      <c r="B194" s="533"/>
      <c r="C194" s="533"/>
      <c r="D194" s="533"/>
      <c r="E194" s="533"/>
      <c r="F194" s="533"/>
      <c r="G194" s="533"/>
      <c r="H194" s="533"/>
      <c r="I194" s="533"/>
      <c r="J194" s="533"/>
      <c r="K194" s="533"/>
      <c r="L194" s="533"/>
      <c r="M194" s="533"/>
      <c r="N194" s="533"/>
      <c r="O194" s="533"/>
      <c r="P194" s="533"/>
      <c r="Q194" s="533"/>
      <c r="R194" s="533"/>
      <c r="S194" s="533"/>
      <c r="T194" s="496">
        <f t="shared" si="109"/>
        <v>0</v>
      </c>
      <c r="U194" s="497" t="e">
        <f t="shared" si="110"/>
        <v>#DIV/0!</v>
      </c>
    </row>
    <row r="195" spans="1:24" s="320" customFormat="1" ht="12.75" customHeight="1" x14ac:dyDescent="0.2">
      <c r="A195" s="498" t="str">
        <f>A$9</f>
        <v>Cits publiskais finansējums</v>
      </c>
      <c r="B195" s="533"/>
      <c r="C195" s="533"/>
      <c r="D195" s="533"/>
      <c r="E195" s="533"/>
      <c r="F195" s="533"/>
      <c r="G195" s="533"/>
      <c r="H195" s="533"/>
      <c r="I195" s="533"/>
      <c r="J195" s="533"/>
      <c r="K195" s="533"/>
      <c r="L195" s="533"/>
      <c r="M195" s="533"/>
      <c r="N195" s="533"/>
      <c r="O195" s="533"/>
      <c r="P195" s="533"/>
      <c r="Q195" s="533"/>
      <c r="R195" s="533"/>
      <c r="S195" s="533"/>
      <c r="T195" s="496">
        <f t="shared" si="109"/>
        <v>0</v>
      </c>
      <c r="U195" s="497" t="e">
        <f t="shared" si="110"/>
        <v>#DIV/0!</v>
      </c>
    </row>
    <row r="196" spans="1:24" ht="12.75" customHeight="1" x14ac:dyDescent="0.2">
      <c r="A196" s="499" t="str">
        <f>A$10</f>
        <v>Publiskās attiecināmās izmaksas</v>
      </c>
      <c r="B196" s="376">
        <f>SUM(B191:B195)</f>
        <v>0</v>
      </c>
      <c r="C196" s="376"/>
      <c r="D196" s="376">
        <f t="shared" ref="D196:R196" si="111">SUM(D191:D195)</f>
        <v>0</v>
      </c>
      <c r="E196" s="376"/>
      <c r="F196" s="376">
        <f t="shared" si="111"/>
        <v>0</v>
      </c>
      <c r="G196" s="376"/>
      <c r="H196" s="376">
        <f t="shared" si="111"/>
        <v>0</v>
      </c>
      <c r="I196" s="376"/>
      <c r="J196" s="376">
        <f t="shared" si="111"/>
        <v>0</v>
      </c>
      <c r="K196" s="376"/>
      <c r="L196" s="376">
        <f t="shared" si="111"/>
        <v>0</v>
      </c>
      <c r="M196" s="376"/>
      <c r="N196" s="376">
        <f t="shared" si="111"/>
        <v>0</v>
      </c>
      <c r="O196" s="376"/>
      <c r="P196" s="376">
        <f t="shared" si="111"/>
        <v>0</v>
      </c>
      <c r="Q196" s="376"/>
      <c r="R196" s="376">
        <f t="shared" si="111"/>
        <v>0</v>
      </c>
      <c r="S196" s="376"/>
      <c r="T196" s="500">
        <f t="shared" si="109"/>
        <v>0</v>
      </c>
      <c r="U196" s="497" t="e">
        <f t="shared" si="110"/>
        <v>#DIV/0!</v>
      </c>
    </row>
    <row r="197" spans="1:24" ht="12.75" customHeight="1" x14ac:dyDescent="0.2">
      <c r="A197" s="498" t="str">
        <f>A$11</f>
        <v>Privātās attiecināmās izmaksas</v>
      </c>
      <c r="B197" s="533"/>
      <c r="C197" s="533"/>
      <c r="D197" s="533"/>
      <c r="E197" s="533"/>
      <c r="F197" s="533"/>
      <c r="G197" s="533"/>
      <c r="H197" s="533"/>
      <c r="I197" s="533"/>
      <c r="J197" s="533"/>
      <c r="K197" s="533"/>
      <c r="L197" s="533"/>
      <c r="M197" s="533"/>
      <c r="N197" s="533"/>
      <c r="O197" s="533"/>
      <c r="P197" s="533"/>
      <c r="Q197" s="533"/>
      <c r="R197" s="533"/>
      <c r="S197" s="533"/>
      <c r="T197" s="496">
        <f t="shared" si="109"/>
        <v>0</v>
      </c>
      <c r="U197" s="497" t="e">
        <f t="shared" si="110"/>
        <v>#DIV/0!</v>
      </c>
    </row>
    <row r="198" spans="1:24" ht="12.75" customHeight="1" x14ac:dyDescent="0.2">
      <c r="A198" s="499" t="str">
        <f>A$12</f>
        <v>Kopējās attiecināmās izmaksas</v>
      </c>
      <c r="B198" s="376">
        <f>IF(B23=2,'1.2.2.B. Partneris-2'!H40,'1.2.2.B. Partneris-2'!H40*B23)</f>
        <v>0</v>
      </c>
      <c r="C198" s="376"/>
      <c r="D198" s="376">
        <f>IF(D23=2,'1.2.2.B. Partneris-2'!J40+'1.2.2.B. Partneris-2'!H40,'1.2.2.B. Partneris-2'!J40*D23)</f>
        <v>0</v>
      </c>
      <c r="E198" s="376"/>
      <c r="F198" s="376">
        <f>IF(F23=2,'1.2.2.B. Partneris-2'!L40+'1.2.2.B. Partneris-2'!J40+'1.2.2.B. Partneris-2'!H40,'1.2.2.B. Partneris-2'!L40*F23)</f>
        <v>0</v>
      </c>
      <c r="G198" s="376"/>
      <c r="H198" s="376">
        <f>IF(H23=2,'1.2.2.B. Partneris-2'!N40+'1.2.2.B. Partneris-2'!L40+'1.2.2.B. Partneris-2'!J40+'1.2.2.B. Partneris-2'!H40,'1.2.2.B. Partneris-2'!N40*H23)</f>
        <v>0</v>
      </c>
      <c r="I198" s="376"/>
      <c r="J198" s="376">
        <f>IF(J23=2,'1.2.2.B. Partneris-2'!P40,'1.2.2.B. Partneris-2'!P40*J23)</f>
        <v>0</v>
      </c>
      <c r="K198" s="376"/>
      <c r="L198" s="376">
        <f>IF(L23=2,'1.2.2.B. Partneris-2'!R40,'1.2.2.B. Partneris-2'!R40*L23)</f>
        <v>0</v>
      </c>
      <c r="M198" s="376"/>
      <c r="N198" s="376">
        <f>IF(N23=2,'1.2.2.B. Partneris-2'!T40,'1.2.2.B. Partneris-2'!T40*N23)</f>
        <v>0</v>
      </c>
      <c r="O198" s="376"/>
      <c r="P198" s="376">
        <f>IF(P23=2,'1.2.2.B. Partneris-2'!V40,'1.2.2.B. Partneris-2'!V40*P23)</f>
        <v>0</v>
      </c>
      <c r="Q198" s="376"/>
      <c r="R198" s="376">
        <f>IF(R23=2,'1.2.2.B. Partneris-2'!X40,'1.2.2.B. Partneris-2'!X40*R23)</f>
        <v>0</v>
      </c>
      <c r="S198" s="376"/>
      <c r="T198" s="500">
        <f>SUM(B198:R198)</f>
        <v>0</v>
      </c>
      <c r="U198" s="497" t="e">
        <f t="shared" si="110"/>
        <v>#DIV/0!</v>
      </c>
    </row>
    <row r="199" spans="1:24" ht="12.75" customHeight="1" x14ac:dyDescent="0.2">
      <c r="A199" s="498" t="str">
        <f>A$13</f>
        <v>Publiskās neattiecināmās izmaksas</v>
      </c>
      <c r="B199" s="535"/>
      <c r="C199" s="535"/>
      <c r="D199" s="535"/>
      <c r="E199" s="535"/>
      <c r="F199" s="535"/>
      <c r="G199" s="535"/>
      <c r="H199" s="535"/>
      <c r="I199" s="535"/>
      <c r="J199" s="535"/>
      <c r="K199" s="535"/>
      <c r="L199" s="535"/>
      <c r="M199" s="535"/>
      <c r="N199" s="535"/>
      <c r="O199" s="535"/>
      <c r="P199" s="535"/>
      <c r="Q199" s="535"/>
      <c r="R199" s="535"/>
      <c r="S199" s="535"/>
      <c r="T199" s="496">
        <f t="shared" ref="T199:T201" si="112">SUM(B199:R199)</f>
        <v>0</v>
      </c>
      <c r="U199" s="534" t="s">
        <v>239</v>
      </c>
    </row>
    <row r="200" spans="1:24" ht="12.75" customHeight="1" x14ac:dyDescent="0.2">
      <c r="A200" s="498" t="str">
        <f>A$14</f>
        <v>Privātās neattiecināmās izmaksas</v>
      </c>
      <c r="B200" s="533">
        <f>IF(B23=2,'1.2.2.B. Partneris-2'!I40,'1.2.2.B. Partneris-2'!I40*B23)</f>
        <v>0</v>
      </c>
      <c r="C200" s="533"/>
      <c r="D200" s="533">
        <f>IF(D23=2,'1.2.2.B. Partneris-2'!K40+'1.2.2.B. Partneris-2'!I40,'1.2.2.B. Partneris-2'!K40*D23)</f>
        <v>0</v>
      </c>
      <c r="E200" s="533"/>
      <c r="F200" s="533">
        <f>IF(F23=2,'1.2.2.B. Partneris-2'!M40+'1.2.2.B. Partneris-2'!K40+'1.2.2.B. Partneris-2'!I40,'1.2.2.B. Partneris-2'!M40*F23)</f>
        <v>0</v>
      </c>
      <c r="G200" s="533"/>
      <c r="H200" s="533">
        <f>IF(H23=2,'1.2.2.B. Partneris-2'!O40+'1.2.2.B. Partneris-2'!M40+'1.2.2.B. Partneris-2'!K40+'1.2.2.B. Partneris-2'!I40,'1.2.2.B. Partneris-2'!O40*H23)</f>
        <v>0</v>
      </c>
      <c r="I200" s="533"/>
      <c r="J200" s="533">
        <f>IF(J23=2,'1.2.2.B. Partneris-2'!Q40,'1.2.2.B. Partneris-2'!Q40*J23)</f>
        <v>0</v>
      </c>
      <c r="K200" s="533"/>
      <c r="L200" s="533">
        <f>IF(L23=2,'1.2.2.B. Partneris-2'!S40,'1.2.2.B. Partneris-2'!S40*L23)</f>
        <v>0</v>
      </c>
      <c r="M200" s="533"/>
      <c r="N200" s="533">
        <f>IF(N23=2,'1.2.2.B. Partneris-2'!U40,'1.2.2.B. Partneris-2'!U40*N23)</f>
        <v>0</v>
      </c>
      <c r="O200" s="533"/>
      <c r="P200" s="533">
        <f>IF(P23=2,'1.2.2.B. Partneris-2'!W40,'1.2.2.B. Partneris-2'!W40*P23)</f>
        <v>0</v>
      </c>
      <c r="Q200" s="533"/>
      <c r="R200" s="533">
        <f>IF(R23=2,'1.2.2.B. Partneris-2'!Y40,'1.2.2.B. Partneris-2'!Y40*R23)</f>
        <v>0</v>
      </c>
      <c r="S200" s="533"/>
      <c r="T200" s="496">
        <f t="shared" si="112"/>
        <v>0</v>
      </c>
      <c r="U200" s="534" t="s">
        <v>239</v>
      </c>
    </row>
    <row r="201" spans="1:24" ht="12.75" customHeight="1" x14ac:dyDescent="0.2">
      <c r="A201" s="499" t="str">
        <f>A$15</f>
        <v>Neattiecināmās izmaksas kopā</v>
      </c>
      <c r="B201" s="376">
        <f>SUM(B199:B200)</f>
        <v>0</v>
      </c>
      <c r="C201" s="376"/>
      <c r="D201" s="376">
        <f t="shared" ref="D201:R201" si="113">SUM(D199:D200)</f>
        <v>0</v>
      </c>
      <c r="E201" s="376"/>
      <c r="F201" s="376">
        <f t="shared" si="113"/>
        <v>0</v>
      </c>
      <c r="G201" s="376"/>
      <c r="H201" s="376">
        <f t="shared" si="113"/>
        <v>0</v>
      </c>
      <c r="I201" s="376"/>
      <c r="J201" s="376">
        <f t="shared" si="113"/>
        <v>0</v>
      </c>
      <c r="K201" s="376"/>
      <c r="L201" s="376">
        <f t="shared" si="113"/>
        <v>0</v>
      </c>
      <c r="M201" s="376"/>
      <c r="N201" s="376">
        <f t="shared" si="113"/>
        <v>0</v>
      </c>
      <c r="O201" s="376"/>
      <c r="P201" s="376">
        <f t="shared" si="113"/>
        <v>0</v>
      </c>
      <c r="Q201" s="376"/>
      <c r="R201" s="376">
        <f t="shared" si="113"/>
        <v>0</v>
      </c>
      <c r="S201" s="376"/>
      <c r="T201" s="500">
        <f t="shared" si="112"/>
        <v>0</v>
      </c>
      <c r="U201" s="534" t="s">
        <v>239</v>
      </c>
    </row>
    <row r="202" spans="1:24" ht="12.75" customHeight="1" x14ac:dyDescent="0.25">
      <c r="A202" s="505" t="str">
        <f>A$16</f>
        <v>Kopējās izmaksas</v>
      </c>
      <c r="B202" s="506">
        <f>B198+B201</f>
        <v>0</v>
      </c>
      <c r="C202" s="506"/>
      <c r="D202" s="506">
        <f t="shared" ref="D202:R202" si="114">D198+D201</f>
        <v>0</v>
      </c>
      <c r="E202" s="506"/>
      <c r="F202" s="506">
        <f t="shared" si="114"/>
        <v>0</v>
      </c>
      <c r="G202" s="506"/>
      <c r="H202" s="506">
        <f t="shared" si="114"/>
        <v>0</v>
      </c>
      <c r="I202" s="506"/>
      <c r="J202" s="506">
        <f t="shared" si="114"/>
        <v>0</v>
      </c>
      <c r="K202" s="506"/>
      <c r="L202" s="506">
        <f t="shared" si="114"/>
        <v>0</v>
      </c>
      <c r="M202" s="506"/>
      <c r="N202" s="506">
        <f t="shared" si="114"/>
        <v>0</v>
      </c>
      <c r="O202" s="506"/>
      <c r="P202" s="506">
        <f t="shared" si="114"/>
        <v>0</v>
      </c>
      <c r="Q202" s="506"/>
      <c r="R202" s="506">
        <f t="shared" si="114"/>
        <v>0</v>
      </c>
      <c r="S202" s="506"/>
      <c r="T202" s="500">
        <f>SUM(B202:R202)</f>
        <v>0</v>
      </c>
      <c r="U202" s="534" t="s">
        <v>239</v>
      </c>
    </row>
    <row r="203" spans="1:24" ht="12.75" customHeight="1" x14ac:dyDescent="0.25">
      <c r="A203" s="521"/>
      <c r="B203" s="521"/>
      <c r="C203" s="521"/>
      <c r="D203" s="521"/>
      <c r="E203" s="521"/>
      <c r="F203" s="521"/>
      <c r="G203" s="521"/>
      <c r="H203" s="521"/>
      <c r="I203" s="521"/>
      <c r="J203" s="521"/>
      <c r="K203" s="521"/>
      <c r="L203" s="521"/>
      <c r="M203" s="521"/>
      <c r="N203" s="521"/>
      <c r="O203" s="521"/>
      <c r="P203" s="521"/>
      <c r="Q203" s="521"/>
      <c r="R203" s="521"/>
      <c r="S203" s="521"/>
      <c r="T203" s="521"/>
      <c r="U203" s="521"/>
    </row>
    <row r="204" spans="1:24" ht="24" customHeight="1" x14ac:dyDescent="0.2">
      <c r="A204" s="541" t="s">
        <v>249</v>
      </c>
      <c r="B204" s="524">
        <f>'1.2.2.C. Partneris-2'!C3</f>
        <v>0</v>
      </c>
      <c r="C204" s="525"/>
      <c r="D204" s="525"/>
      <c r="E204" s="525"/>
      <c r="F204" s="524">
        <f>'1.2.2.C. Partneris-2'!H3</f>
        <v>0</v>
      </c>
      <c r="G204" s="525"/>
      <c r="H204" s="526"/>
      <c r="I204" s="525"/>
      <c r="J204" s="526" t="s">
        <v>321</v>
      </c>
      <c r="K204" s="525"/>
      <c r="L204" s="528">
        <f>'1.2.2.C. Partneris-2'!C36</f>
        <v>0.85</v>
      </c>
      <c r="M204" s="525"/>
      <c r="N204" s="529" t="s">
        <v>341</v>
      </c>
      <c r="O204" s="525"/>
      <c r="P204" s="526"/>
      <c r="Q204" s="525"/>
      <c r="R204" s="526"/>
      <c r="S204" s="525"/>
      <c r="T204" s="526"/>
      <c r="U204" s="526"/>
      <c r="W204" s="401">
        <f>IF(F204=dati!$J$3,1,IF(F204=dati!$J$4,2,IF(F204=dati!$J$5,3,0)))</f>
        <v>0</v>
      </c>
      <c r="X204" s="401">
        <f>'1.2.2.C. Partneris-2'!AA3</f>
        <v>0</v>
      </c>
    </row>
    <row r="205" spans="1:24" x14ac:dyDescent="0.2">
      <c r="A205" s="491" t="s">
        <v>231</v>
      </c>
      <c r="B205" s="492">
        <f>B$3</f>
        <v>2022</v>
      </c>
      <c r="C205" s="492"/>
      <c r="D205" s="492">
        <f>D$3</f>
        <v>2023</v>
      </c>
      <c r="E205" s="492"/>
      <c r="F205" s="492" t="str">
        <f>F$3</f>
        <v>X</v>
      </c>
      <c r="G205" s="492"/>
      <c r="H205" s="492" t="str">
        <f>H$3</f>
        <v>X</v>
      </c>
      <c r="I205" s="492"/>
      <c r="J205" s="492" t="str">
        <f>J$3</f>
        <v>X</v>
      </c>
      <c r="K205" s="492"/>
      <c r="L205" s="492" t="str">
        <f>L$3</f>
        <v>X</v>
      </c>
      <c r="M205" s="492"/>
      <c r="N205" s="492" t="str">
        <f>N$3</f>
        <v>X</v>
      </c>
      <c r="O205" s="492"/>
      <c r="P205" s="492" t="str">
        <f>P$3</f>
        <v>X</v>
      </c>
      <c r="Q205" s="492"/>
      <c r="R205" s="492" t="str">
        <f>R$3</f>
        <v>X</v>
      </c>
      <c r="S205" s="492"/>
      <c r="T205" s="492"/>
      <c r="U205" s="492"/>
    </row>
    <row r="206" spans="1:24" x14ac:dyDescent="0.2">
      <c r="A206" s="530"/>
      <c r="B206" s="493" t="s">
        <v>232</v>
      </c>
      <c r="C206" s="493"/>
      <c r="D206" s="493" t="s">
        <v>232</v>
      </c>
      <c r="E206" s="493"/>
      <c r="F206" s="493" t="s">
        <v>232</v>
      </c>
      <c r="G206" s="493"/>
      <c r="H206" s="493" t="s">
        <v>232</v>
      </c>
      <c r="I206" s="493"/>
      <c r="J206" s="493" t="s">
        <v>232</v>
      </c>
      <c r="K206" s="493"/>
      <c r="L206" s="493" t="s">
        <v>232</v>
      </c>
      <c r="M206" s="493"/>
      <c r="N206" s="493" t="s">
        <v>232</v>
      </c>
      <c r="O206" s="493"/>
      <c r="P206" s="493" t="s">
        <v>232</v>
      </c>
      <c r="Q206" s="493"/>
      <c r="R206" s="493" t="s">
        <v>232</v>
      </c>
      <c r="S206" s="493"/>
      <c r="T206" s="493" t="s">
        <v>114</v>
      </c>
      <c r="U206" s="493" t="s">
        <v>59</v>
      </c>
    </row>
    <row r="207" spans="1:24" ht="12.75" customHeight="1" x14ac:dyDescent="0.2">
      <c r="A207" s="531" t="str">
        <f>A$5</f>
        <v>Eiropas Reģionālās attīstības fonds</v>
      </c>
      <c r="B207" s="532">
        <f>(B214*$L$204)-B219</f>
        <v>0</v>
      </c>
      <c r="C207" s="532"/>
      <c r="D207" s="532">
        <f t="shared" ref="D207:R207" si="115">(D214*$L$204)-D219</f>
        <v>0</v>
      </c>
      <c r="E207" s="532"/>
      <c r="F207" s="532">
        <f t="shared" si="115"/>
        <v>0</v>
      </c>
      <c r="G207" s="532"/>
      <c r="H207" s="532">
        <f t="shared" si="115"/>
        <v>0</v>
      </c>
      <c r="I207" s="532"/>
      <c r="J207" s="532">
        <f t="shared" si="115"/>
        <v>0</v>
      </c>
      <c r="K207" s="532"/>
      <c r="L207" s="532">
        <f t="shared" si="115"/>
        <v>0</v>
      </c>
      <c r="M207" s="532"/>
      <c r="N207" s="532">
        <f t="shared" si="115"/>
        <v>0</v>
      </c>
      <c r="O207" s="532"/>
      <c r="P207" s="532">
        <f t="shared" si="115"/>
        <v>0</v>
      </c>
      <c r="Q207" s="532"/>
      <c r="R207" s="532">
        <f t="shared" si="115"/>
        <v>0</v>
      </c>
      <c r="S207" s="532"/>
      <c r="T207" s="496">
        <f>SUM(B207:R207)</f>
        <v>0</v>
      </c>
      <c r="U207" s="497" t="e">
        <f>T207/$T$214</f>
        <v>#DIV/0!</v>
      </c>
    </row>
    <row r="208" spans="1:24" ht="12.75" customHeight="1" x14ac:dyDescent="0.2">
      <c r="A208" s="498" t="str">
        <f>A$6</f>
        <v>Attiecināmais valsts budžeta finansējums</v>
      </c>
      <c r="B208" s="532">
        <f>IF($W204=2,B214-B207,0)</f>
        <v>0</v>
      </c>
      <c r="C208" s="532"/>
      <c r="D208" s="532">
        <f t="shared" ref="D208:R208" si="116">IF($W204=2,D214-D207,0)</f>
        <v>0</v>
      </c>
      <c r="E208" s="532"/>
      <c r="F208" s="532">
        <f t="shared" si="116"/>
        <v>0</v>
      </c>
      <c r="G208" s="532"/>
      <c r="H208" s="532">
        <f t="shared" si="116"/>
        <v>0</v>
      </c>
      <c r="I208" s="532"/>
      <c r="J208" s="532">
        <f t="shared" si="116"/>
        <v>0</v>
      </c>
      <c r="K208" s="532"/>
      <c r="L208" s="532">
        <f t="shared" si="116"/>
        <v>0</v>
      </c>
      <c r="M208" s="532"/>
      <c r="N208" s="532">
        <f t="shared" si="116"/>
        <v>0</v>
      </c>
      <c r="O208" s="532"/>
      <c r="P208" s="532">
        <f t="shared" si="116"/>
        <v>0</v>
      </c>
      <c r="Q208" s="532"/>
      <c r="R208" s="532">
        <f t="shared" si="116"/>
        <v>0</v>
      </c>
      <c r="S208" s="532"/>
      <c r="T208" s="496">
        <f t="shared" ref="T208:T213" si="117">SUM(B208:R208)</f>
        <v>0</v>
      </c>
      <c r="U208" s="497" t="e">
        <f t="shared" ref="U208:U214" si="118">T208/$T$214</f>
        <v>#DIV/0!</v>
      </c>
    </row>
    <row r="209" spans="1:23" ht="12.75" customHeight="1" x14ac:dyDescent="0.2">
      <c r="A209" s="498" t="str">
        <f>A$7</f>
        <v>Valsts budžeta dotācija pašvaldībām</v>
      </c>
      <c r="B209" s="533">
        <f>IF($W204=1,(B207/0.85*0.15+B207)*0.15*'1.2.2.C. Partneris-2'!$O$3,0)</f>
        <v>0</v>
      </c>
      <c r="C209" s="533"/>
      <c r="D209" s="533">
        <f>IF($W204=1,(D207/0.85*0.15+D207)*0.15*'1.2.2.C. Partneris-2'!$O$3,0)</f>
        <v>0</v>
      </c>
      <c r="E209" s="533"/>
      <c r="F209" s="533">
        <f>IF($W204=1,(F207/0.85*0.15+F207)*0.15*'1.2.2.C. Partneris-2'!$O$3,0)</f>
        <v>0</v>
      </c>
      <c r="G209" s="533"/>
      <c r="H209" s="533">
        <f>IF($W204=1,(H207/0.85*0.15+H207)*0.15*'1.2.2.C. Partneris-2'!$O$3,0)</f>
        <v>0</v>
      </c>
      <c r="I209" s="533"/>
      <c r="J209" s="533">
        <f>IF($W204=1,(J207/0.85*0.15+J207)*0.15*'1.2.2.C. Partneris-2'!$O$3,0)</f>
        <v>0</v>
      </c>
      <c r="K209" s="533"/>
      <c r="L209" s="533">
        <f>IF($W204=1,(L207/0.85*0.15+L207)*0.15*'1.2.2.C. Partneris-2'!$O$3,0)</f>
        <v>0</v>
      </c>
      <c r="M209" s="533"/>
      <c r="N209" s="533">
        <f>IF($W204=1,(N207/0.85*0.15+N207)*0.15*'1.2.2.C. Partneris-2'!$O$3,0)</f>
        <v>0</v>
      </c>
      <c r="O209" s="533"/>
      <c r="P209" s="533">
        <f>IF($W204=1,(P207/0.85*0.15+P207)*0.15*'1.2.2.C. Partneris-2'!$O$3,0)</f>
        <v>0</v>
      </c>
      <c r="Q209" s="533"/>
      <c r="R209" s="533">
        <f>IF($W204=1,(R207/0.85*0.15+R207)*0.15*'1.2.2.C. Partneris-2'!$O$3,0)</f>
        <v>0</v>
      </c>
      <c r="S209" s="533"/>
      <c r="T209" s="496">
        <f t="shared" si="117"/>
        <v>0</v>
      </c>
      <c r="U209" s="497" t="e">
        <f t="shared" si="118"/>
        <v>#DIV/0!</v>
      </c>
    </row>
    <row r="210" spans="1:23" ht="12.75" customHeight="1" x14ac:dyDescent="0.2">
      <c r="A210" s="498" t="str">
        <f>A$8</f>
        <v>Pašvaldības finansējums</v>
      </c>
      <c r="B210" s="533">
        <f>IF($W204=1,B214-B207-B209-B213-B211,0)</f>
        <v>0</v>
      </c>
      <c r="C210" s="533"/>
      <c r="D210" s="533">
        <f t="shared" ref="D210:R210" si="119">IF($W204=1,D214-D207-D209-D213-D211,0)</f>
        <v>0</v>
      </c>
      <c r="E210" s="533"/>
      <c r="F210" s="533">
        <f t="shared" si="119"/>
        <v>0</v>
      </c>
      <c r="G210" s="533"/>
      <c r="H210" s="533">
        <f t="shared" si="119"/>
        <v>0</v>
      </c>
      <c r="I210" s="533"/>
      <c r="J210" s="533">
        <f t="shared" si="119"/>
        <v>0</v>
      </c>
      <c r="K210" s="533"/>
      <c r="L210" s="533">
        <f t="shared" si="119"/>
        <v>0</v>
      </c>
      <c r="M210" s="533"/>
      <c r="N210" s="533">
        <f t="shared" si="119"/>
        <v>0</v>
      </c>
      <c r="O210" s="533"/>
      <c r="P210" s="533">
        <f t="shared" si="119"/>
        <v>0</v>
      </c>
      <c r="Q210" s="533"/>
      <c r="R210" s="533">
        <f t="shared" si="119"/>
        <v>0</v>
      </c>
      <c r="S210" s="533"/>
      <c r="T210" s="496">
        <f t="shared" si="117"/>
        <v>0</v>
      </c>
      <c r="U210" s="497" t="e">
        <f t="shared" si="118"/>
        <v>#DIV/0!</v>
      </c>
    </row>
    <row r="211" spans="1:23" s="320" customFormat="1" ht="12.75" customHeight="1" x14ac:dyDescent="0.2">
      <c r="A211" s="498" t="str">
        <f>A$9</f>
        <v>Cits publiskais finansējums</v>
      </c>
      <c r="B211" s="537">
        <f>IF($X$204=2,B214*(1-$L$204),0)</f>
        <v>0</v>
      </c>
      <c r="C211" s="537"/>
      <c r="D211" s="537">
        <f t="shared" ref="D211:R211" si="120">IF($X$204=2,D214*(1-$L$204),0)</f>
        <v>0</v>
      </c>
      <c r="E211" s="537"/>
      <c r="F211" s="537">
        <f t="shared" si="120"/>
        <v>0</v>
      </c>
      <c r="G211" s="537"/>
      <c r="H211" s="537">
        <f t="shared" si="120"/>
        <v>0</v>
      </c>
      <c r="I211" s="537"/>
      <c r="J211" s="537">
        <f t="shared" si="120"/>
        <v>0</v>
      </c>
      <c r="K211" s="537"/>
      <c r="L211" s="537">
        <f t="shared" si="120"/>
        <v>0</v>
      </c>
      <c r="M211" s="537"/>
      <c r="N211" s="537">
        <f t="shared" si="120"/>
        <v>0</v>
      </c>
      <c r="O211" s="537"/>
      <c r="P211" s="537">
        <f t="shared" si="120"/>
        <v>0</v>
      </c>
      <c r="Q211" s="537"/>
      <c r="R211" s="537">
        <f t="shared" si="120"/>
        <v>0</v>
      </c>
      <c r="S211" s="533"/>
      <c r="T211" s="496">
        <f t="shared" si="117"/>
        <v>0</v>
      </c>
      <c r="U211" s="497" t="e">
        <f t="shared" si="118"/>
        <v>#DIV/0!</v>
      </c>
    </row>
    <row r="212" spans="1:23" ht="12.75" customHeight="1" x14ac:dyDescent="0.2">
      <c r="A212" s="499" t="str">
        <f>A$10</f>
        <v>Publiskās attiecināmās izmaksas</v>
      </c>
      <c r="B212" s="376">
        <f>SUM(B207:B211)</f>
        <v>0</v>
      </c>
      <c r="C212" s="376"/>
      <c r="D212" s="376">
        <f t="shared" ref="D212:R212" si="121">SUM(D207:D211)</f>
        <v>0</v>
      </c>
      <c r="E212" s="376"/>
      <c r="F212" s="376">
        <f t="shared" si="121"/>
        <v>0</v>
      </c>
      <c r="G212" s="376"/>
      <c r="H212" s="376">
        <f t="shared" si="121"/>
        <v>0</v>
      </c>
      <c r="I212" s="376"/>
      <c r="J212" s="376">
        <f t="shared" si="121"/>
        <v>0</v>
      </c>
      <c r="K212" s="376"/>
      <c r="L212" s="376">
        <f t="shared" si="121"/>
        <v>0</v>
      </c>
      <c r="M212" s="376"/>
      <c r="N212" s="376">
        <f t="shared" si="121"/>
        <v>0</v>
      </c>
      <c r="O212" s="376"/>
      <c r="P212" s="376">
        <f t="shared" si="121"/>
        <v>0</v>
      </c>
      <c r="Q212" s="376"/>
      <c r="R212" s="376">
        <f t="shared" si="121"/>
        <v>0</v>
      </c>
      <c r="S212" s="376"/>
      <c r="T212" s="500">
        <f t="shared" si="117"/>
        <v>0</v>
      </c>
      <c r="U212" s="497" t="e">
        <f t="shared" si="118"/>
        <v>#DIV/0!</v>
      </c>
    </row>
    <row r="213" spans="1:23" ht="12.75" customHeight="1" x14ac:dyDescent="0.2">
      <c r="A213" s="498" t="str">
        <f>A$11</f>
        <v>Privātās attiecināmās izmaksas</v>
      </c>
      <c r="B213" s="533" t="b">
        <f>IF($W$204=1,0,IF($W$204=3,IF($X$204=1,B214-B212,0)))</f>
        <v>0</v>
      </c>
      <c r="C213" s="533"/>
      <c r="D213" s="533" t="b">
        <f t="shared" ref="D213:R213" si="122">IF($W$204=1,0,IF($W$204=3,IF($X$204=1,D214-D212,0)))</f>
        <v>0</v>
      </c>
      <c r="E213" s="533"/>
      <c r="F213" s="533" t="b">
        <f t="shared" si="122"/>
        <v>0</v>
      </c>
      <c r="G213" s="533"/>
      <c r="H213" s="533" t="b">
        <f t="shared" si="122"/>
        <v>0</v>
      </c>
      <c r="I213" s="533"/>
      <c r="J213" s="533" t="b">
        <f t="shared" si="122"/>
        <v>0</v>
      </c>
      <c r="K213" s="533"/>
      <c r="L213" s="533" t="b">
        <f t="shared" si="122"/>
        <v>0</v>
      </c>
      <c r="M213" s="533"/>
      <c r="N213" s="533" t="b">
        <f t="shared" si="122"/>
        <v>0</v>
      </c>
      <c r="O213" s="533"/>
      <c r="P213" s="533" t="b">
        <f t="shared" si="122"/>
        <v>0</v>
      </c>
      <c r="Q213" s="533"/>
      <c r="R213" s="533" t="b">
        <f t="shared" si="122"/>
        <v>0</v>
      </c>
      <c r="S213" s="533"/>
      <c r="T213" s="496">
        <f t="shared" si="117"/>
        <v>0</v>
      </c>
      <c r="U213" s="497" t="e">
        <f t="shared" si="118"/>
        <v>#DIV/0!</v>
      </c>
    </row>
    <row r="214" spans="1:23" ht="12.75" customHeight="1" x14ac:dyDescent="0.2">
      <c r="A214" s="499" t="str">
        <f>A$12</f>
        <v>Kopējās attiecināmās izmaksas</v>
      </c>
      <c r="B214" s="376">
        <f>IF(B23=2,'1.2.2.C. Partneris-2'!H36,'1.2.2.C. Partneris-2'!H36*B23)</f>
        <v>0</v>
      </c>
      <c r="C214" s="376"/>
      <c r="D214" s="376">
        <f>IF(D23=2,'1.2.2.C. Partneris-2'!J36,'1.2.2.C. Partneris-2'!J36*D23)</f>
        <v>0</v>
      </c>
      <c r="E214" s="376"/>
      <c r="F214" s="376">
        <f>IF(F23=2,'1.2.2.C. Partneris-2'!L36,'1.2.2.C. Partneris-2'!L36*F23)</f>
        <v>0</v>
      </c>
      <c r="G214" s="376"/>
      <c r="H214" s="376">
        <f>IF(H23=2,'1.2.2.C. Partneris-2'!N36,'1.2.2.C. Partneris-2'!N36*H23)</f>
        <v>0</v>
      </c>
      <c r="I214" s="376"/>
      <c r="J214" s="376">
        <f>IF(J23=2,'1.2.2.C. Partneris-2'!P36,'1.2.2.C. Partneris-2'!P36*J23)</f>
        <v>0</v>
      </c>
      <c r="K214" s="376"/>
      <c r="L214" s="376">
        <f>IF(L23=2,'1.2.2.C. Partneris-2'!R36,'1.2.2.C. Partneris-2'!R36*L23)</f>
        <v>0</v>
      </c>
      <c r="M214" s="376"/>
      <c r="N214" s="376">
        <f>IF(N23=2,'1.2.2.C. Partneris-2'!T36,'1.2.2.C. Partneris-2'!T36*N23)</f>
        <v>0</v>
      </c>
      <c r="O214" s="376"/>
      <c r="P214" s="376">
        <f>IF(P23=2,'1.2.2.C. Partneris-2'!V36,'1.2.2.C. Partneris-2'!V36*P23)</f>
        <v>0</v>
      </c>
      <c r="Q214" s="376"/>
      <c r="R214" s="376">
        <f>IF(R23=2,'1.2.2.C. Partneris-2'!X36,'1.2.2.C. Partneris-2'!X36*R23)</f>
        <v>0</v>
      </c>
      <c r="S214" s="376"/>
      <c r="T214" s="500">
        <f>SUM(B214:R214)</f>
        <v>0</v>
      </c>
      <c r="U214" s="497" t="e">
        <f t="shared" si="118"/>
        <v>#DIV/0!</v>
      </c>
    </row>
    <row r="215" spans="1:23" ht="12.75" customHeight="1" x14ac:dyDescent="0.2">
      <c r="A215" s="498" t="str">
        <f>A$13</f>
        <v>Publiskās neattiecināmās izmaksas</v>
      </c>
      <c r="B215" s="533" t="b">
        <f>IF($W204=1,B220,IF($W204=3,IF($X204=1,0,B220)))</f>
        <v>0</v>
      </c>
      <c r="C215" s="533"/>
      <c r="D215" s="533" t="b">
        <f t="shared" ref="D215:R215" si="123">IF($W204=1,D220,IF($W204=3,IF($X204=1,0,D220)))</f>
        <v>0</v>
      </c>
      <c r="E215" s="533"/>
      <c r="F215" s="533" t="b">
        <f t="shared" si="123"/>
        <v>0</v>
      </c>
      <c r="G215" s="533"/>
      <c r="H215" s="533" t="b">
        <f t="shared" si="123"/>
        <v>0</v>
      </c>
      <c r="I215" s="533"/>
      <c r="J215" s="533" t="b">
        <f t="shared" si="123"/>
        <v>0</v>
      </c>
      <c r="K215" s="533"/>
      <c r="L215" s="533" t="b">
        <f t="shared" si="123"/>
        <v>0</v>
      </c>
      <c r="M215" s="533"/>
      <c r="N215" s="533" t="b">
        <f t="shared" si="123"/>
        <v>0</v>
      </c>
      <c r="O215" s="533"/>
      <c r="P215" s="533" t="b">
        <f t="shared" si="123"/>
        <v>0</v>
      </c>
      <c r="Q215" s="533"/>
      <c r="R215" s="533" t="b">
        <f t="shared" si="123"/>
        <v>0</v>
      </c>
      <c r="S215" s="533"/>
      <c r="T215" s="496">
        <f t="shared" ref="T215:T217" si="124">SUM(B215:R215)</f>
        <v>0</v>
      </c>
      <c r="U215" s="534" t="s">
        <v>239</v>
      </c>
    </row>
    <row r="216" spans="1:23" ht="12.75" customHeight="1" x14ac:dyDescent="0.2">
      <c r="A216" s="498" t="str">
        <f>A$14</f>
        <v>Privātās neattiecināmās izmaksas</v>
      </c>
      <c r="B216" s="533">
        <f>IF($X204=2,0,IF($X204=1,B220,IF($W204=1,0,IF($W204=3,B220,0))))</f>
        <v>0</v>
      </c>
      <c r="C216" s="533"/>
      <c r="D216" s="533">
        <f t="shared" ref="D216:R216" si="125">IF($X204=2,0,IF($X204=1,D220,IF($W204=1,0,IF($W204=3,D220,0))))</f>
        <v>0</v>
      </c>
      <c r="E216" s="533"/>
      <c r="F216" s="533">
        <f t="shared" si="125"/>
        <v>0</v>
      </c>
      <c r="G216" s="533"/>
      <c r="H216" s="533">
        <f t="shared" si="125"/>
        <v>0</v>
      </c>
      <c r="I216" s="533"/>
      <c r="J216" s="533">
        <f t="shared" si="125"/>
        <v>0</v>
      </c>
      <c r="K216" s="533"/>
      <c r="L216" s="533">
        <f t="shared" si="125"/>
        <v>0</v>
      </c>
      <c r="M216" s="533"/>
      <c r="N216" s="533">
        <f t="shared" si="125"/>
        <v>0</v>
      </c>
      <c r="O216" s="533"/>
      <c r="P216" s="533">
        <f t="shared" si="125"/>
        <v>0</v>
      </c>
      <c r="Q216" s="533"/>
      <c r="R216" s="533">
        <f t="shared" si="125"/>
        <v>0</v>
      </c>
      <c r="S216" s="533"/>
      <c r="T216" s="496">
        <f t="shared" si="124"/>
        <v>0</v>
      </c>
      <c r="U216" s="534" t="s">
        <v>239</v>
      </c>
    </row>
    <row r="217" spans="1:23" ht="12.75" customHeight="1" x14ac:dyDescent="0.2">
      <c r="A217" s="499" t="str">
        <f>A$15</f>
        <v>Neattiecināmās izmaksas kopā</v>
      </c>
      <c r="B217" s="376">
        <f>SUM(B215:B216)</f>
        <v>0</v>
      </c>
      <c r="C217" s="376"/>
      <c r="D217" s="376">
        <f t="shared" ref="D217:R217" si="126">SUM(D215:D216)</f>
        <v>0</v>
      </c>
      <c r="E217" s="376"/>
      <c r="F217" s="376">
        <f t="shared" si="126"/>
        <v>0</v>
      </c>
      <c r="G217" s="376"/>
      <c r="H217" s="376">
        <f t="shared" si="126"/>
        <v>0</v>
      </c>
      <c r="I217" s="376"/>
      <c r="J217" s="376">
        <f t="shared" si="126"/>
        <v>0</v>
      </c>
      <c r="K217" s="376"/>
      <c r="L217" s="376">
        <f t="shared" si="126"/>
        <v>0</v>
      </c>
      <c r="M217" s="376"/>
      <c r="N217" s="376">
        <f t="shared" si="126"/>
        <v>0</v>
      </c>
      <c r="O217" s="376"/>
      <c r="P217" s="376">
        <f t="shared" si="126"/>
        <v>0</v>
      </c>
      <c r="Q217" s="376"/>
      <c r="R217" s="376">
        <f t="shared" si="126"/>
        <v>0</v>
      </c>
      <c r="S217" s="376"/>
      <c r="T217" s="500">
        <f t="shared" si="124"/>
        <v>0</v>
      </c>
      <c r="U217" s="534" t="s">
        <v>239</v>
      </c>
    </row>
    <row r="218" spans="1:23" ht="12.75" customHeight="1" x14ac:dyDescent="0.25">
      <c r="A218" s="505" t="str">
        <f>A$16</f>
        <v>Kopējās izmaksas</v>
      </c>
      <c r="B218" s="506">
        <f>B214+B217</f>
        <v>0</v>
      </c>
      <c r="C218" s="506"/>
      <c r="D218" s="506">
        <f t="shared" ref="D218:R218" si="127">D214+D217</f>
        <v>0</v>
      </c>
      <c r="E218" s="506"/>
      <c r="F218" s="506">
        <f t="shared" si="127"/>
        <v>0</v>
      </c>
      <c r="G218" s="506"/>
      <c r="H218" s="506">
        <f t="shared" si="127"/>
        <v>0</v>
      </c>
      <c r="I218" s="506"/>
      <c r="J218" s="506">
        <f t="shared" si="127"/>
        <v>0</v>
      </c>
      <c r="K218" s="506"/>
      <c r="L218" s="506">
        <f t="shared" si="127"/>
        <v>0</v>
      </c>
      <c r="M218" s="506"/>
      <c r="N218" s="506">
        <f t="shared" si="127"/>
        <v>0</v>
      </c>
      <c r="O218" s="506"/>
      <c r="P218" s="506">
        <f t="shared" si="127"/>
        <v>0</v>
      </c>
      <c r="Q218" s="506"/>
      <c r="R218" s="506">
        <f t="shared" si="127"/>
        <v>0</v>
      </c>
      <c r="S218" s="506"/>
      <c r="T218" s="500">
        <f>SUM(B218:R218)</f>
        <v>0</v>
      </c>
      <c r="U218" s="534" t="s">
        <v>239</v>
      </c>
    </row>
    <row r="219" spans="1:23" x14ac:dyDescent="0.2">
      <c r="A219" s="538" t="s">
        <v>496</v>
      </c>
      <c r="B219" s="539">
        <f>B214*$L$204*$W$20</f>
        <v>0</v>
      </c>
      <c r="C219" s="539"/>
      <c r="D219" s="539">
        <f t="shared" ref="D219:R219" si="128">D214*$L$204*$W$20</f>
        <v>0</v>
      </c>
      <c r="E219" s="539"/>
      <c r="F219" s="539">
        <f t="shared" si="128"/>
        <v>0</v>
      </c>
      <c r="G219" s="539"/>
      <c r="H219" s="539">
        <f t="shared" si="128"/>
        <v>0</v>
      </c>
      <c r="I219" s="539"/>
      <c r="J219" s="539">
        <f t="shared" si="128"/>
        <v>0</v>
      </c>
      <c r="K219" s="539"/>
      <c r="L219" s="539">
        <f t="shared" si="128"/>
        <v>0</v>
      </c>
      <c r="M219" s="539"/>
      <c r="N219" s="539">
        <f t="shared" si="128"/>
        <v>0</v>
      </c>
      <c r="O219" s="539"/>
      <c r="P219" s="539">
        <f t="shared" si="128"/>
        <v>0</v>
      </c>
      <c r="Q219" s="539"/>
      <c r="R219" s="539">
        <f t="shared" si="128"/>
        <v>0</v>
      </c>
      <c r="T219" s="540">
        <f>IF(X204=1,0,SUM(B219:R219))</f>
        <v>0</v>
      </c>
    </row>
    <row r="220" spans="1:23" x14ac:dyDescent="0.2">
      <c r="A220" s="538" t="s">
        <v>241</v>
      </c>
      <c r="B220" s="539">
        <f>IF(B23=2,'1.2.2.C. Partneris-2'!I36,'1.2.2.C. Partneris-2'!I36*B23)</f>
        <v>0</v>
      </c>
      <c r="C220" s="539"/>
      <c r="D220" s="539">
        <f>IF(D23=2,'1.2.2.C. Partneris-2'!K36,'1.2.2.C. Partneris-2'!K36*D23)</f>
        <v>0</v>
      </c>
      <c r="E220" s="539"/>
      <c r="F220" s="539">
        <f>IF(F23=2,'1.2.2.C. Partneris-2'!M36,'1.2.2.C. Partneris-2'!M36*F23)</f>
        <v>0</v>
      </c>
      <c r="G220" s="539"/>
      <c r="H220" s="539">
        <f>IF(H23=2,'1.2.2.C. Partneris-2'!O36,'1.2.2.C. Partneris-2'!O36*H23)</f>
        <v>0</v>
      </c>
      <c r="I220" s="539"/>
      <c r="J220" s="539">
        <f>IF(J23=2,'1.2.2.C. Partneris-2'!Q36,'1.2.2.C. Partneris-2'!Q36*J23)</f>
        <v>0</v>
      </c>
      <c r="K220" s="539"/>
      <c r="L220" s="539">
        <f>IF(L23=2,'1.2.2.C. Partneris-2'!S36,'1.2.2.C. Partneris-2'!S36*L23)</f>
        <v>0</v>
      </c>
      <c r="M220" s="539"/>
      <c r="N220" s="539">
        <f>IF(N23=2,'1.2.2.C. Partneris-2'!U36,'1.2.2.C. Partneris-2'!U36*N23)</f>
        <v>0</v>
      </c>
      <c r="O220" s="539"/>
      <c r="P220" s="539">
        <f>IF(P23=2,'1.2.2.C. Partneris-2'!W36,'1.2.2.C. Partneris-2'!W36*P23)</f>
        <v>0</v>
      </c>
      <c r="Q220" s="539"/>
      <c r="R220" s="539">
        <f>IF(R23=2,'1.2.2.C. Partneris-2'!Y36,'1.2.2.C. Partneris-2'!Y36*R23)</f>
        <v>0</v>
      </c>
    </row>
    <row r="222" spans="1:23" ht="18.75" customHeight="1" x14ac:dyDescent="0.2">
      <c r="A222" s="542" t="s">
        <v>251</v>
      </c>
      <c r="B222" s="524">
        <f>'1.3.1. Partneris-kom.-1'!C3</f>
        <v>0</v>
      </c>
      <c r="C222" s="525"/>
      <c r="D222" s="525"/>
      <c r="E222" s="525"/>
      <c r="F222" s="524">
        <f>'1.3.1. Partneris-kom.-1'!H3</f>
        <v>0</v>
      </c>
      <c r="G222" s="525"/>
      <c r="H222" s="526"/>
      <c r="I222" s="525"/>
      <c r="J222" s="526" t="s">
        <v>321</v>
      </c>
      <c r="K222" s="525"/>
      <c r="L222" s="528">
        <f>'11. DL PIV 4.pielikums'!$E$31*'1.3.1. Partneris-kom.-1'!C10</f>
        <v>0.44528527127665191</v>
      </c>
      <c r="M222" s="525"/>
      <c r="N222" s="529" t="s">
        <v>340</v>
      </c>
      <c r="O222" s="525"/>
      <c r="P222" s="526"/>
      <c r="Q222" s="525"/>
      <c r="R222" s="526"/>
      <c r="S222" s="525"/>
      <c r="T222" s="526"/>
      <c r="U222" s="526"/>
      <c r="W222" s="401">
        <f>IF(F222=dati!$J$3,1,IF(F222=dati!$J$4,2,IF(F222=dati!$J$5,3,0)))</f>
        <v>0</v>
      </c>
    </row>
    <row r="223" spans="1:23" x14ac:dyDescent="0.2">
      <c r="A223" s="491" t="s">
        <v>231</v>
      </c>
      <c r="B223" s="492">
        <f>B$3</f>
        <v>2022</v>
      </c>
      <c r="C223" s="492"/>
      <c r="D223" s="492">
        <f>D$3</f>
        <v>2023</v>
      </c>
      <c r="E223" s="492"/>
      <c r="F223" s="492" t="str">
        <f>F$3</f>
        <v>X</v>
      </c>
      <c r="G223" s="492"/>
      <c r="H223" s="492" t="str">
        <f>H$3</f>
        <v>X</v>
      </c>
      <c r="I223" s="492"/>
      <c r="J223" s="492" t="str">
        <f>J$3</f>
        <v>X</v>
      </c>
      <c r="K223" s="492"/>
      <c r="L223" s="492" t="str">
        <f>L$3</f>
        <v>X</v>
      </c>
      <c r="M223" s="492"/>
      <c r="N223" s="492" t="str">
        <f>N$3</f>
        <v>X</v>
      </c>
      <c r="O223" s="492"/>
      <c r="P223" s="492" t="str">
        <f>P$3</f>
        <v>X</v>
      </c>
      <c r="Q223" s="492"/>
      <c r="R223" s="492" t="str">
        <f>R$3</f>
        <v>X</v>
      </c>
      <c r="S223" s="492"/>
      <c r="T223" s="492"/>
      <c r="U223" s="492"/>
    </row>
    <row r="224" spans="1:23" x14ac:dyDescent="0.2">
      <c r="A224" s="530"/>
      <c r="B224" s="493" t="s">
        <v>232</v>
      </c>
      <c r="C224" s="493"/>
      <c r="D224" s="493" t="s">
        <v>232</v>
      </c>
      <c r="E224" s="493"/>
      <c r="F224" s="493" t="s">
        <v>232</v>
      </c>
      <c r="G224" s="493"/>
      <c r="H224" s="493" t="s">
        <v>232</v>
      </c>
      <c r="I224" s="493"/>
      <c r="J224" s="493" t="s">
        <v>232</v>
      </c>
      <c r="K224" s="493"/>
      <c r="L224" s="493" t="s">
        <v>232</v>
      </c>
      <c r="M224" s="493"/>
      <c r="N224" s="493" t="s">
        <v>232</v>
      </c>
      <c r="O224" s="493"/>
      <c r="P224" s="493" t="s">
        <v>232</v>
      </c>
      <c r="Q224" s="493"/>
      <c r="R224" s="493" t="s">
        <v>232</v>
      </c>
      <c r="S224" s="493"/>
      <c r="T224" s="493" t="s">
        <v>114</v>
      </c>
      <c r="U224" s="493" t="s">
        <v>59</v>
      </c>
    </row>
    <row r="225" spans="1:23" ht="12.75" customHeight="1" x14ac:dyDescent="0.2">
      <c r="A225" s="531" t="str">
        <f>A$5</f>
        <v>Eiropas Reģionālās attīstības fonds</v>
      </c>
      <c r="B225" s="532">
        <f>B232*$L$222</f>
        <v>0</v>
      </c>
      <c r="C225" s="532"/>
      <c r="D225" s="532">
        <f t="shared" ref="D225:R225" si="129">D232*$L$222</f>
        <v>0</v>
      </c>
      <c r="E225" s="532"/>
      <c r="F225" s="532">
        <f t="shared" si="129"/>
        <v>0</v>
      </c>
      <c r="G225" s="532"/>
      <c r="H225" s="532">
        <f t="shared" si="129"/>
        <v>0</v>
      </c>
      <c r="I225" s="532"/>
      <c r="J225" s="532">
        <f t="shared" si="129"/>
        <v>0</v>
      </c>
      <c r="K225" s="532"/>
      <c r="L225" s="532">
        <f t="shared" si="129"/>
        <v>0</v>
      </c>
      <c r="M225" s="532"/>
      <c r="N225" s="532">
        <f t="shared" si="129"/>
        <v>0</v>
      </c>
      <c r="O225" s="532"/>
      <c r="P225" s="532">
        <f t="shared" si="129"/>
        <v>0</v>
      </c>
      <c r="Q225" s="532"/>
      <c r="R225" s="532">
        <f t="shared" si="129"/>
        <v>0</v>
      </c>
      <c r="S225" s="532"/>
      <c r="T225" s="496">
        <f>SUM(B225:R225)</f>
        <v>0</v>
      </c>
      <c r="U225" s="497" t="e">
        <f>T225/$T$232</f>
        <v>#DIV/0!</v>
      </c>
    </row>
    <row r="226" spans="1:23" ht="12.75" customHeight="1" x14ac:dyDescent="0.2">
      <c r="A226" s="498" t="str">
        <f>A$6</f>
        <v>Attiecināmais valsts budžeta finansējums</v>
      </c>
      <c r="B226" s="532"/>
      <c r="C226" s="532"/>
      <c r="D226" s="532"/>
      <c r="E226" s="532"/>
      <c r="F226" s="532"/>
      <c r="G226" s="532"/>
      <c r="H226" s="532"/>
      <c r="I226" s="532"/>
      <c r="J226" s="532"/>
      <c r="K226" s="532"/>
      <c r="L226" s="532"/>
      <c r="M226" s="532"/>
      <c r="N226" s="532"/>
      <c r="O226" s="532"/>
      <c r="P226" s="532"/>
      <c r="Q226" s="532"/>
      <c r="R226" s="532"/>
      <c r="S226" s="532"/>
      <c r="T226" s="496">
        <f t="shared" ref="T226:T231" si="130">SUM(B226:R226)</f>
        <v>0</v>
      </c>
      <c r="U226" s="497" t="e">
        <f t="shared" ref="U226:U232" si="131">T226/$T$232</f>
        <v>#DIV/0!</v>
      </c>
    </row>
    <row r="227" spans="1:23" ht="12.75" customHeight="1" x14ac:dyDescent="0.2">
      <c r="A227" s="498" t="str">
        <f>A$7</f>
        <v>Valsts budžeta dotācija pašvaldībām</v>
      </c>
      <c r="B227" s="533"/>
      <c r="C227" s="533"/>
      <c r="D227" s="533"/>
      <c r="E227" s="533"/>
      <c r="F227" s="533"/>
      <c r="G227" s="533"/>
      <c r="H227" s="533"/>
      <c r="I227" s="533"/>
      <c r="J227" s="533"/>
      <c r="K227" s="533"/>
      <c r="L227" s="533"/>
      <c r="M227" s="533"/>
      <c r="N227" s="533"/>
      <c r="O227" s="533"/>
      <c r="P227" s="533"/>
      <c r="Q227" s="533"/>
      <c r="R227" s="533"/>
      <c r="S227" s="533"/>
      <c r="T227" s="496">
        <f t="shared" si="130"/>
        <v>0</v>
      </c>
      <c r="U227" s="497" t="e">
        <f t="shared" si="131"/>
        <v>#DIV/0!</v>
      </c>
    </row>
    <row r="228" spans="1:23" ht="12.75" customHeight="1" x14ac:dyDescent="0.2">
      <c r="A228" s="498" t="str">
        <f>A$8</f>
        <v>Pašvaldības finansējums</v>
      </c>
      <c r="B228" s="533"/>
      <c r="C228" s="533"/>
      <c r="D228" s="533"/>
      <c r="E228" s="533"/>
      <c r="F228" s="533"/>
      <c r="G228" s="533"/>
      <c r="H228" s="533"/>
      <c r="I228" s="533"/>
      <c r="J228" s="533"/>
      <c r="K228" s="533"/>
      <c r="L228" s="533"/>
      <c r="M228" s="533"/>
      <c r="N228" s="533"/>
      <c r="O228" s="533"/>
      <c r="P228" s="533"/>
      <c r="Q228" s="533"/>
      <c r="R228" s="533"/>
      <c r="S228" s="533"/>
      <c r="T228" s="496">
        <f t="shared" si="130"/>
        <v>0</v>
      </c>
      <c r="U228" s="497" t="e">
        <f t="shared" si="131"/>
        <v>#DIV/0!</v>
      </c>
    </row>
    <row r="229" spans="1:23" s="320" customFormat="1" ht="12.75" customHeight="1" x14ac:dyDescent="0.2">
      <c r="A229" s="498" t="str">
        <f>A$9</f>
        <v>Cits publiskais finansējums</v>
      </c>
      <c r="B229" s="533"/>
      <c r="C229" s="533"/>
      <c r="D229" s="533"/>
      <c r="E229" s="533"/>
      <c r="F229" s="533"/>
      <c r="G229" s="533"/>
      <c r="H229" s="533"/>
      <c r="I229" s="533"/>
      <c r="J229" s="533"/>
      <c r="K229" s="533"/>
      <c r="L229" s="533"/>
      <c r="M229" s="533"/>
      <c r="N229" s="533"/>
      <c r="O229" s="533"/>
      <c r="P229" s="533"/>
      <c r="Q229" s="533"/>
      <c r="R229" s="533"/>
      <c r="S229" s="533"/>
      <c r="T229" s="496">
        <f t="shared" si="130"/>
        <v>0</v>
      </c>
      <c r="U229" s="497" t="e">
        <f t="shared" si="131"/>
        <v>#DIV/0!</v>
      </c>
    </row>
    <row r="230" spans="1:23" ht="12.75" customHeight="1" x14ac:dyDescent="0.2">
      <c r="A230" s="499" t="str">
        <f>A$10</f>
        <v>Publiskās attiecināmās izmaksas</v>
      </c>
      <c r="B230" s="376">
        <f>SUM(B225:B229)</f>
        <v>0</v>
      </c>
      <c r="C230" s="376"/>
      <c r="D230" s="376">
        <f t="shared" ref="D230:R230" si="132">SUM(D225:D229)</f>
        <v>0</v>
      </c>
      <c r="E230" s="376"/>
      <c r="F230" s="376">
        <f t="shared" si="132"/>
        <v>0</v>
      </c>
      <c r="G230" s="376"/>
      <c r="H230" s="376">
        <f t="shared" si="132"/>
        <v>0</v>
      </c>
      <c r="I230" s="376"/>
      <c r="J230" s="376">
        <f t="shared" si="132"/>
        <v>0</v>
      </c>
      <c r="K230" s="376"/>
      <c r="L230" s="376">
        <f t="shared" si="132"/>
        <v>0</v>
      </c>
      <c r="M230" s="376"/>
      <c r="N230" s="376">
        <f t="shared" si="132"/>
        <v>0</v>
      </c>
      <c r="O230" s="376"/>
      <c r="P230" s="376">
        <f t="shared" si="132"/>
        <v>0</v>
      </c>
      <c r="Q230" s="376"/>
      <c r="R230" s="376">
        <f t="shared" si="132"/>
        <v>0</v>
      </c>
      <c r="S230" s="376"/>
      <c r="T230" s="500">
        <f t="shared" si="130"/>
        <v>0</v>
      </c>
      <c r="U230" s="497" t="e">
        <f t="shared" si="131"/>
        <v>#DIV/0!</v>
      </c>
    </row>
    <row r="231" spans="1:23" ht="12.75" customHeight="1" x14ac:dyDescent="0.2">
      <c r="A231" s="498" t="str">
        <f>A$11</f>
        <v>Privātās attiecināmās izmaksas</v>
      </c>
      <c r="B231" s="533">
        <f>B232-B225</f>
        <v>0</v>
      </c>
      <c r="C231" s="533"/>
      <c r="D231" s="533">
        <f t="shared" ref="D231:R231" si="133">D232-D225</f>
        <v>0</v>
      </c>
      <c r="E231" s="533"/>
      <c r="F231" s="533">
        <f t="shared" si="133"/>
        <v>0</v>
      </c>
      <c r="G231" s="533"/>
      <c r="H231" s="533">
        <f t="shared" si="133"/>
        <v>0</v>
      </c>
      <c r="I231" s="533"/>
      <c r="J231" s="533">
        <f t="shared" si="133"/>
        <v>0</v>
      </c>
      <c r="K231" s="533"/>
      <c r="L231" s="533">
        <f t="shared" si="133"/>
        <v>0</v>
      </c>
      <c r="M231" s="533"/>
      <c r="N231" s="533">
        <f t="shared" si="133"/>
        <v>0</v>
      </c>
      <c r="O231" s="533"/>
      <c r="P231" s="533">
        <f t="shared" si="133"/>
        <v>0</v>
      </c>
      <c r="Q231" s="533"/>
      <c r="R231" s="533">
        <f t="shared" si="133"/>
        <v>0</v>
      </c>
      <c r="S231" s="533"/>
      <c r="T231" s="496">
        <f t="shared" si="130"/>
        <v>0</v>
      </c>
      <c r="U231" s="497" t="e">
        <f t="shared" si="131"/>
        <v>#DIV/0!</v>
      </c>
    </row>
    <row r="232" spans="1:23" ht="12.75" customHeight="1" x14ac:dyDescent="0.2">
      <c r="A232" s="499" t="str">
        <f>A$12</f>
        <v>Kopējās attiecināmās izmaksas</v>
      </c>
      <c r="B232" s="376">
        <f>IF(B23=2,'1.3.1. Partneris-kom.-1'!H39,'1.3.1. Partneris-kom.-1'!H39*B23)</f>
        <v>0</v>
      </c>
      <c r="C232" s="376"/>
      <c r="D232" s="376">
        <f>IF(D23=2,'1.3.1. Partneris-kom.-1'!J39+'1.3.1. Partneris-kom.-1'!H39,'1.3.1. Partneris-kom.-1'!J39*D23)</f>
        <v>0</v>
      </c>
      <c r="E232" s="376"/>
      <c r="F232" s="376">
        <f>IF(F23=2,'1.3.1. Partneris-kom.-1'!L39+'1.3.1. Partneris-kom.-1'!J39+'1.3.1. Partneris-kom.-1'!H39,'1.3.1. Partneris-kom.-1'!L39*F23)</f>
        <v>0</v>
      </c>
      <c r="G232" s="376"/>
      <c r="H232" s="376">
        <f>IF(H23=2,'1.3.1. Partneris-kom.-1'!N39+'1.3.1. Partneris-kom.-1'!L39+'1.3.1. Partneris-kom.-1'!J39+'1.3.1. Partneris-kom.-1'!H39,'1.3.1. Partneris-kom.-1'!N39*H23)</f>
        <v>0</v>
      </c>
      <c r="I232" s="376"/>
      <c r="J232" s="376">
        <f>IF(J23=2,'1.3.1. Partneris-kom.-1'!P39,'1.3.1. Partneris-kom.-1'!P39*J23)</f>
        <v>0</v>
      </c>
      <c r="K232" s="376"/>
      <c r="L232" s="376">
        <f>IF(L23=2,'1.3.1. Partneris-kom.-1'!R39,'1.3.1. Partneris-kom.-1'!R39*L23)</f>
        <v>0</v>
      </c>
      <c r="M232" s="376"/>
      <c r="N232" s="376">
        <f>IF(N23=2,'1.3.1. Partneris-kom.-1'!T39,'1.3.1. Partneris-kom.-1'!T39*N23)</f>
        <v>0</v>
      </c>
      <c r="O232" s="376"/>
      <c r="P232" s="376">
        <f>IF(P23=2,'1.3.1. Partneris-kom.-1'!V39,'1.3.1. Partneris-kom.-1'!V39*P23)</f>
        <v>0</v>
      </c>
      <c r="Q232" s="376"/>
      <c r="R232" s="376">
        <f>IF(R23=2,'1.3.1. Partneris-kom.-1'!X39,'1.3.1. Partneris-kom.-1'!X39*R23)</f>
        <v>0</v>
      </c>
      <c r="S232" s="376"/>
      <c r="T232" s="500">
        <f>SUM(B232:R232)</f>
        <v>0</v>
      </c>
      <c r="U232" s="497" t="e">
        <f t="shared" si="131"/>
        <v>#DIV/0!</v>
      </c>
    </row>
    <row r="233" spans="1:23" ht="12.75" customHeight="1" x14ac:dyDescent="0.2">
      <c r="A233" s="498" t="str">
        <f>A$13</f>
        <v>Publiskās neattiecināmās izmaksas</v>
      </c>
      <c r="B233" s="535"/>
      <c r="C233" s="535"/>
      <c r="D233" s="535"/>
      <c r="E233" s="535"/>
      <c r="F233" s="535"/>
      <c r="G233" s="535"/>
      <c r="H233" s="535"/>
      <c r="I233" s="535"/>
      <c r="J233" s="535"/>
      <c r="K233" s="535"/>
      <c r="L233" s="535"/>
      <c r="M233" s="535"/>
      <c r="N233" s="535"/>
      <c r="O233" s="535"/>
      <c r="P233" s="535"/>
      <c r="Q233" s="535"/>
      <c r="R233" s="535"/>
      <c r="S233" s="535"/>
      <c r="T233" s="496">
        <f t="shared" ref="T233:T235" si="134">SUM(B233:R233)</f>
        <v>0</v>
      </c>
      <c r="U233" s="534" t="s">
        <v>239</v>
      </c>
    </row>
    <row r="234" spans="1:23" ht="12.75" customHeight="1" x14ac:dyDescent="0.2">
      <c r="A234" s="498" t="str">
        <f>A$14</f>
        <v>Privātās neattiecināmās izmaksas</v>
      </c>
      <c r="B234" s="533">
        <f>IF(B23=2,'1.3.1. Partneris-kom.-1'!I39,'1.3.1. Partneris-kom.-1'!I39*B23)</f>
        <v>0</v>
      </c>
      <c r="C234" s="533"/>
      <c r="D234" s="533">
        <f>IF(D23=2,'1.3.1. Partneris-kom.-1'!K39+'1.3.1. Partneris-kom.-1'!I39,'1.3.1. Partneris-kom.-1'!K39*D23)</f>
        <v>0</v>
      </c>
      <c r="E234" s="533"/>
      <c r="F234" s="533">
        <f>IF(F23=2,'1.3.1. Partneris-kom.-1'!M39+'1.3.1. Partneris-kom.-1'!K39+'1.3.1. Partneris-kom.-1'!I39,'1.3.1. Partneris-kom.-1'!M39*F23)</f>
        <v>0</v>
      </c>
      <c r="G234" s="533"/>
      <c r="H234" s="533">
        <f>IF(H23=2,'1.3.1. Partneris-kom.-1'!O39+'1.3.1. Partneris-kom.-1'!M39+'1.3.1. Partneris-kom.-1'!K39+'1.3.1. Partneris-kom.-1'!I39,'1.3.1. Partneris-kom.-1'!O39*H23)</f>
        <v>0</v>
      </c>
      <c r="I234" s="533"/>
      <c r="J234" s="533">
        <f>IF(J23=2,'1.3.1. Partneris-kom.-1'!Q39,'1.3.1. Partneris-kom.-1'!Q39*J23)</f>
        <v>0</v>
      </c>
      <c r="K234" s="533"/>
      <c r="L234" s="533">
        <f>IF(L23=2,'1.3.1. Partneris-kom.-1'!S39,'1.3.1. Partneris-kom.-1'!S39*L23)</f>
        <v>0</v>
      </c>
      <c r="M234" s="533"/>
      <c r="N234" s="533">
        <f>IF(N23=2,'1.3.1. Partneris-kom.-1'!U39,'1.3.1. Partneris-kom.-1'!U39*N23)</f>
        <v>0</v>
      </c>
      <c r="O234" s="533"/>
      <c r="P234" s="533">
        <f>IF(P23=2,'1.3.1. Partneris-kom.-1'!W39,'1.3.1. Partneris-kom.-1'!W39*P23)</f>
        <v>0</v>
      </c>
      <c r="Q234" s="533"/>
      <c r="R234" s="533">
        <f>IF(R23=2,'1.3.1. Partneris-kom.-1'!Y39,'1.3.1. Partneris-kom.-1'!Y39*R23)</f>
        <v>0</v>
      </c>
      <c r="S234" s="533"/>
      <c r="T234" s="496">
        <f t="shared" si="134"/>
        <v>0</v>
      </c>
      <c r="U234" s="534" t="s">
        <v>239</v>
      </c>
    </row>
    <row r="235" spans="1:23" ht="12.75" customHeight="1" x14ac:dyDescent="0.2">
      <c r="A235" s="499" t="str">
        <f>A$15</f>
        <v>Neattiecināmās izmaksas kopā</v>
      </c>
      <c r="B235" s="376">
        <f>SUM(B233:B234)</f>
        <v>0</v>
      </c>
      <c r="C235" s="376"/>
      <c r="D235" s="376">
        <f t="shared" ref="D235:R235" si="135">SUM(D233:D234)</f>
        <v>0</v>
      </c>
      <c r="E235" s="376"/>
      <c r="F235" s="376">
        <f t="shared" si="135"/>
        <v>0</v>
      </c>
      <c r="G235" s="376"/>
      <c r="H235" s="376">
        <f t="shared" si="135"/>
        <v>0</v>
      </c>
      <c r="I235" s="376"/>
      <c r="J235" s="376">
        <f t="shared" si="135"/>
        <v>0</v>
      </c>
      <c r="K235" s="376"/>
      <c r="L235" s="376">
        <f t="shared" si="135"/>
        <v>0</v>
      </c>
      <c r="M235" s="376"/>
      <c r="N235" s="376">
        <f t="shared" si="135"/>
        <v>0</v>
      </c>
      <c r="O235" s="376"/>
      <c r="P235" s="376">
        <f t="shared" si="135"/>
        <v>0</v>
      </c>
      <c r="Q235" s="376"/>
      <c r="R235" s="376">
        <f t="shared" si="135"/>
        <v>0</v>
      </c>
      <c r="S235" s="376"/>
      <c r="T235" s="500">
        <f t="shared" si="134"/>
        <v>0</v>
      </c>
      <c r="U235" s="534" t="s">
        <v>239</v>
      </c>
    </row>
    <row r="236" spans="1:23" ht="12.75" customHeight="1" x14ac:dyDescent="0.25">
      <c r="A236" s="505" t="str">
        <f>A$16</f>
        <v>Kopējās izmaksas</v>
      </c>
      <c r="B236" s="506">
        <f>B232+B235</f>
        <v>0</v>
      </c>
      <c r="C236" s="506"/>
      <c r="D236" s="506">
        <f t="shared" ref="D236:R236" si="136">D232+D235</f>
        <v>0</v>
      </c>
      <c r="E236" s="506"/>
      <c r="F236" s="506">
        <f t="shared" si="136"/>
        <v>0</v>
      </c>
      <c r="G236" s="506"/>
      <c r="H236" s="506">
        <f t="shared" si="136"/>
        <v>0</v>
      </c>
      <c r="I236" s="506"/>
      <c r="J236" s="506">
        <f t="shared" si="136"/>
        <v>0</v>
      </c>
      <c r="K236" s="506"/>
      <c r="L236" s="506">
        <f t="shared" si="136"/>
        <v>0</v>
      </c>
      <c r="M236" s="506"/>
      <c r="N236" s="506">
        <f t="shared" si="136"/>
        <v>0</v>
      </c>
      <c r="O236" s="506"/>
      <c r="P236" s="506">
        <f t="shared" si="136"/>
        <v>0</v>
      </c>
      <c r="Q236" s="506"/>
      <c r="R236" s="506">
        <f t="shared" si="136"/>
        <v>0</v>
      </c>
      <c r="S236" s="506"/>
      <c r="T236" s="500">
        <f>SUM(B236:R236)</f>
        <v>0</v>
      </c>
      <c r="U236" s="534" t="s">
        <v>239</v>
      </c>
    </row>
    <row r="238" spans="1:23" ht="18.75" customHeight="1" x14ac:dyDescent="0.2">
      <c r="A238" s="542" t="s">
        <v>251</v>
      </c>
      <c r="B238" s="524">
        <f>'1.3.1. Partneris-kom.-1'!C3</f>
        <v>0</v>
      </c>
      <c r="C238" s="525"/>
      <c r="D238" s="525"/>
      <c r="E238" s="525"/>
      <c r="F238" s="524">
        <f>'1.3.1. Partneris-kom.-1'!H3</f>
        <v>0</v>
      </c>
      <c r="G238" s="525"/>
      <c r="H238" s="526"/>
      <c r="I238" s="525"/>
      <c r="J238" s="526" t="s">
        <v>321</v>
      </c>
      <c r="K238" s="525"/>
      <c r="L238" s="528">
        <f>'1.3.1. Partneris-kom.-1'!C22</f>
        <v>1</v>
      </c>
      <c r="M238" s="525"/>
      <c r="N238" s="529" t="s">
        <v>347</v>
      </c>
      <c r="O238" s="525"/>
      <c r="P238" s="526"/>
      <c r="Q238" s="525"/>
      <c r="R238" s="526"/>
      <c r="S238" s="525"/>
      <c r="T238" s="526"/>
      <c r="U238" s="526"/>
      <c r="W238" s="401">
        <f>IF(F238=dati!$J$3,1,IF(F238=dati!$J$4,2,IF(F238=dati!$J$5,3,0)))</f>
        <v>0</v>
      </c>
    </row>
    <row r="239" spans="1:23" x14ac:dyDescent="0.2">
      <c r="A239" s="491" t="s">
        <v>231</v>
      </c>
      <c r="B239" s="492">
        <f>B$3</f>
        <v>2022</v>
      </c>
      <c r="C239" s="492"/>
      <c r="D239" s="492">
        <f>D$3</f>
        <v>2023</v>
      </c>
      <c r="E239" s="492"/>
      <c r="F239" s="492" t="str">
        <f>F$3</f>
        <v>X</v>
      </c>
      <c r="G239" s="492"/>
      <c r="H239" s="492" t="str">
        <f>H$3</f>
        <v>X</v>
      </c>
      <c r="I239" s="492"/>
      <c r="J239" s="492" t="str">
        <f>J$3</f>
        <v>X</v>
      </c>
      <c r="K239" s="492"/>
      <c r="L239" s="492" t="str">
        <f>L$3</f>
        <v>X</v>
      </c>
      <c r="M239" s="492"/>
      <c r="N239" s="492" t="str">
        <f>N$3</f>
        <v>X</v>
      </c>
      <c r="O239" s="492"/>
      <c r="P239" s="492" t="str">
        <f>P$3</f>
        <v>X</v>
      </c>
      <c r="Q239" s="492"/>
      <c r="R239" s="492" t="str">
        <f>R$3</f>
        <v>X</v>
      </c>
      <c r="S239" s="492"/>
      <c r="T239" s="492"/>
      <c r="U239" s="492"/>
    </row>
    <row r="240" spans="1:23" x14ac:dyDescent="0.2">
      <c r="A240" s="530"/>
      <c r="B240" s="493" t="s">
        <v>232</v>
      </c>
      <c r="C240" s="493"/>
      <c r="D240" s="493" t="s">
        <v>232</v>
      </c>
      <c r="E240" s="493"/>
      <c r="F240" s="493" t="s">
        <v>232</v>
      </c>
      <c r="G240" s="493"/>
      <c r="H240" s="493" t="s">
        <v>232</v>
      </c>
      <c r="I240" s="493"/>
      <c r="J240" s="493" t="s">
        <v>232</v>
      </c>
      <c r="K240" s="493"/>
      <c r="L240" s="493" t="s">
        <v>232</v>
      </c>
      <c r="M240" s="493"/>
      <c r="N240" s="493" t="s">
        <v>232</v>
      </c>
      <c r="O240" s="493"/>
      <c r="P240" s="493" t="s">
        <v>232</v>
      </c>
      <c r="Q240" s="493"/>
      <c r="R240" s="493" t="s">
        <v>232</v>
      </c>
      <c r="S240" s="493"/>
      <c r="T240" s="493" t="s">
        <v>114</v>
      </c>
      <c r="U240" s="493" t="s">
        <v>59</v>
      </c>
    </row>
    <row r="241" spans="1:23" ht="12.75" customHeight="1" x14ac:dyDescent="0.2">
      <c r="A241" s="531" t="str">
        <f>A$5</f>
        <v>Eiropas Reģionālās attīstības fonds</v>
      </c>
      <c r="B241" s="532">
        <f>B248*$L$238</f>
        <v>0</v>
      </c>
      <c r="C241" s="532"/>
      <c r="D241" s="532">
        <f t="shared" ref="D241:R241" si="137">D248*$L$238</f>
        <v>0</v>
      </c>
      <c r="E241" s="532"/>
      <c r="F241" s="532">
        <f t="shared" si="137"/>
        <v>0</v>
      </c>
      <c r="G241" s="532"/>
      <c r="H241" s="532">
        <f t="shared" si="137"/>
        <v>0</v>
      </c>
      <c r="I241" s="532"/>
      <c r="J241" s="532">
        <f t="shared" si="137"/>
        <v>0</v>
      </c>
      <c r="K241" s="532"/>
      <c r="L241" s="532">
        <f t="shared" si="137"/>
        <v>0</v>
      </c>
      <c r="M241" s="532"/>
      <c r="N241" s="532">
        <f t="shared" si="137"/>
        <v>0</v>
      </c>
      <c r="O241" s="532"/>
      <c r="P241" s="532">
        <f t="shared" si="137"/>
        <v>0</v>
      </c>
      <c r="Q241" s="532"/>
      <c r="R241" s="532">
        <f t="shared" si="137"/>
        <v>0</v>
      </c>
      <c r="S241" s="532"/>
      <c r="T241" s="496">
        <f>SUM(B241:R241)</f>
        <v>0</v>
      </c>
      <c r="U241" s="497" t="e">
        <f>T241/$T$248</f>
        <v>#DIV/0!</v>
      </c>
    </row>
    <row r="242" spans="1:23" ht="12.75" customHeight="1" x14ac:dyDescent="0.2">
      <c r="A242" s="498" t="str">
        <f>A$6</f>
        <v>Attiecināmais valsts budžeta finansējums</v>
      </c>
      <c r="B242" s="532"/>
      <c r="C242" s="532"/>
      <c r="D242" s="532"/>
      <c r="E242" s="532"/>
      <c r="F242" s="532"/>
      <c r="G242" s="532"/>
      <c r="H242" s="532"/>
      <c r="I242" s="532"/>
      <c r="J242" s="532"/>
      <c r="K242" s="532"/>
      <c r="L242" s="532"/>
      <c r="M242" s="532"/>
      <c r="N242" s="532"/>
      <c r="O242" s="532"/>
      <c r="P242" s="532"/>
      <c r="Q242" s="532"/>
      <c r="R242" s="532"/>
      <c r="S242" s="532"/>
      <c r="T242" s="496">
        <f t="shared" ref="T242:T247" si="138">SUM(B242:R242)</f>
        <v>0</v>
      </c>
      <c r="U242" s="497" t="e">
        <f t="shared" ref="U242:U248" si="139">T242/$T$248</f>
        <v>#DIV/0!</v>
      </c>
    </row>
    <row r="243" spans="1:23" ht="12.75" customHeight="1" x14ac:dyDescent="0.2">
      <c r="A243" s="498" t="str">
        <f>A$7</f>
        <v>Valsts budžeta dotācija pašvaldībām</v>
      </c>
      <c r="B243" s="533"/>
      <c r="C243" s="533"/>
      <c r="D243" s="533"/>
      <c r="E243" s="533"/>
      <c r="F243" s="533"/>
      <c r="G243" s="533"/>
      <c r="H243" s="533"/>
      <c r="I243" s="533"/>
      <c r="J243" s="533"/>
      <c r="K243" s="533"/>
      <c r="L243" s="533"/>
      <c r="M243" s="533"/>
      <c r="N243" s="533"/>
      <c r="O243" s="533"/>
      <c r="P243" s="533"/>
      <c r="Q243" s="533"/>
      <c r="R243" s="533"/>
      <c r="S243" s="533"/>
      <c r="T243" s="496">
        <f t="shared" si="138"/>
        <v>0</v>
      </c>
      <c r="U243" s="497" t="e">
        <f t="shared" si="139"/>
        <v>#DIV/0!</v>
      </c>
    </row>
    <row r="244" spans="1:23" ht="12.75" customHeight="1" x14ac:dyDescent="0.2">
      <c r="A244" s="498" t="str">
        <f>A$8</f>
        <v>Pašvaldības finansējums</v>
      </c>
      <c r="B244" s="533"/>
      <c r="C244" s="533"/>
      <c r="D244" s="533"/>
      <c r="E244" s="533"/>
      <c r="F244" s="533"/>
      <c r="G244" s="533"/>
      <c r="H244" s="533"/>
      <c r="I244" s="533"/>
      <c r="J244" s="533"/>
      <c r="K244" s="533"/>
      <c r="L244" s="533"/>
      <c r="M244" s="533"/>
      <c r="N244" s="533"/>
      <c r="O244" s="533"/>
      <c r="P244" s="533"/>
      <c r="Q244" s="533"/>
      <c r="R244" s="533"/>
      <c r="S244" s="533"/>
      <c r="T244" s="496">
        <f t="shared" si="138"/>
        <v>0</v>
      </c>
      <c r="U244" s="497" t="e">
        <f t="shared" si="139"/>
        <v>#DIV/0!</v>
      </c>
    </row>
    <row r="245" spans="1:23" s="320" customFormat="1" ht="12.75" customHeight="1" x14ac:dyDescent="0.2">
      <c r="A245" s="498" t="str">
        <f>A$9</f>
        <v>Cits publiskais finansējums</v>
      </c>
      <c r="B245" s="533"/>
      <c r="C245" s="533"/>
      <c r="D245" s="533"/>
      <c r="E245" s="533"/>
      <c r="F245" s="533"/>
      <c r="G245" s="533"/>
      <c r="H245" s="533"/>
      <c r="I245" s="533"/>
      <c r="J245" s="533"/>
      <c r="K245" s="533"/>
      <c r="L245" s="533"/>
      <c r="M245" s="533"/>
      <c r="N245" s="533"/>
      <c r="O245" s="533"/>
      <c r="P245" s="533"/>
      <c r="Q245" s="533"/>
      <c r="R245" s="533"/>
      <c r="S245" s="533"/>
      <c r="T245" s="496">
        <f t="shared" si="138"/>
        <v>0</v>
      </c>
      <c r="U245" s="497" t="e">
        <f t="shared" si="139"/>
        <v>#DIV/0!</v>
      </c>
    </row>
    <row r="246" spans="1:23" ht="12.75" customHeight="1" x14ac:dyDescent="0.2">
      <c r="A246" s="499" t="str">
        <f>A$10</f>
        <v>Publiskās attiecināmās izmaksas</v>
      </c>
      <c r="B246" s="376">
        <f>SUM(B241:B245)</f>
        <v>0</v>
      </c>
      <c r="C246" s="376"/>
      <c r="D246" s="376">
        <f t="shared" ref="D246:R246" si="140">SUM(D241:D245)</f>
        <v>0</v>
      </c>
      <c r="E246" s="376"/>
      <c r="F246" s="376">
        <f t="shared" si="140"/>
        <v>0</v>
      </c>
      <c r="G246" s="376"/>
      <c r="H246" s="376">
        <f t="shared" si="140"/>
        <v>0</v>
      </c>
      <c r="I246" s="376"/>
      <c r="J246" s="376">
        <f t="shared" si="140"/>
        <v>0</v>
      </c>
      <c r="K246" s="376"/>
      <c r="L246" s="376">
        <f t="shared" si="140"/>
        <v>0</v>
      </c>
      <c r="M246" s="376"/>
      <c r="N246" s="376">
        <f t="shared" si="140"/>
        <v>0</v>
      </c>
      <c r="O246" s="376"/>
      <c r="P246" s="376">
        <f t="shared" si="140"/>
        <v>0</v>
      </c>
      <c r="Q246" s="376"/>
      <c r="R246" s="376">
        <f t="shared" si="140"/>
        <v>0</v>
      </c>
      <c r="S246" s="376"/>
      <c r="T246" s="500">
        <f t="shared" si="138"/>
        <v>0</v>
      </c>
      <c r="U246" s="497" t="e">
        <f t="shared" si="139"/>
        <v>#DIV/0!</v>
      </c>
    </row>
    <row r="247" spans="1:23" ht="12.75" customHeight="1" x14ac:dyDescent="0.2">
      <c r="A247" s="498" t="str">
        <f>A$11</f>
        <v>Privātās attiecināmās izmaksas</v>
      </c>
      <c r="B247" s="533">
        <f>B248*$L$238-B241</f>
        <v>0</v>
      </c>
      <c r="C247" s="533"/>
      <c r="D247" s="533">
        <f t="shared" ref="D247:R247" si="141">D248*$L$238-D241</f>
        <v>0</v>
      </c>
      <c r="E247" s="533"/>
      <c r="F247" s="533">
        <f t="shared" si="141"/>
        <v>0</v>
      </c>
      <c r="G247" s="533"/>
      <c r="H247" s="533">
        <f t="shared" si="141"/>
        <v>0</v>
      </c>
      <c r="I247" s="533"/>
      <c r="J247" s="533">
        <f t="shared" si="141"/>
        <v>0</v>
      </c>
      <c r="K247" s="533"/>
      <c r="L247" s="533">
        <f t="shared" si="141"/>
        <v>0</v>
      </c>
      <c r="M247" s="533"/>
      <c r="N247" s="533">
        <f t="shared" si="141"/>
        <v>0</v>
      </c>
      <c r="O247" s="533"/>
      <c r="P247" s="533">
        <f t="shared" si="141"/>
        <v>0</v>
      </c>
      <c r="Q247" s="533"/>
      <c r="R247" s="533">
        <f t="shared" si="141"/>
        <v>0</v>
      </c>
      <c r="S247" s="533"/>
      <c r="T247" s="496">
        <f t="shared" si="138"/>
        <v>0</v>
      </c>
      <c r="U247" s="497" t="e">
        <f t="shared" si="139"/>
        <v>#DIV/0!</v>
      </c>
    </row>
    <row r="248" spans="1:23" ht="12.75" customHeight="1" x14ac:dyDescent="0.2">
      <c r="A248" s="499" t="str">
        <f>A$12</f>
        <v>Kopējās attiecināmās izmaksas</v>
      </c>
      <c r="B248" s="376">
        <f>IF(B23=2,'1.3.1. Partneris-kom.-1'!H40,'1.3.1. Partneris-kom.-1'!H40*B23)</f>
        <v>0</v>
      </c>
      <c r="C248" s="376"/>
      <c r="D248" s="376">
        <f>IF(D23=2,'1.3.1. Partneris-kom.-1'!J40+'1.3.1. Partneris-kom.-1'!H40,'1.3.1. Partneris-kom.-1'!J40*D23)</f>
        <v>0</v>
      </c>
      <c r="E248" s="376"/>
      <c r="F248" s="376">
        <f>IF(F23=2,'1.3.1. Partneris-kom.-1'!L40+'1.3.1. Partneris-kom.-1'!J40+'1.3.1. Partneris-kom.-1'!H40,'1.3.1. Partneris-kom.-1'!L40*F23)</f>
        <v>0</v>
      </c>
      <c r="G248" s="376"/>
      <c r="H248" s="376">
        <f>IF(H23=2,'1.3.1. Partneris-kom.-1'!N40+'1.3.1. Partneris-kom.-1'!L40+'1.3.1. Partneris-kom.-1'!J40+'1.3.1. Partneris-kom.-1'!H40,'1.3.1. Partneris-kom.-1'!N40*H23)</f>
        <v>0</v>
      </c>
      <c r="I248" s="376"/>
      <c r="J248" s="376">
        <f>IF(J23=2,'1.3.1. Partneris-kom.-1'!P40,'1.3.1. Partneris-kom.-1'!P40*J23)</f>
        <v>0</v>
      </c>
      <c r="K248" s="376"/>
      <c r="L248" s="376">
        <f>IF(L23=2,'1.3.1. Partneris-kom.-1'!R40,'1.3.1. Partneris-kom.-1'!R40*L23)</f>
        <v>0</v>
      </c>
      <c r="M248" s="376"/>
      <c r="N248" s="376">
        <f>IF(N23=2,'1.3.1. Partneris-kom.-1'!T40,'1.3.1. Partneris-kom.-1'!T40*N23)</f>
        <v>0</v>
      </c>
      <c r="O248" s="376"/>
      <c r="P248" s="376">
        <f>IF(P23=2,'1.3.1. Partneris-kom.-1'!V40,'1.3.1. Partneris-kom.-1'!V40*P23)</f>
        <v>0</v>
      </c>
      <c r="Q248" s="376"/>
      <c r="R248" s="376">
        <f>IF(R23=2,'1.3.1. Partneris-kom.-1'!X40,'1.3.1. Partneris-kom.-1'!X40*R23)</f>
        <v>0</v>
      </c>
      <c r="S248" s="376"/>
      <c r="T248" s="500">
        <f>SUM(B248:R248)</f>
        <v>0</v>
      </c>
      <c r="U248" s="497" t="e">
        <f t="shared" si="139"/>
        <v>#DIV/0!</v>
      </c>
    </row>
    <row r="249" spans="1:23" ht="12.75" customHeight="1" x14ac:dyDescent="0.2">
      <c r="A249" s="498" t="str">
        <f>A$13</f>
        <v>Publiskās neattiecināmās izmaksas</v>
      </c>
      <c r="B249" s="535"/>
      <c r="C249" s="535"/>
      <c r="D249" s="535"/>
      <c r="E249" s="535"/>
      <c r="F249" s="535"/>
      <c r="G249" s="535"/>
      <c r="H249" s="535"/>
      <c r="I249" s="535"/>
      <c r="J249" s="535"/>
      <c r="K249" s="535"/>
      <c r="L249" s="535"/>
      <c r="M249" s="535"/>
      <c r="N249" s="535"/>
      <c r="O249" s="535"/>
      <c r="P249" s="535"/>
      <c r="Q249" s="535"/>
      <c r="R249" s="535"/>
      <c r="S249" s="535"/>
      <c r="T249" s="496">
        <f t="shared" ref="T249:T251" si="142">SUM(B249:R249)</f>
        <v>0</v>
      </c>
      <c r="U249" s="534" t="s">
        <v>239</v>
      </c>
    </row>
    <row r="250" spans="1:23" ht="12.75" customHeight="1" x14ac:dyDescent="0.2">
      <c r="A250" s="498" t="str">
        <f>A$14</f>
        <v>Privātās neattiecināmās izmaksas</v>
      </c>
      <c r="B250" s="533">
        <f>IF(B23=2,'1.3.1. Partneris-kom.-1'!I40,'1.3.1. Partneris-kom.-1'!I40*B23)</f>
        <v>0</v>
      </c>
      <c r="C250" s="533"/>
      <c r="D250" s="533">
        <f>IF(D23=2,'1.3.1. Partneris-kom.-1'!K40+'1.3.1. Partneris-kom.-1'!I40,'1.3.1. Partneris-kom.-1'!K40*D23)</f>
        <v>0</v>
      </c>
      <c r="E250" s="533"/>
      <c r="F250" s="533">
        <f>IF(F23=2,'1.3.1. Partneris-kom.-1'!M40+'1.3.1. Partneris-kom.-1'!K40+'1.3.1. Partneris-kom.-1'!I40,'1.3.1. Partneris-kom.-1'!M40*F23)</f>
        <v>0</v>
      </c>
      <c r="G250" s="533"/>
      <c r="H250" s="533">
        <f>IF(H23=2,'1.3.1. Partneris-kom.-1'!O40+'1.3.1. Partneris-kom.-1'!M40+'1.3.1. Partneris-kom.-1'!K40+'1.3.1. Partneris-kom.-1'!I40,'1.3.1. Partneris-kom.-1'!O40*H23)</f>
        <v>0</v>
      </c>
      <c r="I250" s="533"/>
      <c r="J250" s="533">
        <f>IF(J23=2,'1.3.1. Partneris-kom.-1'!Q40,'1.3.1. Partneris-kom.-1'!Q40*J23)</f>
        <v>0</v>
      </c>
      <c r="K250" s="533"/>
      <c r="L250" s="533">
        <f>IF(L23=2,'1.3.1. Partneris-kom.-1'!S40,'1.3.1. Partneris-kom.-1'!S40*L23)</f>
        <v>0</v>
      </c>
      <c r="M250" s="533"/>
      <c r="N250" s="533">
        <f>IF(N23=2,'1.3.1. Partneris-kom.-1'!U40,'1.3.1. Partneris-kom.-1'!U40*N23)</f>
        <v>0</v>
      </c>
      <c r="O250" s="533"/>
      <c r="P250" s="533">
        <f>IF(P23=2,'1.3.1. Partneris-kom.-1'!W40,'1.3.1. Partneris-kom.-1'!W40*P23)</f>
        <v>0</v>
      </c>
      <c r="Q250" s="533"/>
      <c r="R250" s="533">
        <f>IF(R23=2,'1.3.1. Partneris-kom.-1'!Y40,'1.3.1. Partneris-kom.-1'!Y40*R23)</f>
        <v>0</v>
      </c>
      <c r="S250" s="533"/>
      <c r="T250" s="496">
        <f t="shared" si="142"/>
        <v>0</v>
      </c>
      <c r="U250" s="534" t="s">
        <v>239</v>
      </c>
    </row>
    <row r="251" spans="1:23" ht="12.75" customHeight="1" x14ac:dyDescent="0.2">
      <c r="A251" s="499" t="str">
        <f>A$15</f>
        <v>Neattiecināmās izmaksas kopā</v>
      </c>
      <c r="B251" s="376">
        <f>SUM(B249:B250)</f>
        <v>0</v>
      </c>
      <c r="C251" s="376"/>
      <c r="D251" s="376">
        <f t="shared" ref="D251:R251" si="143">SUM(D249:D250)</f>
        <v>0</v>
      </c>
      <c r="E251" s="376"/>
      <c r="F251" s="376">
        <f t="shared" si="143"/>
        <v>0</v>
      </c>
      <c r="G251" s="376"/>
      <c r="H251" s="376">
        <f t="shared" si="143"/>
        <v>0</v>
      </c>
      <c r="I251" s="376"/>
      <c r="J251" s="376">
        <f t="shared" si="143"/>
        <v>0</v>
      </c>
      <c r="K251" s="376"/>
      <c r="L251" s="376">
        <f t="shared" si="143"/>
        <v>0</v>
      </c>
      <c r="M251" s="376"/>
      <c r="N251" s="376">
        <f t="shared" si="143"/>
        <v>0</v>
      </c>
      <c r="O251" s="376"/>
      <c r="P251" s="376">
        <f t="shared" si="143"/>
        <v>0</v>
      </c>
      <c r="Q251" s="376"/>
      <c r="R251" s="376">
        <f t="shared" si="143"/>
        <v>0</v>
      </c>
      <c r="S251" s="376"/>
      <c r="T251" s="500">
        <f t="shared" si="142"/>
        <v>0</v>
      </c>
      <c r="U251" s="534" t="s">
        <v>239</v>
      </c>
    </row>
    <row r="252" spans="1:23" ht="12.75" customHeight="1" x14ac:dyDescent="0.25">
      <c r="A252" s="505" t="str">
        <f>A$16</f>
        <v>Kopējās izmaksas</v>
      </c>
      <c r="B252" s="506">
        <f>B248+B251</f>
        <v>0</v>
      </c>
      <c r="C252" s="506"/>
      <c r="D252" s="506">
        <f t="shared" ref="D252:R252" si="144">D248+D251</f>
        <v>0</v>
      </c>
      <c r="E252" s="506"/>
      <c r="F252" s="506">
        <f t="shared" si="144"/>
        <v>0</v>
      </c>
      <c r="G252" s="506"/>
      <c r="H252" s="506">
        <f t="shared" si="144"/>
        <v>0</v>
      </c>
      <c r="I252" s="506"/>
      <c r="J252" s="506">
        <f t="shared" si="144"/>
        <v>0</v>
      </c>
      <c r="K252" s="506"/>
      <c r="L252" s="506">
        <f t="shared" si="144"/>
        <v>0</v>
      </c>
      <c r="M252" s="506"/>
      <c r="N252" s="506">
        <f t="shared" si="144"/>
        <v>0</v>
      </c>
      <c r="O252" s="506"/>
      <c r="P252" s="506">
        <f t="shared" si="144"/>
        <v>0</v>
      </c>
      <c r="Q252" s="506"/>
      <c r="R252" s="506">
        <f t="shared" si="144"/>
        <v>0</v>
      </c>
      <c r="S252" s="506"/>
      <c r="T252" s="500">
        <f>SUM(B252:R252)</f>
        <v>0</v>
      </c>
      <c r="U252" s="534" t="s">
        <v>239</v>
      </c>
    </row>
    <row r="254" spans="1:23" ht="18.75" customHeight="1" x14ac:dyDescent="0.2">
      <c r="A254" s="543" t="s">
        <v>252</v>
      </c>
      <c r="B254" s="524">
        <f>'1.3.2. Partneris-kom.-2'!C3</f>
        <v>0</v>
      </c>
      <c r="C254" s="525"/>
      <c r="D254" s="525"/>
      <c r="E254" s="525"/>
      <c r="F254" s="524">
        <f>'1.3.2. Partneris-kom.-2'!H3</f>
        <v>0</v>
      </c>
      <c r="G254" s="525"/>
      <c r="H254" s="526"/>
      <c r="I254" s="525"/>
      <c r="J254" s="526" t="s">
        <v>321</v>
      </c>
      <c r="K254" s="525"/>
      <c r="L254" s="528">
        <f>'1.3.2. Partneris-kom.-2'!C7*'11. DL PIV 4.pielikums'!$E$31</f>
        <v>0.44528527127665191</v>
      </c>
      <c r="M254" s="525"/>
      <c r="N254" s="529" t="s">
        <v>340</v>
      </c>
      <c r="O254" s="525"/>
      <c r="P254" s="526"/>
      <c r="Q254" s="525"/>
      <c r="R254" s="526"/>
      <c r="S254" s="525"/>
      <c r="T254" s="526"/>
      <c r="U254" s="526"/>
      <c r="W254" s="401">
        <f>IF(F254=dati!$J$3,1,IF(F254=dati!$J$4,2,IF(F254=dati!$J$5,3,0)))</f>
        <v>0</v>
      </c>
    </row>
    <row r="255" spans="1:23" x14ac:dyDescent="0.2">
      <c r="A255" s="491" t="s">
        <v>231</v>
      </c>
      <c r="B255" s="492">
        <f>B$3</f>
        <v>2022</v>
      </c>
      <c r="C255" s="492"/>
      <c r="D255" s="492">
        <f>D$3</f>
        <v>2023</v>
      </c>
      <c r="E255" s="492"/>
      <c r="F255" s="492" t="str">
        <f>F$3</f>
        <v>X</v>
      </c>
      <c r="G255" s="492"/>
      <c r="H255" s="492" t="str">
        <f>H$3</f>
        <v>X</v>
      </c>
      <c r="I255" s="492"/>
      <c r="J255" s="492" t="str">
        <f>J$3</f>
        <v>X</v>
      </c>
      <c r="K255" s="492"/>
      <c r="L255" s="492" t="str">
        <f>L$3</f>
        <v>X</v>
      </c>
      <c r="M255" s="492"/>
      <c r="N255" s="492" t="str">
        <f>N$3</f>
        <v>X</v>
      </c>
      <c r="O255" s="492"/>
      <c r="P255" s="492" t="str">
        <f>P$3</f>
        <v>X</v>
      </c>
      <c r="Q255" s="492"/>
      <c r="R255" s="492" t="str">
        <f>R$3</f>
        <v>X</v>
      </c>
      <c r="S255" s="492"/>
      <c r="T255" s="492"/>
      <c r="U255" s="492"/>
    </row>
    <row r="256" spans="1:23" x14ac:dyDescent="0.2">
      <c r="A256" s="530"/>
      <c r="B256" s="493" t="s">
        <v>232</v>
      </c>
      <c r="C256" s="493"/>
      <c r="D256" s="493" t="s">
        <v>232</v>
      </c>
      <c r="E256" s="493"/>
      <c r="F256" s="493" t="s">
        <v>232</v>
      </c>
      <c r="G256" s="493"/>
      <c r="H256" s="493" t="s">
        <v>232</v>
      </c>
      <c r="I256" s="493"/>
      <c r="J256" s="493" t="s">
        <v>232</v>
      </c>
      <c r="K256" s="493"/>
      <c r="L256" s="493" t="s">
        <v>232</v>
      </c>
      <c r="M256" s="493"/>
      <c r="N256" s="493" t="s">
        <v>232</v>
      </c>
      <c r="O256" s="493"/>
      <c r="P256" s="493" t="s">
        <v>232</v>
      </c>
      <c r="Q256" s="493"/>
      <c r="R256" s="493" t="s">
        <v>232</v>
      </c>
      <c r="S256" s="493"/>
      <c r="T256" s="493" t="s">
        <v>114</v>
      </c>
      <c r="U256" s="493" t="s">
        <v>59</v>
      </c>
    </row>
    <row r="257" spans="1:23" ht="12.75" customHeight="1" x14ac:dyDescent="0.2">
      <c r="A257" s="531" t="str">
        <f>A$5</f>
        <v>Eiropas Reģionālās attīstības fonds</v>
      </c>
      <c r="B257" s="532">
        <f>B264*$L$254</f>
        <v>0</v>
      </c>
      <c r="C257" s="532"/>
      <c r="D257" s="532">
        <f t="shared" ref="D257:R257" si="145">D264*$L$254</f>
        <v>0</v>
      </c>
      <c r="E257" s="532"/>
      <c r="F257" s="532">
        <f t="shared" si="145"/>
        <v>0</v>
      </c>
      <c r="G257" s="532"/>
      <c r="H257" s="532">
        <f t="shared" si="145"/>
        <v>0</v>
      </c>
      <c r="I257" s="532"/>
      <c r="J257" s="532">
        <f t="shared" si="145"/>
        <v>0</v>
      </c>
      <c r="K257" s="532"/>
      <c r="L257" s="532">
        <f t="shared" si="145"/>
        <v>0</v>
      </c>
      <c r="M257" s="532"/>
      <c r="N257" s="532">
        <f t="shared" si="145"/>
        <v>0</v>
      </c>
      <c r="O257" s="532"/>
      <c r="P257" s="532">
        <f t="shared" si="145"/>
        <v>0</v>
      </c>
      <c r="Q257" s="532"/>
      <c r="R257" s="532">
        <f t="shared" si="145"/>
        <v>0</v>
      </c>
      <c r="S257" s="532"/>
      <c r="T257" s="496">
        <f>SUM(B257:R257)</f>
        <v>0</v>
      </c>
      <c r="U257" s="497" t="e">
        <f>T257/$T$264</f>
        <v>#DIV/0!</v>
      </c>
    </row>
    <row r="258" spans="1:23" ht="12.75" customHeight="1" x14ac:dyDescent="0.2">
      <c r="A258" s="498" t="str">
        <f>A$6</f>
        <v>Attiecināmais valsts budžeta finansējums</v>
      </c>
      <c r="B258" s="532"/>
      <c r="C258" s="532"/>
      <c r="D258" s="532"/>
      <c r="E258" s="532"/>
      <c r="F258" s="532"/>
      <c r="G258" s="532"/>
      <c r="H258" s="532"/>
      <c r="I258" s="532"/>
      <c r="J258" s="532"/>
      <c r="K258" s="532"/>
      <c r="L258" s="532"/>
      <c r="M258" s="532"/>
      <c r="N258" s="532"/>
      <c r="O258" s="532"/>
      <c r="P258" s="532"/>
      <c r="Q258" s="532"/>
      <c r="R258" s="532"/>
      <c r="S258" s="532"/>
      <c r="T258" s="496">
        <f t="shared" ref="T258:T263" si="146">SUM(B258:R258)</f>
        <v>0</v>
      </c>
      <c r="U258" s="497" t="e">
        <f t="shared" ref="U258:U264" si="147">T258/$T$264</f>
        <v>#DIV/0!</v>
      </c>
    </row>
    <row r="259" spans="1:23" ht="12.75" customHeight="1" x14ac:dyDescent="0.2">
      <c r="A259" s="498" t="str">
        <f>A$7</f>
        <v>Valsts budžeta dotācija pašvaldībām</v>
      </c>
      <c r="B259" s="533"/>
      <c r="C259" s="533"/>
      <c r="D259" s="533"/>
      <c r="E259" s="533"/>
      <c r="F259" s="533"/>
      <c r="G259" s="533"/>
      <c r="H259" s="533"/>
      <c r="I259" s="533"/>
      <c r="J259" s="533"/>
      <c r="K259" s="533"/>
      <c r="L259" s="533"/>
      <c r="M259" s="533"/>
      <c r="N259" s="533"/>
      <c r="O259" s="533"/>
      <c r="P259" s="533"/>
      <c r="Q259" s="533"/>
      <c r="R259" s="533"/>
      <c r="S259" s="533"/>
      <c r="T259" s="496">
        <f t="shared" si="146"/>
        <v>0</v>
      </c>
      <c r="U259" s="497" t="e">
        <f t="shared" si="147"/>
        <v>#DIV/0!</v>
      </c>
    </row>
    <row r="260" spans="1:23" ht="12.75" customHeight="1" x14ac:dyDescent="0.2">
      <c r="A260" s="498" t="str">
        <f>A$8</f>
        <v>Pašvaldības finansējums</v>
      </c>
      <c r="B260" s="533"/>
      <c r="C260" s="533"/>
      <c r="D260" s="533"/>
      <c r="E260" s="533"/>
      <c r="F260" s="533"/>
      <c r="G260" s="533"/>
      <c r="H260" s="533"/>
      <c r="I260" s="533"/>
      <c r="J260" s="533"/>
      <c r="K260" s="533"/>
      <c r="L260" s="533"/>
      <c r="M260" s="533"/>
      <c r="N260" s="533"/>
      <c r="O260" s="533"/>
      <c r="P260" s="533"/>
      <c r="Q260" s="533"/>
      <c r="R260" s="533"/>
      <c r="S260" s="533"/>
      <c r="T260" s="496">
        <f t="shared" si="146"/>
        <v>0</v>
      </c>
      <c r="U260" s="497" t="e">
        <f t="shared" si="147"/>
        <v>#DIV/0!</v>
      </c>
    </row>
    <row r="261" spans="1:23" s="320" customFormat="1" ht="12.75" customHeight="1" x14ac:dyDescent="0.2">
      <c r="A261" s="498" t="str">
        <f>A$9</f>
        <v>Cits publiskais finansējums</v>
      </c>
      <c r="B261" s="533"/>
      <c r="C261" s="533"/>
      <c r="D261" s="533"/>
      <c r="E261" s="533"/>
      <c r="F261" s="533"/>
      <c r="G261" s="533"/>
      <c r="H261" s="533"/>
      <c r="I261" s="533"/>
      <c r="J261" s="533"/>
      <c r="K261" s="533"/>
      <c r="L261" s="533"/>
      <c r="M261" s="533"/>
      <c r="N261" s="533"/>
      <c r="O261" s="533"/>
      <c r="P261" s="533"/>
      <c r="Q261" s="533"/>
      <c r="R261" s="533"/>
      <c r="S261" s="533"/>
      <c r="T261" s="496">
        <f t="shared" si="146"/>
        <v>0</v>
      </c>
      <c r="U261" s="497" t="e">
        <f t="shared" si="147"/>
        <v>#DIV/0!</v>
      </c>
    </row>
    <row r="262" spans="1:23" ht="12.75" customHeight="1" x14ac:dyDescent="0.2">
      <c r="A262" s="499" t="str">
        <f>A$10</f>
        <v>Publiskās attiecināmās izmaksas</v>
      </c>
      <c r="B262" s="376">
        <f>SUM(B257:B261)</f>
        <v>0</v>
      </c>
      <c r="C262" s="376"/>
      <c r="D262" s="376">
        <f t="shared" ref="D262:R262" si="148">SUM(D257:D261)</f>
        <v>0</v>
      </c>
      <c r="E262" s="376"/>
      <c r="F262" s="376">
        <f t="shared" si="148"/>
        <v>0</v>
      </c>
      <c r="G262" s="376"/>
      <c r="H262" s="376">
        <f t="shared" si="148"/>
        <v>0</v>
      </c>
      <c r="I262" s="376"/>
      <c r="J262" s="376">
        <f t="shared" si="148"/>
        <v>0</v>
      </c>
      <c r="K262" s="376"/>
      <c r="L262" s="376">
        <f t="shared" si="148"/>
        <v>0</v>
      </c>
      <c r="M262" s="376"/>
      <c r="N262" s="376">
        <f t="shared" si="148"/>
        <v>0</v>
      </c>
      <c r="O262" s="376"/>
      <c r="P262" s="376">
        <f t="shared" si="148"/>
        <v>0</v>
      </c>
      <c r="Q262" s="376"/>
      <c r="R262" s="376">
        <f t="shared" si="148"/>
        <v>0</v>
      </c>
      <c r="S262" s="376"/>
      <c r="T262" s="500">
        <f t="shared" si="146"/>
        <v>0</v>
      </c>
      <c r="U262" s="497" t="e">
        <f t="shared" si="147"/>
        <v>#DIV/0!</v>
      </c>
    </row>
    <row r="263" spans="1:23" ht="12.75" customHeight="1" x14ac:dyDescent="0.2">
      <c r="A263" s="498" t="str">
        <f>A$11</f>
        <v>Privātās attiecināmās izmaksas</v>
      </c>
      <c r="B263" s="533">
        <f>B264-B257</f>
        <v>0</v>
      </c>
      <c r="C263" s="533"/>
      <c r="D263" s="533">
        <f t="shared" ref="D263:R263" si="149">D264-D257</f>
        <v>0</v>
      </c>
      <c r="E263" s="533"/>
      <c r="F263" s="533">
        <f t="shared" si="149"/>
        <v>0</v>
      </c>
      <c r="G263" s="533"/>
      <c r="H263" s="533">
        <f t="shared" si="149"/>
        <v>0</v>
      </c>
      <c r="I263" s="533"/>
      <c r="J263" s="533">
        <f t="shared" si="149"/>
        <v>0</v>
      </c>
      <c r="K263" s="533"/>
      <c r="L263" s="533">
        <f t="shared" si="149"/>
        <v>0</v>
      </c>
      <c r="M263" s="533"/>
      <c r="N263" s="533">
        <f t="shared" si="149"/>
        <v>0</v>
      </c>
      <c r="O263" s="533"/>
      <c r="P263" s="533">
        <f t="shared" si="149"/>
        <v>0</v>
      </c>
      <c r="Q263" s="533"/>
      <c r="R263" s="533">
        <f t="shared" si="149"/>
        <v>0</v>
      </c>
      <c r="S263" s="533"/>
      <c r="T263" s="496">
        <f t="shared" si="146"/>
        <v>0</v>
      </c>
      <c r="U263" s="497" t="e">
        <f t="shared" si="147"/>
        <v>#DIV/0!</v>
      </c>
    </row>
    <row r="264" spans="1:23" ht="12.75" customHeight="1" x14ac:dyDescent="0.2">
      <c r="A264" s="499" t="str">
        <f>A$12</f>
        <v>Kopējās attiecināmās izmaksas</v>
      </c>
      <c r="B264" s="376">
        <f>IF(B23=2,'1.3.2. Partneris-kom.-2'!H39,'1.3.2. Partneris-kom.-2'!H39*B23)</f>
        <v>0</v>
      </c>
      <c r="C264" s="376"/>
      <c r="D264" s="376">
        <f>IF(D23=2,'1.3.2. Partneris-kom.-2'!J39+'1.3.2. Partneris-kom.-2'!H39,'1.3.2. Partneris-kom.-2'!J39*D23)</f>
        <v>0</v>
      </c>
      <c r="E264" s="376"/>
      <c r="F264" s="376">
        <f>IF(F23=2,'1.3.2. Partneris-kom.-2'!L39+'1.3.2. Partneris-kom.-2'!J39+'1.3.2. Partneris-kom.-2'!H39,'1.3.2. Partneris-kom.-2'!L39*F23)</f>
        <v>0</v>
      </c>
      <c r="G264" s="376"/>
      <c r="H264" s="376">
        <f>IF(H23=2,'1.3.2. Partneris-kom.-2'!N39+'1.3.2. Partneris-kom.-2'!L39+'1.3.2. Partneris-kom.-2'!J39+'1.3.2. Partneris-kom.-2'!H39,'1.3.2. Partneris-kom.-2'!N39*H23)</f>
        <v>0</v>
      </c>
      <c r="I264" s="376"/>
      <c r="J264" s="376">
        <f>IF(J23=2,'1.3.2. Partneris-kom.-2'!P39,'1.3.2. Partneris-kom.-2'!P39*J23)</f>
        <v>0</v>
      </c>
      <c r="K264" s="376"/>
      <c r="L264" s="376">
        <f>IF(L23=2,'1.3.2. Partneris-kom.-2'!R39,'1.3.2. Partneris-kom.-2'!R39*L23)</f>
        <v>0</v>
      </c>
      <c r="M264" s="376"/>
      <c r="N264" s="376">
        <f>IF(N23=2,'1.3.2. Partneris-kom.-2'!T39,'1.3.2. Partneris-kom.-2'!T39*N23)</f>
        <v>0</v>
      </c>
      <c r="O264" s="376"/>
      <c r="P264" s="376">
        <f>IF(P23=2,'1.3.2. Partneris-kom.-2'!V39,'1.3.2. Partneris-kom.-2'!V39*P23)</f>
        <v>0</v>
      </c>
      <c r="Q264" s="376"/>
      <c r="R264" s="376">
        <f>IF(R23=2,'1.3.2. Partneris-kom.-2'!X39,'1.3.2. Partneris-kom.-2'!X39*R23)</f>
        <v>0</v>
      </c>
      <c r="S264" s="376"/>
      <c r="T264" s="500">
        <f>SUM(B264:R264)</f>
        <v>0</v>
      </c>
      <c r="U264" s="497" t="e">
        <f t="shared" si="147"/>
        <v>#DIV/0!</v>
      </c>
    </row>
    <row r="265" spans="1:23" ht="12.75" customHeight="1" x14ac:dyDescent="0.2">
      <c r="A265" s="498" t="str">
        <f>A$13</f>
        <v>Publiskās neattiecināmās izmaksas</v>
      </c>
      <c r="B265" s="535"/>
      <c r="C265" s="535"/>
      <c r="D265" s="535"/>
      <c r="E265" s="535"/>
      <c r="F265" s="535"/>
      <c r="G265" s="535"/>
      <c r="H265" s="535"/>
      <c r="I265" s="535"/>
      <c r="J265" s="535"/>
      <c r="K265" s="535"/>
      <c r="L265" s="535"/>
      <c r="M265" s="535"/>
      <c r="N265" s="535"/>
      <c r="O265" s="535"/>
      <c r="P265" s="535"/>
      <c r="Q265" s="535"/>
      <c r="R265" s="535"/>
      <c r="S265" s="535"/>
      <c r="T265" s="496">
        <f t="shared" ref="T265:T267" si="150">SUM(B265:R265)</f>
        <v>0</v>
      </c>
      <c r="U265" s="534" t="s">
        <v>239</v>
      </c>
    </row>
    <row r="266" spans="1:23" ht="12.75" customHeight="1" x14ac:dyDescent="0.2">
      <c r="A266" s="498" t="str">
        <f>A$14</f>
        <v>Privātās neattiecināmās izmaksas</v>
      </c>
      <c r="B266" s="533">
        <f>IF(B23=2,'1.3.2. Partneris-kom.-2'!I39,'1.3.2. Partneris-kom.-2'!I39*B23)</f>
        <v>0</v>
      </c>
      <c r="C266" s="533"/>
      <c r="D266" s="533">
        <f>IF(D23=2,'1.3.2. Partneris-kom.-2'!K39+'1.3.2. Partneris-kom.-2'!I39,'1.3.2. Partneris-kom.-2'!K39*D23)</f>
        <v>0</v>
      </c>
      <c r="E266" s="533"/>
      <c r="F266" s="533">
        <f>IF(F23=2,'1.3.2. Partneris-kom.-2'!M39+'1.3.2. Partneris-kom.-2'!K39+'1.3.2. Partneris-kom.-2'!I39,'1.3.2. Partneris-kom.-2'!M39*F23)</f>
        <v>0</v>
      </c>
      <c r="G266" s="533"/>
      <c r="H266" s="533">
        <f>IF(H23=2,'1.3.2. Partneris-kom.-2'!O39+'1.3.2. Partneris-kom.-2'!M39+'1.3.2. Partneris-kom.-2'!K39+'1.3.2. Partneris-kom.-2'!I39,'1.3.2. Partneris-kom.-2'!O39*H23)</f>
        <v>0</v>
      </c>
      <c r="I266" s="533"/>
      <c r="J266" s="533">
        <f>IF(J23=2,'1.3.2. Partneris-kom.-2'!Q39,'1.3.2. Partneris-kom.-2'!Q39*J23)</f>
        <v>0</v>
      </c>
      <c r="K266" s="533"/>
      <c r="L266" s="533">
        <f>IF(L23=2,'1.3.2. Partneris-kom.-2'!S39,'1.3.2. Partneris-kom.-2'!S39*L23)</f>
        <v>0</v>
      </c>
      <c r="M266" s="533"/>
      <c r="N266" s="533">
        <f>IF(N23=2,'1.3.2. Partneris-kom.-2'!U39,'1.3.2. Partneris-kom.-2'!U39*N23)</f>
        <v>0</v>
      </c>
      <c r="O266" s="533"/>
      <c r="P266" s="533">
        <f>IF(P23=2,'1.3.2. Partneris-kom.-2'!W39,'1.3.2. Partneris-kom.-2'!W39*P23)</f>
        <v>0</v>
      </c>
      <c r="Q266" s="533"/>
      <c r="R266" s="533">
        <f>IF(R23=2,'1.3.2. Partneris-kom.-2'!Y39,'1.3.2. Partneris-kom.-2'!Y39*R23)</f>
        <v>0</v>
      </c>
      <c r="S266" s="533"/>
      <c r="T266" s="496">
        <f t="shared" si="150"/>
        <v>0</v>
      </c>
      <c r="U266" s="534" t="s">
        <v>239</v>
      </c>
    </row>
    <row r="267" spans="1:23" ht="12.75" customHeight="1" x14ac:dyDescent="0.2">
      <c r="A267" s="499" t="str">
        <f>A$15</f>
        <v>Neattiecināmās izmaksas kopā</v>
      </c>
      <c r="B267" s="376">
        <f>SUM(B265:B266)</f>
        <v>0</v>
      </c>
      <c r="C267" s="376"/>
      <c r="D267" s="376">
        <f t="shared" ref="D267:R267" si="151">SUM(D265:D266)</f>
        <v>0</v>
      </c>
      <c r="E267" s="376"/>
      <c r="F267" s="376">
        <f t="shared" si="151"/>
        <v>0</v>
      </c>
      <c r="G267" s="376"/>
      <c r="H267" s="376">
        <f t="shared" si="151"/>
        <v>0</v>
      </c>
      <c r="I267" s="376"/>
      <c r="J267" s="376">
        <f t="shared" si="151"/>
        <v>0</v>
      </c>
      <c r="K267" s="376"/>
      <c r="L267" s="376">
        <f t="shared" si="151"/>
        <v>0</v>
      </c>
      <c r="M267" s="376"/>
      <c r="N267" s="376">
        <f t="shared" si="151"/>
        <v>0</v>
      </c>
      <c r="O267" s="376"/>
      <c r="P267" s="376">
        <f t="shared" si="151"/>
        <v>0</v>
      </c>
      <c r="Q267" s="376"/>
      <c r="R267" s="376">
        <f t="shared" si="151"/>
        <v>0</v>
      </c>
      <c r="S267" s="376"/>
      <c r="T267" s="500">
        <f t="shared" si="150"/>
        <v>0</v>
      </c>
      <c r="U267" s="534" t="s">
        <v>239</v>
      </c>
    </row>
    <row r="268" spans="1:23" ht="12.75" customHeight="1" x14ac:dyDescent="0.25">
      <c r="A268" s="505" t="str">
        <f>A$16</f>
        <v>Kopējās izmaksas</v>
      </c>
      <c r="B268" s="506">
        <f>B264+B267</f>
        <v>0</v>
      </c>
      <c r="C268" s="506"/>
      <c r="D268" s="506">
        <f t="shared" ref="D268:R268" si="152">D264+D267</f>
        <v>0</v>
      </c>
      <c r="E268" s="506"/>
      <c r="F268" s="506">
        <f t="shared" si="152"/>
        <v>0</v>
      </c>
      <c r="G268" s="506"/>
      <c r="H268" s="506">
        <f t="shared" si="152"/>
        <v>0</v>
      </c>
      <c r="I268" s="506"/>
      <c r="J268" s="506">
        <f t="shared" si="152"/>
        <v>0</v>
      </c>
      <c r="K268" s="506"/>
      <c r="L268" s="506">
        <f t="shared" si="152"/>
        <v>0</v>
      </c>
      <c r="M268" s="506"/>
      <c r="N268" s="506">
        <f t="shared" si="152"/>
        <v>0</v>
      </c>
      <c r="O268" s="506"/>
      <c r="P268" s="506">
        <f t="shared" si="152"/>
        <v>0</v>
      </c>
      <c r="Q268" s="506"/>
      <c r="R268" s="506">
        <f t="shared" si="152"/>
        <v>0</v>
      </c>
      <c r="S268" s="506"/>
      <c r="T268" s="500">
        <f>SUM(B268:R268)</f>
        <v>0</v>
      </c>
      <c r="U268" s="534" t="s">
        <v>239</v>
      </c>
    </row>
    <row r="270" spans="1:23" ht="18.75" customHeight="1" x14ac:dyDescent="0.2">
      <c r="A270" s="543" t="s">
        <v>252</v>
      </c>
      <c r="B270" s="524">
        <f>'1.3.2. Partneris-kom.-2'!C3</f>
        <v>0</v>
      </c>
      <c r="C270" s="525"/>
      <c r="D270" s="525"/>
      <c r="E270" s="525"/>
      <c r="F270" s="524">
        <f>'1.3.2. Partneris-kom.-2'!H3</f>
        <v>0</v>
      </c>
      <c r="G270" s="525"/>
      <c r="H270" s="526"/>
      <c r="I270" s="525"/>
      <c r="J270" s="526" t="s">
        <v>321</v>
      </c>
      <c r="K270" s="525"/>
      <c r="L270" s="528">
        <f>'1.3.2. Partneris-kom.-2'!C22</f>
        <v>1</v>
      </c>
      <c r="M270" s="525"/>
      <c r="N270" s="529" t="s">
        <v>340</v>
      </c>
      <c r="O270" s="525"/>
      <c r="P270" s="526"/>
      <c r="Q270" s="525"/>
      <c r="R270" s="526"/>
      <c r="S270" s="525"/>
      <c r="T270" s="526"/>
      <c r="U270" s="526"/>
      <c r="W270" s="401">
        <f>IF(F270=dati!$J$3,1,IF(F270=dati!$J$4,2,IF(F270=dati!$J$5,3,0)))</f>
        <v>0</v>
      </c>
    </row>
    <row r="271" spans="1:23" x14ac:dyDescent="0.2">
      <c r="A271" s="491" t="s">
        <v>231</v>
      </c>
      <c r="B271" s="492">
        <f>B$3</f>
        <v>2022</v>
      </c>
      <c r="C271" s="492"/>
      <c r="D271" s="492">
        <f>D$3</f>
        <v>2023</v>
      </c>
      <c r="E271" s="492"/>
      <c r="F271" s="492" t="str">
        <f>F$3</f>
        <v>X</v>
      </c>
      <c r="G271" s="492"/>
      <c r="H271" s="492" t="str">
        <f>H$3</f>
        <v>X</v>
      </c>
      <c r="I271" s="492"/>
      <c r="J271" s="492" t="str">
        <f>J$3</f>
        <v>X</v>
      </c>
      <c r="K271" s="492"/>
      <c r="L271" s="492" t="str">
        <f>L$3</f>
        <v>X</v>
      </c>
      <c r="M271" s="492"/>
      <c r="N271" s="492" t="str">
        <f>N$3</f>
        <v>X</v>
      </c>
      <c r="O271" s="492"/>
      <c r="P271" s="492" t="str">
        <f>P$3</f>
        <v>X</v>
      </c>
      <c r="Q271" s="492"/>
      <c r="R271" s="492" t="str">
        <f>R$3</f>
        <v>X</v>
      </c>
      <c r="S271" s="492"/>
      <c r="T271" s="492"/>
      <c r="U271" s="492"/>
    </row>
    <row r="272" spans="1:23" x14ac:dyDescent="0.2">
      <c r="A272" s="530"/>
      <c r="B272" s="493" t="s">
        <v>232</v>
      </c>
      <c r="C272" s="493"/>
      <c r="D272" s="493" t="s">
        <v>232</v>
      </c>
      <c r="E272" s="493"/>
      <c r="F272" s="493" t="s">
        <v>232</v>
      </c>
      <c r="G272" s="493"/>
      <c r="H272" s="493" t="s">
        <v>232</v>
      </c>
      <c r="I272" s="493"/>
      <c r="J272" s="493" t="s">
        <v>232</v>
      </c>
      <c r="K272" s="493"/>
      <c r="L272" s="493" t="s">
        <v>232</v>
      </c>
      <c r="M272" s="493"/>
      <c r="N272" s="493" t="s">
        <v>232</v>
      </c>
      <c r="O272" s="493"/>
      <c r="P272" s="493" t="s">
        <v>232</v>
      </c>
      <c r="Q272" s="493"/>
      <c r="R272" s="493" t="s">
        <v>232</v>
      </c>
      <c r="S272" s="493"/>
      <c r="T272" s="493" t="s">
        <v>114</v>
      </c>
      <c r="U272" s="493" t="s">
        <v>59</v>
      </c>
    </row>
    <row r="273" spans="1:21" ht="12.75" customHeight="1" x14ac:dyDescent="0.2">
      <c r="A273" s="531" t="str">
        <f>A$5</f>
        <v>Eiropas Reģionālās attīstības fonds</v>
      </c>
      <c r="B273" s="532">
        <f>B280*$L$270</f>
        <v>0</v>
      </c>
      <c r="C273" s="532"/>
      <c r="D273" s="532">
        <f t="shared" ref="D273:R273" si="153">D280*$L$270</f>
        <v>0</v>
      </c>
      <c r="E273" s="532"/>
      <c r="F273" s="532">
        <f t="shared" si="153"/>
        <v>0</v>
      </c>
      <c r="G273" s="532"/>
      <c r="H273" s="532">
        <f t="shared" si="153"/>
        <v>0</v>
      </c>
      <c r="I273" s="532"/>
      <c r="J273" s="532">
        <f t="shared" si="153"/>
        <v>0</v>
      </c>
      <c r="K273" s="532"/>
      <c r="L273" s="532">
        <f>L280*$L$270</f>
        <v>0</v>
      </c>
      <c r="M273" s="532"/>
      <c r="N273" s="532">
        <f t="shared" si="153"/>
        <v>0</v>
      </c>
      <c r="O273" s="532"/>
      <c r="P273" s="532">
        <f t="shared" si="153"/>
        <v>0</v>
      </c>
      <c r="Q273" s="532"/>
      <c r="R273" s="532">
        <f t="shared" si="153"/>
        <v>0</v>
      </c>
      <c r="S273" s="532"/>
      <c r="T273" s="496">
        <f>SUM(B273:R273)</f>
        <v>0</v>
      </c>
      <c r="U273" s="497" t="e">
        <f>T273/$T$280</f>
        <v>#DIV/0!</v>
      </c>
    </row>
    <row r="274" spans="1:21" ht="12.75" customHeight="1" x14ac:dyDescent="0.2">
      <c r="A274" s="498" t="str">
        <f>A$6</f>
        <v>Attiecināmais valsts budžeta finansējums</v>
      </c>
      <c r="B274" s="532"/>
      <c r="C274" s="532"/>
      <c r="D274" s="532"/>
      <c r="E274" s="532"/>
      <c r="F274" s="532"/>
      <c r="G274" s="532"/>
      <c r="H274" s="532"/>
      <c r="I274" s="532"/>
      <c r="J274" s="532"/>
      <c r="K274" s="532"/>
      <c r="L274" s="532"/>
      <c r="M274" s="532"/>
      <c r="N274" s="532"/>
      <c r="O274" s="532"/>
      <c r="P274" s="532"/>
      <c r="Q274" s="532"/>
      <c r="R274" s="532"/>
      <c r="S274" s="532"/>
      <c r="T274" s="496">
        <f t="shared" ref="T274:T279" si="154">SUM(B274:R274)</f>
        <v>0</v>
      </c>
      <c r="U274" s="497" t="e">
        <f t="shared" ref="U274:U280" si="155">T274/$T$280</f>
        <v>#DIV/0!</v>
      </c>
    </row>
    <row r="275" spans="1:21" ht="12.75" customHeight="1" x14ac:dyDescent="0.2">
      <c r="A275" s="498" t="str">
        <f>A$7</f>
        <v>Valsts budžeta dotācija pašvaldībām</v>
      </c>
      <c r="B275" s="533"/>
      <c r="C275" s="533"/>
      <c r="D275" s="533"/>
      <c r="E275" s="533"/>
      <c r="F275" s="533"/>
      <c r="G275" s="533"/>
      <c r="H275" s="533"/>
      <c r="I275" s="533"/>
      <c r="J275" s="533"/>
      <c r="K275" s="533"/>
      <c r="L275" s="533"/>
      <c r="M275" s="533"/>
      <c r="N275" s="533"/>
      <c r="O275" s="533"/>
      <c r="P275" s="533"/>
      <c r="Q275" s="533"/>
      <c r="R275" s="533"/>
      <c r="S275" s="533"/>
      <c r="T275" s="496">
        <f t="shared" si="154"/>
        <v>0</v>
      </c>
      <c r="U275" s="497" t="e">
        <f t="shared" si="155"/>
        <v>#DIV/0!</v>
      </c>
    </row>
    <row r="276" spans="1:21" ht="12.75" customHeight="1" x14ac:dyDescent="0.2">
      <c r="A276" s="498" t="str">
        <f>A$8</f>
        <v>Pašvaldības finansējums</v>
      </c>
      <c r="B276" s="533"/>
      <c r="C276" s="533"/>
      <c r="D276" s="533"/>
      <c r="E276" s="533"/>
      <c r="F276" s="533"/>
      <c r="G276" s="533"/>
      <c r="H276" s="533"/>
      <c r="I276" s="533"/>
      <c r="J276" s="533"/>
      <c r="K276" s="533"/>
      <c r="L276" s="533"/>
      <c r="M276" s="533"/>
      <c r="N276" s="533"/>
      <c r="O276" s="533"/>
      <c r="P276" s="533"/>
      <c r="Q276" s="533"/>
      <c r="R276" s="533"/>
      <c r="S276" s="533"/>
      <c r="T276" s="496">
        <f t="shared" si="154"/>
        <v>0</v>
      </c>
      <c r="U276" s="497" t="e">
        <f t="shared" si="155"/>
        <v>#DIV/0!</v>
      </c>
    </row>
    <row r="277" spans="1:21" s="320" customFormat="1" ht="12.75" customHeight="1" x14ac:dyDescent="0.2">
      <c r="A277" s="498" t="str">
        <f>A$9</f>
        <v>Cits publiskais finansējums</v>
      </c>
      <c r="B277" s="533"/>
      <c r="C277" s="533"/>
      <c r="D277" s="533"/>
      <c r="E277" s="533"/>
      <c r="F277" s="533"/>
      <c r="G277" s="533"/>
      <c r="H277" s="533"/>
      <c r="I277" s="533"/>
      <c r="J277" s="533"/>
      <c r="K277" s="533"/>
      <c r="L277" s="533"/>
      <c r="M277" s="533"/>
      <c r="N277" s="533"/>
      <c r="O277" s="533"/>
      <c r="P277" s="533"/>
      <c r="Q277" s="533"/>
      <c r="R277" s="533"/>
      <c r="S277" s="533"/>
      <c r="T277" s="496">
        <f t="shared" si="154"/>
        <v>0</v>
      </c>
      <c r="U277" s="497" t="e">
        <f t="shared" si="155"/>
        <v>#DIV/0!</v>
      </c>
    </row>
    <row r="278" spans="1:21" ht="12.75" customHeight="1" x14ac:dyDescent="0.2">
      <c r="A278" s="499" t="str">
        <f>A$10</f>
        <v>Publiskās attiecināmās izmaksas</v>
      </c>
      <c r="B278" s="376">
        <f>SUM(B273:B277)</f>
        <v>0</v>
      </c>
      <c r="C278" s="376"/>
      <c r="D278" s="376">
        <f t="shared" ref="D278:R278" si="156">SUM(D273:D277)</f>
        <v>0</v>
      </c>
      <c r="E278" s="376"/>
      <c r="F278" s="376">
        <f t="shared" si="156"/>
        <v>0</v>
      </c>
      <c r="G278" s="376"/>
      <c r="H278" s="376">
        <f t="shared" si="156"/>
        <v>0</v>
      </c>
      <c r="I278" s="376"/>
      <c r="J278" s="376">
        <f t="shared" si="156"/>
        <v>0</v>
      </c>
      <c r="K278" s="376"/>
      <c r="L278" s="376">
        <f t="shared" si="156"/>
        <v>0</v>
      </c>
      <c r="M278" s="376"/>
      <c r="N278" s="376">
        <f t="shared" si="156"/>
        <v>0</v>
      </c>
      <c r="O278" s="376"/>
      <c r="P278" s="376">
        <f t="shared" si="156"/>
        <v>0</v>
      </c>
      <c r="Q278" s="376"/>
      <c r="R278" s="376">
        <f t="shared" si="156"/>
        <v>0</v>
      </c>
      <c r="S278" s="376"/>
      <c r="T278" s="500">
        <f t="shared" si="154"/>
        <v>0</v>
      </c>
      <c r="U278" s="497" t="e">
        <f t="shared" si="155"/>
        <v>#DIV/0!</v>
      </c>
    </row>
    <row r="279" spans="1:21" ht="12.75" customHeight="1" x14ac:dyDescent="0.2">
      <c r="A279" s="498" t="str">
        <f>A$11</f>
        <v>Privātās attiecināmās izmaksas</v>
      </c>
      <c r="B279" s="533">
        <f>B280*$L$270-B273</f>
        <v>0</v>
      </c>
      <c r="C279" s="533"/>
      <c r="D279" s="533">
        <f t="shared" ref="D279:R279" si="157">D280*$L$270-D273</f>
        <v>0</v>
      </c>
      <c r="E279" s="533"/>
      <c r="F279" s="533">
        <f t="shared" si="157"/>
        <v>0</v>
      </c>
      <c r="G279" s="533"/>
      <c r="H279" s="533">
        <f t="shared" si="157"/>
        <v>0</v>
      </c>
      <c r="I279" s="533"/>
      <c r="J279" s="533">
        <f t="shared" si="157"/>
        <v>0</v>
      </c>
      <c r="K279" s="533"/>
      <c r="L279" s="533">
        <f t="shared" si="157"/>
        <v>0</v>
      </c>
      <c r="M279" s="533"/>
      <c r="N279" s="533">
        <f t="shared" si="157"/>
        <v>0</v>
      </c>
      <c r="O279" s="533"/>
      <c r="P279" s="533">
        <f t="shared" si="157"/>
        <v>0</v>
      </c>
      <c r="Q279" s="533"/>
      <c r="R279" s="533">
        <f t="shared" si="157"/>
        <v>0</v>
      </c>
      <c r="S279" s="533"/>
      <c r="T279" s="496">
        <f t="shared" si="154"/>
        <v>0</v>
      </c>
      <c r="U279" s="497" t="e">
        <f t="shared" si="155"/>
        <v>#DIV/0!</v>
      </c>
    </row>
    <row r="280" spans="1:21" ht="12.75" customHeight="1" x14ac:dyDescent="0.2">
      <c r="A280" s="499" t="str">
        <f>A$12</f>
        <v>Kopējās attiecināmās izmaksas</v>
      </c>
      <c r="B280" s="376">
        <f>IF(B23=2,'1.3.2. Partneris-kom.-2'!H40,'1.3.2. Partneris-kom.-2'!H40*B23)</f>
        <v>0</v>
      </c>
      <c r="C280" s="376"/>
      <c r="D280" s="376">
        <f>IF(D23=2,'1.3.2. Partneris-kom.-2'!J40+'1.3.2. Partneris-kom.-2'!H40,'1.3.2. Partneris-kom.-2'!J40*D23)</f>
        <v>0</v>
      </c>
      <c r="E280" s="376"/>
      <c r="F280" s="376">
        <f>IF(F23=2,'1.3.2. Partneris-kom.-2'!L40+'1.3.2. Partneris-kom.-2'!J40+'1.3.2. Partneris-kom.-2'!H40,'1.3.2. Partneris-kom.-2'!L40*F23)</f>
        <v>0</v>
      </c>
      <c r="G280" s="376"/>
      <c r="H280" s="376">
        <f>IF(H23=2,'1.3.2. Partneris-kom.-2'!N40+'1.3.2. Partneris-kom.-2'!L40+'1.3.2. Partneris-kom.-2'!J40+'1.3.2. Partneris-kom.-2'!H40,'1.3.2. Partneris-kom.-2'!N40*H23)</f>
        <v>0</v>
      </c>
      <c r="I280" s="376"/>
      <c r="J280" s="376">
        <f>IF(J23=2,'1.3.2. Partneris-kom.-2'!P40,'1.3.2. Partneris-kom.-2'!P40*J23)</f>
        <v>0</v>
      </c>
      <c r="K280" s="376"/>
      <c r="L280" s="376">
        <f>IF(L23=2,'1.3.2. Partneris-kom.-2'!R40,'1.3.2. Partneris-kom.-2'!R40*L23)</f>
        <v>0</v>
      </c>
      <c r="M280" s="376"/>
      <c r="N280" s="376">
        <f>IF(N23=2,'1.3.2. Partneris-kom.-2'!T40,'1.3.2. Partneris-kom.-2'!T40*N23)</f>
        <v>0</v>
      </c>
      <c r="O280" s="376"/>
      <c r="P280" s="376">
        <f>IF(P23=2,'1.3.2. Partneris-kom.-2'!V40,'1.3.2. Partneris-kom.-2'!V40*P23)</f>
        <v>0</v>
      </c>
      <c r="Q280" s="376"/>
      <c r="R280" s="376">
        <f>IF(R23=2,'1.3.2. Partneris-kom.-2'!X40,'1.3.2. Partneris-kom.-2'!X40*R23)</f>
        <v>0</v>
      </c>
      <c r="S280" s="376"/>
      <c r="T280" s="500">
        <f>SUM(B280:R280)</f>
        <v>0</v>
      </c>
      <c r="U280" s="497" t="e">
        <f t="shared" si="155"/>
        <v>#DIV/0!</v>
      </c>
    </row>
    <row r="281" spans="1:21" ht="12.75" customHeight="1" x14ac:dyDescent="0.2">
      <c r="A281" s="498" t="str">
        <f>A$13</f>
        <v>Publiskās neattiecināmās izmaksas</v>
      </c>
      <c r="B281" s="535"/>
      <c r="C281" s="535"/>
      <c r="D281" s="535"/>
      <c r="E281" s="535"/>
      <c r="F281" s="535"/>
      <c r="G281" s="535"/>
      <c r="H281" s="535"/>
      <c r="I281" s="535"/>
      <c r="J281" s="535"/>
      <c r="K281" s="535"/>
      <c r="L281" s="535"/>
      <c r="M281" s="535"/>
      <c r="N281" s="535"/>
      <c r="O281" s="535"/>
      <c r="P281" s="535"/>
      <c r="Q281" s="535"/>
      <c r="R281" s="535"/>
      <c r="S281" s="535"/>
      <c r="T281" s="496">
        <f t="shared" ref="T281:T283" si="158">SUM(B281:R281)</f>
        <v>0</v>
      </c>
      <c r="U281" s="534" t="s">
        <v>239</v>
      </c>
    </row>
    <row r="282" spans="1:21" ht="12.75" customHeight="1" x14ac:dyDescent="0.2">
      <c r="A282" s="498" t="str">
        <f>A$14</f>
        <v>Privātās neattiecināmās izmaksas</v>
      </c>
      <c r="B282" s="533">
        <f>IF(B23=2,'1.3.2. Partneris-kom.-2'!I40,'1.3.2. Partneris-kom.-2'!I40*B23)</f>
        <v>0</v>
      </c>
      <c r="C282" s="533"/>
      <c r="D282" s="533">
        <f>IF(D23=2,'1.3.2. Partneris-kom.-2'!K40+'1.3.2. Partneris-kom.-2'!I40,'1.3.2. Partneris-kom.-2'!K40*D23)</f>
        <v>0</v>
      </c>
      <c r="E282" s="533"/>
      <c r="F282" s="533">
        <f>IF(F23=2,'1.3.2. Partneris-kom.-2'!M40+'1.3.2. Partneris-kom.-2'!K40+'1.3.2. Partneris-kom.-2'!I40,'1.3.2. Partneris-kom.-2'!M40*F23)</f>
        <v>0</v>
      </c>
      <c r="G282" s="533"/>
      <c r="H282" s="533">
        <f>IF(H23=2,'1.3.2. Partneris-kom.-2'!O40+'1.3.2. Partneris-kom.-2'!M40+'1.3.2. Partneris-kom.-2'!K40+'1.3.2. Partneris-kom.-2'!I40,'1.3.2. Partneris-kom.-2'!O40*H23)</f>
        <v>0</v>
      </c>
      <c r="I282" s="533"/>
      <c r="J282" s="533">
        <f>IF(J23=2,'1.3.2. Partneris-kom.-2'!Q40,'1.3.2. Partneris-kom.-2'!Q40*J23)</f>
        <v>0</v>
      </c>
      <c r="K282" s="533"/>
      <c r="L282" s="533">
        <f>IF(L23=2,'1.3.2. Partneris-kom.-2'!S40,'1.3.2. Partneris-kom.-2'!S40*L23)</f>
        <v>0</v>
      </c>
      <c r="M282" s="533"/>
      <c r="N282" s="533">
        <f>IF(N23=2,'1.3.2. Partneris-kom.-2'!U40,'1.3.2. Partneris-kom.-2'!U40*N23)</f>
        <v>0</v>
      </c>
      <c r="O282" s="533"/>
      <c r="P282" s="533">
        <f>IF(P23=2,'1.3.2. Partneris-kom.-2'!W40,'1.3.2. Partneris-kom.-2'!W40*P23)</f>
        <v>0</v>
      </c>
      <c r="Q282" s="533"/>
      <c r="R282" s="533">
        <f>IF(R23=2,'1.3.2. Partneris-kom.-2'!Y40,'1.3.2. Partneris-kom.-2'!Y40*R23)</f>
        <v>0</v>
      </c>
      <c r="S282" s="533"/>
      <c r="T282" s="496">
        <f t="shared" si="158"/>
        <v>0</v>
      </c>
      <c r="U282" s="534" t="s">
        <v>239</v>
      </c>
    </row>
    <row r="283" spans="1:21" ht="12.75" customHeight="1" x14ac:dyDescent="0.2">
      <c r="A283" s="499" t="str">
        <f>A$15</f>
        <v>Neattiecināmās izmaksas kopā</v>
      </c>
      <c r="B283" s="376">
        <f>SUM(B281:B282)</f>
        <v>0</v>
      </c>
      <c r="C283" s="376"/>
      <c r="D283" s="376">
        <f t="shared" ref="D283:R283" si="159">SUM(D281:D282)</f>
        <v>0</v>
      </c>
      <c r="E283" s="376"/>
      <c r="F283" s="376">
        <f t="shared" si="159"/>
        <v>0</v>
      </c>
      <c r="G283" s="376"/>
      <c r="H283" s="376">
        <f t="shared" si="159"/>
        <v>0</v>
      </c>
      <c r="I283" s="376"/>
      <c r="J283" s="376">
        <f t="shared" si="159"/>
        <v>0</v>
      </c>
      <c r="K283" s="376"/>
      <c r="L283" s="376">
        <f t="shared" si="159"/>
        <v>0</v>
      </c>
      <c r="M283" s="376"/>
      <c r="N283" s="376">
        <f t="shared" si="159"/>
        <v>0</v>
      </c>
      <c r="O283" s="376"/>
      <c r="P283" s="376">
        <f t="shared" si="159"/>
        <v>0</v>
      </c>
      <c r="Q283" s="376"/>
      <c r="R283" s="376">
        <f t="shared" si="159"/>
        <v>0</v>
      </c>
      <c r="S283" s="376"/>
      <c r="T283" s="500">
        <f t="shared" si="158"/>
        <v>0</v>
      </c>
      <c r="U283" s="534" t="s">
        <v>239</v>
      </c>
    </row>
    <row r="284" spans="1:21" ht="12.75" customHeight="1" x14ac:dyDescent="0.25">
      <c r="A284" s="505" t="str">
        <f>A$16</f>
        <v>Kopējās izmaksas</v>
      </c>
      <c r="B284" s="506">
        <f>B280+B283</f>
        <v>0</v>
      </c>
      <c r="C284" s="506"/>
      <c r="D284" s="506">
        <f t="shared" ref="D284:R284" si="160">D280+D283</f>
        <v>0</v>
      </c>
      <c r="E284" s="506"/>
      <c r="F284" s="506">
        <f t="shared" si="160"/>
        <v>0</v>
      </c>
      <c r="G284" s="506"/>
      <c r="H284" s="506">
        <f t="shared" si="160"/>
        <v>0</v>
      </c>
      <c r="I284" s="506"/>
      <c r="J284" s="506">
        <f t="shared" si="160"/>
        <v>0</v>
      </c>
      <c r="K284" s="506"/>
      <c r="L284" s="506">
        <f t="shared" si="160"/>
        <v>0</v>
      </c>
      <c r="M284" s="506"/>
      <c r="N284" s="506">
        <f t="shared" si="160"/>
        <v>0</v>
      </c>
      <c r="O284" s="506"/>
      <c r="P284" s="506">
        <f t="shared" si="160"/>
        <v>0</v>
      </c>
      <c r="Q284" s="506"/>
      <c r="R284" s="506">
        <f t="shared" si="160"/>
        <v>0</v>
      </c>
      <c r="S284" s="506"/>
      <c r="T284" s="500">
        <f>SUM(B284:R284)</f>
        <v>0</v>
      </c>
      <c r="U284" s="534" t="s">
        <v>239</v>
      </c>
    </row>
    <row r="288" spans="1:21" x14ac:dyDescent="0.2">
      <c r="B288" s="544"/>
      <c r="C288" s="544"/>
      <c r="D288" s="544"/>
      <c r="E288" s="544"/>
      <c r="F288" s="544"/>
      <c r="G288" s="544"/>
      <c r="H288" s="544"/>
      <c r="I288" s="544"/>
      <c r="J288" s="544"/>
      <c r="K288" s="544"/>
      <c r="L288" s="544"/>
      <c r="M288" s="544"/>
      <c r="N288" s="544"/>
      <c r="O288" s="544"/>
      <c r="P288" s="544"/>
      <c r="Q288" s="544"/>
      <c r="R288" s="544"/>
      <c r="S288" s="544"/>
      <c r="T288" s="544"/>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H26:I26">
    <cfRule type="cellIs" dxfId="81" priority="235" operator="equal">
      <formula>"Nav paredzēts"</formula>
    </cfRule>
  </conditionalFormatting>
  <conditionalFormatting sqref="J26">
    <cfRule type="cellIs" dxfId="80" priority="110" operator="equal">
      <formula>"Nav paredzēts"</formula>
    </cfRule>
  </conditionalFormatting>
  <conditionalFormatting sqref="B5:S16">
    <cfRule type="cellIs" dxfId="79" priority="41" operator="lessThan">
      <formula>0</formula>
    </cfRule>
  </conditionalFormatting>
  <conditionalFormatting sqref="B42:C42 H42">
    <cfRule type="cellIs" dxfId="78" priority="40" operator="equal">
      <formula>"Nav paredzēts"</formula>
    </cfRule>
  </conditionalFormatting>
  <conditionalFormatting sqref="J42">
    <cfRule type="cellIs" dxfId="77" priority="39" operator="equal">
      <formula>"Nav paredzēts"</formula>
    </cfRule>
  </conditionalFormatting>
  <conditionalFormatting sqref="B58:C58 H58">
    <cfRule type="cellIs" dxfId="76" priority="38" operator="equal">
      <formula>"Nav paredzēts"</formula>
    </cfRule>
  </conditionalFormatting>
  <conditionalFormatting sqref="J58">
    <cfRule type="cellIs" dxfId="75" priority="37" operator="equal">
      <formula>"Nav paredzēts"</formula>
    </cfRule>
  </conditionalFormatting>
  <conditionalFormatting sqref="B74:C74 H74">
    <cfRule type="cellIs" dxfId="74" priority="36" operator="equal">
      <formula>"Nav paredzēts"</formula>
    </cfRule>
  </conditionalFormatting>
  <conditionalFormatting sqref="J74">
    <cfRule type="cellIs" dxfId="73" priority="35" operator="equal">
      <formula>"Nav paredzēts"</formula>
    </cfRule>
  </conditionalFormatting>
  <conditionalFormatting sqref="B90:C90 H90">
    <cfRule type="cellIs" dxfId="72" priority="34" operator="equal">
      <formula>"Nav paredzēts"</formula>
    </cfRule>
  </conditionalFormatting>
  <conditionalFormatting sqref="J90">
    <cfRule type="cellIs" dxfId="71" priority="33" operator="equal">
      <formula>"Nav paredzēts"</formula>
    </cfRule>
  </conditionalFormatting>
  <conditionalFormatting sqref="B106:C106 H106">
    <cfRule type="cellIs" dxfId="70" priority="32" operator="equal">
      <formula>"Nav paredzēts"</formula>
    </cfRule>
  </conditionalFormatting>
  <conditionalFormatting sqref="J106">
    <cfRule type="cellIs" dxfId="69" priority="31" operator="equal">
      <formula>"Nav paredzēts"</formula>
    </cfRule>
  </conditionalFormatting>
  <conditionalFormatting sqref="B122:C122 H122">
    <cfRule type="cellIs" dxfId="68" priority="30" operator="equal">
      <formula>"Nav paredzēts"</formula>
    </cfRule>
  </conditionalFormatting>
  <conditionalFormatting sqref="J122">
    <cfRule type="cellIs" dxfId="67" priority="29" operator="equal">
      <formula>"Nav paredzēts"</formula>
    </cfRule>
  </conditionalFormatting>
  <conditionalFormatting sqref="J254">
    <cfRule type="cellIs" dxfId="66" priority="7" operator="equal">
      <formula>"Nav paredzēts"</formula>
    </cfRule>
  </conditionalFormatting>
  <conditionalFormatting sqref="J270">
    <cfRule type="cellIs" dxfId="65" priority="3" operator="equal">
      <formula>"Nav paredzēts"</formula>
    </cfRule>
  </conditionalFormatting>
  <conditionalFormatting sqref="B138:C138 H138">
    <cfRule type="cellIs" dxfId="64" priority="28" operator="equal">
      <formula>"Nav paredzēts"</formula>
    </cfRule>
  </conditionalFormatting>
  <conditionalFormatting sqref="J138">
    <cfRule type="cellIs" dxfId="63" priority="27" operator="equal">
      <formula>"Nav paredzēts"</formula>
    </cfRule>
  </conditionalFormatting>
  <conditionalFormatting sqref="B188:C188 H188">
    <cfRule type="cellIs" dxfId="62" priority="14" operator="equal">
      <formula>"Nav paredzēts"</formula>
    </cfRule>
  </conditionalFormatting>
  <conditionalFormatting sqref="J188">
    <cfRule type="cellIs" dxfId="61" priority="13" operator="equal">
      <formula>"Nav paredzēts"</formula>
    </cfRule>
  </conditionalFormatting>
  <conditionalFormatting sqref="B204:C204 H204">
    <cfRule type="cellIs" dxfId="60" priority="12" operator="equal">
      <formula>"Nav paredzēts"</formula>
    </cfRule>
  </conditionalFormatting>
  <conditionalFormatting sqref="J204">
    <cfRule type="cellIs" dxfId="59" priority="11" operator="equal">
      <formula>"Nav paredzēts"</formula>
    </cfRule>
  </conditionalFormatting>
  <conditionalFormatting sqref="B222:C222 H222">
    <cfRule type="cellIs" dxfId="58" priority="10" operator="equal">
      <formula>"Nav paredzēts"</formula>
    </cfRule>
  </conditionalFormatting>
  <conditionalFormatting sqref="J222">
    <cfRule type="cellIs" dxfId="57" priority="9" operator="equal">
      <formula>"Nav paredzēts"</formula>
    </cfRule>
  </conditionalFormatting>
  <conditionalFormatting sqref="B254:C254 H254">
    <cfRule type="cellIs" dxfId="56" priority="8" operator="equal">
      <formula>"Nav paredzēts"</formula>
    </cfRule>
  </conditionalFormatting>
  <conditionalFormatting sqref="B156:C156 H156">
    <cfRule type="cellIs" dxfId="55" priority="18" operator="equal">
      <formula>"Nav paredzēts"</formula>
    </cfRule>
  </conditionalFormatting>
  <conditionalFormatting sqref="J156">
    <cfRule type="cellIs" dxfId="54" priority="17" operator="equal">
      <formula>"Nav paredzēts"</formula>
    </cfRule>
  </conditionalFormatting>
  <conditionalFormatting sqref="B172:C172 H172">
    <cfRule type="cellIs" dxfId="53" priority="16" operator="equal">
      <formula>"Nav paredzēts"</formula>
    </cfRule>
  </conditionalFormatting>
  <conditionalFormatting sqref="J172">
    <cfRule type="cellIs" dxfId="52" priority="15" operator="equal">
      <formula>"Nav paredzēts"</formula>
    </cfRule>
  </conditionalFormatting>
  <conditionalFormatting sqref="B238:C238 H238">
    <cfRule type="cellIs" dxfId="51" priority="6" operator="equal">
      <formula>"Nav paredzēts"</formula>
    </cfRule>
  </conditionalFormatting>
  <conditionalFormatting sqref="J238">
    <cfRule type="cellIs" dxfId="50" priority="5" operator="equal">
      <formula>"Nav paredzēts"</formula>
    </cfRule>
  </conditionalFormatting>
  <conditionalFormatting sqref="B270:C270 H270">
    <cfRule type="cellIs" dxfId="49" priority="4"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Izvēlieties no izvēlnē piedātā" error="Neatbilstoši aizpildīts lauks" promptTitle="ES fondu" prompt="Izvēlies atbilstošu ES fondu" xr:uid="{40691996-B352-4FB3-BCB3-408EC616594C}">
          <x14:formula1>
            <xm:f>dati!$L$3:$L$4</xm:f>
          </x14:formula1>
          <xm:sqref>A5</xm:sqref>
        </x14:dataValidation>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88"/>
  <sheetViews>
    <sheetView zoomScale="90" zoomScaleNormal="90" workbookViewId="0">
      <pane xSplit="1" ySplit="21" topLeftCell="B22" activePane="bottomRight" state="frozen"/>
      <selection pane="topRight" activeCell="B1" sqref="B1"/>
      <selection pane="bottomLeft" activeCell="A22" sqref="A22"/>
      <selection pane="bottomRight" activeCell="D19" sqref="D19:U19"/>
    </sheetView>
  </sheetViews>
  <sheetFormatPr defaultColWidth="9.140625" defaultRowHeight="12.75" x14ac:dyDescent="0.2"/>
  <cols>
    <col min="1" max="1" width="47.5703125" style="401" customWidth="1"/>
    <col min="2" max="2" width="16.42578125" style="401" customWidth="1"/>
    <col min="3" max="3" width="3.28515625" style="401" customWidth="1"/>
    <col min="4" max="4" width="16.42578125" style="401" customWidth="1"/>
    <col min="5" max="5" width="3.5703125" style="401" customWidth="1"/>
    <col min="6" max="6" width="16.42578125" style="401" customWidth="1"/>
    <col min="7" max="7" width="3.5703125" style="401" customWidth="1"/>
    <col min="8" max="8" width="16.42578125" style="401" customWidth="1"/>
    <col min="9" max="9" width="3.5703125" style="401" customWidth="1"/>
    <col min="10" max="10" width="16.42578125" style="401" customWidth="1"/>
    <col min="11" max="11" width="3.5703125" style="401" customWidth="1"/>
    <col min="12" max="12" width="16.42578125" style="401" customWidth="1"/>
    <col min="13" max="13" width="3.5703125" style="401" customWidth="1"/>
    <col min="14" max="14" width="16.42578125" style="401" customWidth="1"/>
    <col min="15" max="15" width="3.5703125" style="401" customWidth="1"/>
    <col min="16" max="16" width="16.42578125" style="401" customWidth="1"/>
    <col min="17" max="17" width="3.5703125" style="401" customWidth="1"/>
    <col min="18" max="18" width="16.42578125" style="401" customWidth="1"/>
    <col min="19" max="19" width="3.5703125" style="401" customWidth="1"/>
    <col min="20" max="20" width="16.42578125" style="401" customWidth="1"/>
    <col min="21" max="21" width="16" style="401" customWidth="1"/>
    <col min="22" max="22" width="9.140625" style="401"/>
    <col min="23" max="23" width="10.85546875" style="401" hidden="1" customWidth="1"/>
    <col min="24" max="24" width="9.140625" style="401" hidden="1" customWidth="1"/>
    <col min="25" max="16384" width="9.140625" style="401"/>
  </cols>
  <sheetData>
    <row r="1" spans="1:22" s="251" customFormat="1" ht="27" customHeight="1" x14ac:dyDescent="0.4">
      <c r="A1" s="643" t="s">
        <v>229</v>
      </c>
      <c r="B1" s="643"/>
      <c r="C1" s="643"/>
      <c r="D1" s="643"/>
      <c r="E1" s="489"/>
      <c r="F1" s="250"/>
      <c r="G1" s="250"/>
      <c r="H1" s="250"/>
      <c r="I1" s="250"/>
      <c r="J1" s="250"/>
      <c r="K1" s="250"/>
      <c r="L1" s="250"/>
      <c r="M1" s="250"/>
      <c r="N1" s="250"/>
      <c r="O1" s="250"/>
      <c r="P1" s="250"/>
      <c r="Q1" s="250"/>
      <c r="R1" s="250"/>
      <c r="S1" s="250"/>
      <c r="T1" s="250"/>
      <c r="U1" s="250"/>
    </row>
    <row r="2" spans="1:22" ht="24.95" customHeight="1" x14ac:dyDescent="0.35">
      <c r="A2" s="490" t="s">
        <v>230</v>
      </c>
      <c r="B2" s="320"/>
      <c r="C2" s="320"/>
      <c r="D2" s="320"/>
      <c r="E2" s="320"/>
      <c r="F2" s="250"/>
      <c r="G2" s="250"/>
      <c r="H2" s="250"/>
      <c r="I2" s="250"/>
      <c r="J2" s="250"/>
      <c r="K2" s="250"/>
      <c r="L2" s="250"/>
      <c r="M2" s="250"/>
      <c r="N2" s="250"/>
      <c r="O2" s="250"/>
      <c r="P2" s="250"/>
      <c r="Q2" s="250"/>
      <c r="R2" s="250"/>
      <c r="S2" s="250"/>
      <c r="T2" s="250"/>
      <c r="U2" s="250"/>
    </row>
    <row r="3" spans="1:22" x14ac:dyDescent="0.2">
      <c r="A3" s="491" t="s">
        <v>231</v>
      </c>
      <c r="B3" s="492">
        <f>'4.DL Finansiālā ilgtspēja'!E4</f>
        <v>2022</v>
      </c>
      <c r="C3" s="492"/>
      <c r="D3" s="492">
        <f>IF(OR(B3&gt;='Dati par projektu'!$C$17,B3="X"),"X",B3+1)</f>
        <v>2023</v>
      </c>
      <c r="E3" s="492"/>
      <c r="F3" s="492" t="str">
        <f>IF(OR(D3&gt;='Dati par projektu'!$C$17,D3="X"),"X",D3+1)</f>
        <v>X</v>
      </c>
      <c r="G3" s="492"/>
      <c r="H3" s="492" t="str">
        <f>IF(OR(F3&gt;='Dati par projektu'!$C$17,F3="X"),"X",F3+1)</f>
        <v>X</v>
      </c>
      <c r="I3" s="492"/>
      <c r="J3" s="492" t="str">
        <f>IF(OR(H3&gt;='Dati par projektu'!$C$17,H3="X"),"X",H3+1)</f>
        <v>X</v>
      </c>
      <c r="K3" s="492"/>
      <c r="L3" s="492" t="str">
        <f>IF(OR(J3&gt;='Dati par projektu'!$C$17,J3="X"),"X",J3+1)</f>
        <v>X</v>
      </c>
      <c r="M3" s="492"/>
      <c r="N3" s="492" t="str">
        <f>IF(OR(L3&gt;='Dati par projektu'!$C$17,L3="X"),"X",L3+1)</f>
        <v>X</v>
      </c>
      <c r="O3" s="492"/>
      <c r="P3" s="492" t="str">
        <f>IF(OR(N3&gt;='Dati par projektu'!$C$17,N3="X"),"X",N3+1)</f>
        <v>X</v>
      </c>
      <c r="Q3" s="492"/>
      <c r="R3" s="492" t="str">
        <f>IF(OR(P3&gt;='Dati par projektu'!$C$17,P3="X"),"X",P3+1)</f>
        <v>X</v>
      </c>
      <c r="S3" s="492"/>
      <c r="T3" s="492"/>
      <c r="U3" s="492"/>
    </row>
    <row r="4" spans="1:22" ht="12.75" customHeight="1" x14ac:dyDescent="0.2">
      <c r="A4" s="493"/>
      <c r="B4" s="493" t="s">
        <v>232</v>
      </c>
      <c r="C4" s="493"/>
      <c r="D4" s="493" t="s">
        <v>232</v>
      </c>
      <c r="E4" s="493"/>
      <c r="F4" s="493" t="s">
        <v>232</v>
      </c>
      <c r="G4" s="493"/>
      <c r="H4" s="493" t="s">
        <v>232</v>
      </c>
      <c r="I4" s="493"/>
      <c r="J4" s="493" t="s">
        <v>232</v>
      </c>
      <c r="K4" s="493"/>
      <c r="L4" s="493" t="s">
        <v>232</v>
      </c>
      <c r="M4" s="493"/>
      <c r="N4" s="493" t="s">
        <v>232</v>
      </c>
      <c r="O4" s="493"/>
      <c r="P4" s="493" t="s">
        <v>232</v>
      </c>
      <c r="Q4" s="493"/>
      <c r="R4" s="493" t="s">
        <v>232</v>
      </c>
      <c r="S4" s="493"/>
      <c r="T4" s="493" t="s">
        <v>114</v>
      </c>
      <c r="U4" s="493" t="s">
        <v>59</v>
      </c>
    </row>
    <row r="5" spans="1:22" x14ac:dyDescent="0.2">
      <c r="A5" s="549" t="s">
        <v>233</v>
      </c>
      <c r="B5" s="495">
        <f>SUM(B29,B45,B61,B77,B93,B109,B125,B141,B159,B175,B191,B207,B225,B257,B241,B273)</f>
        <v>1016949.1525423728</v>
      </c>
      <c r="C5" s="495"/>
      <c r="D5" s="495">
        <f>SUM(D29,D45,D61,D77,D93,D109,D125,D141,D159,D175,D191,D207,D225,D257,D241,D273)</f>
        <v>2983050.8474576268</v>
      </c>
      <c r="E5" s="495"/>
      <c r="F5" s="495">
        <f>SUM(F29,F45,F61,F77,F93,F109,F125,F141,F159,F175,F191,F207,F225,F257,F241,F273)</f>
        <v>0</v>
      </c>
      <c r="G5" s="495"/>
      <c r="H5" s="495">
        <f>SUM(H29,H45,H61,H77,H93,H109,H125,H141,H159,H175,H191,H207,H225,H257,H241,H273)</f>
        <v>0</v>
      </c>
      <c r="I5" s="495"/>
      <c r="J5" s="495">
        <f>SUM(J29,J45,J61,J77,J93,J109,J125,J141,J159,J175,J191,J207,J225,J257,J241,J273)</f>
        <v>0</v>
      </c>
      <c r="K5" s="495"/>
      <c r="L5" s="495">
        <f>SUM(L29,L45,L61,L77,L93,L109,L125,L141,L159,L175,L191,L207,L225,L257,L241,L273)</f>
        <v>0</v>
      </c>
      <c r="M5" s="495"/>
      <c r="N5" s="495">
        <f>SUM(N29,N45,N61,N77,N93,N109,N125,N141,N159,N175,N191,N207,N225,N257,N241,N273)</f>
        <v>0</v>
      </c>
      <c r="O5" s="495"/>
      <c r="P5" s="495">
        <f>SUM(P29,P45,P61,P77,P93,P109,P125,P141,P159,P175,P191,P207,P225,P257,P241,P273)</f>
        <v>0</v>
      </c>
      <c r="Q5" s="495"/>
      <c r="R5" s="495">
        <f>SUM(R29,R45,R61,R77,R93,R109,R125,R141,R159,R175,R191,R207,R225,R257,R241,R273)</f>
        <v>0</v>
      </c>
      <c r="S5" s="495"/>
      <c r="T5" s="496">
        <f>SUM(B5:R5)</f>
        <v>3999999.9999999995</v>
      </c>
      <c r="U5" s="497">
        <f>T5/$T$12</f>
        <v>0.67796610169491522</v>
      </c>
    </row>
    <row r="6" spans="1:22" hidden="1" x14ac:dyDescent="0.2">
      <c r="A6" s="498" t="s">
        <v>337</v>
      </c>
      <c r="B6" s="495">
        <f>SUM(B30,B46,B62,B78,B94,B110,B126,B142,B160,B176,B192,B208,B226,B258,B242,B274)</f>
        <v>0</v>
      </c>
      <c r="C6" s="495"/>
      <c r="D6" s="495">
        <f>SUM(D30,D46,D62,D78,D94,D110,D126,D142,D160,D176,D192,D208,D226,D258,D242,D274)</f>
        <v>0</v>
      </c>
      <c r="E6" s="495"/>
      <c r="F6" s="495">
        <f>SUM(F30,F46,F62,F78,F94,F110,F126,F142,F160,F176,F192,F208,F226,F258,F242,F274)</f>
        <v>0</v>
      </c>
      <c r="G6" s="495"/>
      <c r="H6" s="495">
        <f>SUM(H30,H46,H62,H78,H94,H110,H126,H142,H160,H176,H192,H208,H226,H258,H242,H274)</f>
        <v>0</v>
      </c>
      <c r="I6" s="495"/>
      <c r="J6" s="495">
        <f>SUM(J30,J46,J62,J78,J94,J110,J126,J142,J160,J176,J192,J208,J226,J258,J242,J274)</f>
        <v>0</v>
      </c>
      <c r="K6" s="495"/>
      <c r="L6" s="495">
        <f>SUM(L30,L46,L62,L78,L94,L110,L126,L142,L160,L176,L192,L208,L226,L258,L242,L274)</f>
        <v>0</v>
      </c>
      <c r="M6" s="495"/>
      <c r="N6" s="495">
        <f>SUM(N30,N46,N62,N78,N94,N110,N126,N142,N160,N176,N192,N208,N226,N258,N242,N274)</f>
        <v>0</v>
      </c>
      <c r="O6" s="495"/>
      <c r="P6" s="495">
        <f>SUM(P30,P46,P62,P78,P94,P110,P126,P142,P160,P176,P192,P208,P226,P258,P242,P274)</f>
        <v>0</v>
      </c>
      <c r="Q6" s="495"/>
      <c r="R6" s="495">
        <f>SUM(R30,R46,R62,R78,R94,R110,R126,R142,R160,R176,R192,R208,R226,R258,R242,R274)</f>
        <v>0</v>
      </c>
      <c r="S6" s="495"/>
      <c r="T6" s="496">
        <f t="shared" ref="T6:T16" si="0">SUM(B6:R6)</f>
        <v>0</v>
      </c>
      <c r="U6" s="497">
        <f t="shared" ref="U6:U12" si="1">T6/$T$12</f>
        <v>0</v>
      </c>
    </row>
    <row r="7" spans="1:22" x14ac:dyDescent="0.2">
      <c r="A7" s="498" t="s">
        <v>234</v>
      </c>
      <c r="B7" s="495">
        <f>SUM(B31,B47,B63,B79,B95,B111,B127,B143,B161,B177,B193,B209,B227,B259,B243,B275)</f>
        <v>14955.134596211365</v>
      </c>
      <c r="C7" s="495"/>
      <c r="D7" s="495">
        <f>SUM(D31,D47,D63,D79,D95,D111,D127,D143,D161,D177,D193,D209,D227,D259,D243,D275)</f>
        <v>59820.538384845458</v>
      </c>
      <c r="E7" s="495"/>
      <c r="F7" s="495">
        <f>SUM(F31,F47,F63,F79,F95,F111,F127,F143,F161,F177,F193,F209,F227,F259,F243,F275)</f>
        <v>0</v>
      </c>
      <c r="G7" s="495"/>
      <c r="H7" s="495">
        <f>SUM(H31,H47,H63,H79,H95,H111,H127,H143,H161,H177,H193,H209,H227,H259,H243,H275)</f>
        <v>0</v>
      </c>
      <c r="I7" s="495"/>
      <c r="J7" s="495">
        <f>SUM(J31,J47,J63,J79,J95,J111,J127,J143,J161,J177,J193,J209,J227,J259,J243,J275)</f>
        <v>0</v>
      </c>
      <c r="K7" s="495"/>
      <c r="L7" s="495">
        <f>SUM(L31,L47,L63,L79,L95,L111,L127,L143,L161,L177,L193,L209,L227,L259,L243,L275)</f>
        <v>0</v>
      </c>
      <c r="M7" s="495"/>
      <c r="N7" s="495">
        <f>SUM(N31,N47,N63,N79,N95,N111,N127,N143,N161,N177,N193,N209,N227,N259,N243,N275)</f>
        <v>0</v>
      </c>
      <c r="O7" s="495"/>
      <c r="P7" s="495">
        <f>SUM(P31,P47,P63,P79,P95,P111,P127,P143,P161,P177,P193,P209,P227,P259,P243,P275)</f>
        <v>0</v>
      </c>
      <c r="Q7" s="495"/>
      <c r="R7" s="495">
        <f>SUM(R31,R47,R63,R79,R95,R111,R127,R143,R161,R177,R193,R209,R227,R259,R243,R275)</f>
        <v>0</v>
      </c>
      <c r="S7" s="495"/>
      <c r="T7" s="496">
        <f>SUM(B7:R7)</f>
        <v>74775.672981056821</v>
      </c>
      <c r="U7" s="497">
        <f t="shared" si="1"/>
        <v>1.2673842878145224E-2</v>
      </c>
    </row>
    <row r="8" spans="1:22" x14ac:dyDescent="0.2">
      <c r="A8" s="498" t="s">
        <v>163</v>
      </c>
      <c r="B8" s="495">
        <f>SUM(B32,B48,B64,B80,B96,B112,B128,B144,B162,B178,B194,B210,B228,B260,B244,B276)</f>
        <v>146061.81455633102</v>
      </c>
      <c r="C8" s="495"/>
      <c r="D8" s="495">
        <f>SUM(D32,D48,D64,D80,D96,D112,D128,D144,D162,D178,D194,D210,D228,D260,D244,D276)</f>
        <v>584247.2582253241</v>
      </c>
      <c r="E8" s="495"/>
      <c r="F8" s="495">
        <f>SUM(F32,F48,F64,F80,F96,F112,F128,F144,F162,F178,F194,F210,F228,F260,F244,F276)</f>
        <v>0</v>
      </c>
      <c r="G8" s="495"/>
      <c r="H8" s="495">
        <f>SUM(H32,H48,H64,H80,H96,H112,H128,H144,H162,H178,H194,H210,H228,H260,H244,H276)</f>
        <v>0</v>
      </c>
      <c r="I8" s="495"/>
      <c r="J8" s="495">
        <f>SUM(J32,J48,J64,J80,J96,J112,J128,J144,J162,J178,J194,J210,J228,J260,J244,J276)</f>
        <v>0</v>
      </c>
      <c r="K8" s="495"/>
      <c r="L8" s="495">
        <f>SUM(L32,L48,L64,L80,L96,L112,L128,L144,L162,L178,L194,L210,L228,L260,L244,L276)</f>
        <v>0</v>
      </c>
      <c r="M8" s="495"/>
      <c r="N8" s="495">
        <f>SUM(N32,N48,N64,N80,N96,N112,N128,N144,N162,N178,N194,N210,N228,N260,N244,N276)</f>
        <v>0</v>
      </c>
      <c r="O8" s="495"/>
      <c r="P8" s="495">
        <f>SUM(P32,P48,P64,P80,P96,P112,P128,P144,P162,P178,P194,P210,P228,P260,P244,P276)</f>
        <v>0</v>
      </c>
      <c r="Q8" s="495"/>
      <c r="R8" s="495">
        <f>SUM(R32,R48,R64,R80,R96,R112,R128,R144,R162,R178,R194,R210,R228,R260,R244,R276)</f>
        <v>0</v>
      </c>
      <c r="S8" s="495"/>
      <c r="T8" s="496">
        <f t="shared" si="0"/>
        <v>730309.07278165512</v>
      </c>
      <c r="U8" s="497">
        <f t="shared" si="1"/>
        <v>0.12378119877655172</v>
      </c>
    </row>
    <row r="9" spans="1:22" s="320" customFormat="1" x14ac:dyDescent="0.2">
      <c r="A9" s="498" t="s">
        <v>235</v>
      </c>
      <c r="B9" s="495">
        <f>SUM(B33,B49,B65,B81,B97,B113,B129,B145,B163,B179,B195,B211,B229,B261,B245,B277)</f>
        <v>322033.89830508479</v>
      </c>
      <c r="C9" s="495"/>
      <c r="D9" s="495">
        <f>SUM(D33,D49,D65,D81,D97,D113,D129,D145,D163,D179,D195,D211,D229,D261,D245,D277)</f>
        <v>772881.35593220347</v>
      </c>
      <c r="E9" s="495"/>
      <c r="F9" s="495">
        <f>SUM(F33,F49,F65,F81,F97,F113,F129,F145,F163,F179,F195,F211,F229,F261,F245,F277)</f>
        <v>0</v>
      </c>
      <c r="G9" s="495"/>
      <c r="H9" s="495">
        <f>SUM(H33,H49,H65,H81,H97,H113,H129,H145,H163,H179,H195,H211,H229,H261,H245,H277)</f>
        <v>0</v>
      </c>
      <c r="I9" s="495"/>
      <c r="J9" s="495">
        <f>SUM(J33,J49,J65,J81,J97,J113,J129,J145,J163,J179,J195,J211,J229,J261,J245,J277)</f>
        <v>0</v>
      </c>
      <c r="K9" s="495"/>
      <c r="L9" s="495">
        <f>SUM(L33,L49,L65,L81,L97,L113,L129,L145,L163,L179,L195,L211,L229,L261,L245,L277)</f>
        <v>0</v>
      </c>
      <c r="M9" s="495"/>
      <c r="N9" s="495">
        <f>SUM(N33,N49,N65,N81,N97,N113,N129,N145,N163,N179,N195,N211,N229,N261,N245,N277)</f>
        <v>0</v>
      </c>
      <c r="O9" s="495"/>
      <c r="P9" s="495">
        <f>SUM(P33,P49,P65,P81,P97,P113,P129,P145,P163,P179,P195,P211,P229,P261,P245,P277)</f>
        <v>0</v>
      </c>
      <c r="Q9" s="495"/>
      <c r="R9" s="495">
        <f>SUM(R33,R49,R65,R81,R97,R113,R129,R145,R163,R179,R195,R211,R229,R261,R245,R277)</f>
        <v>0</v>
      </c>
      <c r="S9" s="495"/>
      <c r="T9" s="496">
        <f t="shared" si="0"/>
        <v>1094915.2542372881</v>
      </c>
      <c r="U9" s="497">
        <f t="shared" si="1"/>
        <v>0.18557885665038781</v>
      </c>
    </row>
    <row r="10" spans="1:22" ht="15" customHeight="1" x14ac:dyDescent="0.2">
      <c r="A10" s="499" t="s">
        <v>338</v>
      </c>
      <c r="B10" s="376">
        <f>SUM(B5:B9)</f>
        <v>1500000</v>
      </c>
      <c r="C10" s="291"/>
      <c r="D10" s="291">
        <f>SUM(D5:D9)</f>
        <v>4400000</v>
      </c>
      <c r="E10" s="291"/>
      <c r="F10" s="291">
        <f>SUM(F5:F9)</f>
        <v>0</v>
      </c>
      <c r="G10" s="291"/>
      <c r="H10" s="291">
        <f t="shared" ref="H10:R10" si="2">SUM(H5:H9)</f>
        <v>0</v>
      </c>
      <c r="I10" s="291"/>
      <c r="J10" s="291">
        <f t="shared" si="2"/>
        <v>0</v>
      </c>
      <c r="K10" s="291"/>
      <c r="L10" s="291">
        <f t="shared" si="2"/>
        <v>0</v>
      </c>
      <c r="M10" s="291"/>
      <c r="N10" s="291">
        <f t="shared" si="2"/>
        <v>0</v>
      </c>
      <c r="O10" s="291"/>
      <c r="P10" s="291">
        <f t="shared" si="2"/>
        <v>0</v>
      </c>
      <c r="Q10" s="291"/>
      <c r="R10" s="291">
        <f t="shared" si="2"/>
        <v>0</v>
      </c>
      <c r="S10" s="291"/>
      <c r="T10" s="500">
        <f t="shared" si="0"/>
        <v>5900000</v>
      </c>
      <c r="U10" s="501">
        <f t="shared" si="1"/>
        <v>1</v>
      </c>
    </row>
    <row r="11" spans="1:22" ht="15" customHeight="1" x14ac:dyDescent="0.2">
      <c r="A11" s="498" t="s">
        <v>236</v>
      </c>
      <c r="B11" s="495">
        <f>SUM(B35,B51,B67,B83,B99,B115,B131,B147,B165,B181,B197,B213,B231,B263,B247,B279)</f>
        <v>0</v>
      </c>
      <c r="C11" s="495"/>
      <c r="D11" s="495">
        <f t="shared" ref="D11:R11" si="3">SUM(D35,D51,D67,D83,D99,D115,D131,D147,D165,D181,D197,D213,D231,D263,D247,D279)</f>
        <v>0</v>
      </c>
      <c r="E11" s="495"/>
      <c r="F11" s="495">
        <f t="shared" si="3"/>
        <v>0</v>
      </c>
      <c r="G11" s="495"/>
      <c r="H11" s="495">
        <f t="shared" si="3"/>
        <v>0</v>
      </c>
      <c r="I11" s="495"/>
      <c r="J11" s="495">
        <f t="shared" si="3"/>
        <v>0</v>
      </c>
      <c r="K11" s="495"/>
      <c r="L11" s="495">
        <f t="shared" si="3"/>
        <v>0</v>
      </c>
      <c r="M11" s="495"/>
      <c r="N11" s="495">
        <f t="shared" si="3"/>
        <v>0</v>
      </c>
      <c r="O11" s="495"/>
      <c r="P11" s="495">
        <f t="shared" si="3"/>
        <v>0</v>
      </c>
      <c r="Q11" s="495"/>
      <c r="R11" s="495">
        <f t="shared" si="3"/>
        <v>0</v>
      </c>
      <c r="S11" s="495"/>
      <c r="T11" s="496">
        <f t="shared" si="0"/>
        <v>0</v>
      </c>
      <c r="U11" s="497">
        <f t="shared" si="1"/>
        <v>0</v>
      </c>
    </row>
    <row r="12" spans="1:22" x14ac:dyDescent="0.2">
      <c r="A12" s="499" t="s">
        <v>237</v>
      </c>
      <c r="B12" s="502">
        <f>B10+B11</f>
        <v>1500000</v>
      </c>
      <c r="C12" s="291"/>
      <c r="D12" s="291">
        <f>D10+D11</f>
        <v>4400000</v>
      </c>
      <c r="E12" s="291"/>
      <c r="F12" s="291">
        <f>F10+F11</f>
        <v>0</v>
      </c>
      <c r="G12" s="291"/>
      <c r="H12" s="291">
        <f>H10+H11</f>
        <v>0</v>
      </c>
      <c r="I12" s="291"/>
      <c r="J12" s="291">
        <f>J10+J11</f>
        <v>0</v>
      </c>
      <c r="K12" s="291"/>
      <c r="L12" s="291">
        <f>L10+L11</f>
        <v>0</v>
      </c>
      <c r="M12" s="291"/>
      <c r="N12" s="291">
        <f>N10+N11</f>
        <v>0</v>
      </c>
      <c r="O12" s="291"/>
      <c r="P12" s="291">
        <f>P10+P11</f>
        <v>0</v>
      </c>
      <c r="Q12" s="291"/>
      <c r="R12" s="291">
        <f>R10+R11</f>
        <v>0</v>
      </c>
      <c r="S12" s="291"/>
      <c r="T12" s="500">
        <f>SUM(B12:R12)</f>
        <v>5900000</v>
      </c>
      <c r="U12" s="501">
        <f t="shared" si="1"/>
        <v>1</v>
      </c>
      <c r="V12" s="476" t="str">
        <f>IF(T12='10. DL PIV 3.pielikums'!C35,"Dati pareizi","Kļūda")</f>
        <v>Dati pareizi</v>
      </c>
    </row>
    <row r="13" spans="1:22" x14ac:dyDescent="0.2">
      <c r="A13" s="498" t="s">
        <v>238</v>
      </c>
      <c r="B13" s="495">
        <f>SUM(B37,B53,B69,B85,B101,B117,B133,B149,B167,B183,B199,B215,B233,B265,B249,B281)</f>
        <v>300000</v>
      </c>
      <c r="C13" s="495"/>
      <c r="D13" s="495">
        <f>SUM(D37,D53,D69,D85,D101,D117,D133,D149,D167,D183,D199,D215,D233,D265,D249,D281)</f>
        <v>322000</v>
      </c>
      <c r="E13" s="495"/>
      <c r="F13" s="495">
        <f>SUM(F37,F53,F69,F85,F101,F117,F133,F149,F167,F183,F199,F215,F233,F265,F249,F281)</f>
        <v>0</v>
      </c>
      <c r="G13" s="495"/>
      <c r="H13" s="495">
        <f>SUM(H37,H53,H69,H85,H101,H117,H133,H149,H167,H183,H199,H215,H233,H265,H249,H281)</f>
        <v>0</v>
      </c>
      <c r="I13" s="495"/>
      <c r="J13" s="495">
        <f>SUM(J37,J53,J69,J85,J101,J117,J133,J149,J167,J183,J199,J215,J233,J265,J249,J281)</f>
        <v>0</v>
      </c>
      <c r="K13" s="495"/>
      <c r="L13" s="495">
        <f>SUM(L37,L53,L69,L85,L101,L117,L133,L149,L167,L183,L199,L215,L233,L265,L249,L281)</f>
        <v>0</v>
      </c>
      <c r="M13" s="495"/>
      <c r="N13" s="495">
        <f>SUM(N37,N53,N69,N85,N101,N117,N133,N149,N167,N183,N199,N215,N233,N265,N249,N281)</f>
        <v>0</v>
      </c>
      <c r="O13" s="495"/>
      <c r="P13" s="495">
        <f>SUM(P37,P53,P69,P85,P101,P117,P133,P149,P167,P183,P199,P215,P233,P265,P249,P281)</f>
        <v>0</v>
      </c>
      <c r="Q13" s="495"/>
      <c r="R13" s="495">
        <f>SUM(R37,R53,R69,R85,R101,R117,R133,R149,R167,R183,R199,R215,R233,R265,R249,R281)</f>
        <v>0</v>
      </c>
      <c r="S13" s="495"/>
      <c r="T13" s="496">
        <f t="shared" ref="T13" si="4">SUM(B13:R13)</f>
        <v>622000</v>
      </c>
      <c r="U13" s="503" t="s">
        <v>239</v>
      </c>
      <c r="V13" s="476"/>
    </row>
    <row r="14" spans="1:22" x14ac:dyDescent="0.2">
      <c r="A14" s="498" t="s">
        <v>240</v>
      </c>
      <c r="B14" s="495">
        <f>SUM(B38,B54,B70,B86,B102,B118,B134,B150,B168,B184,B200,B216,B234,B266,B250,B282)</f>
        <v>0</v>
      </c>
      <c r="C14" s="495"/>
      <c r="D14" s="495">
        <f>SUM(D38,D54,D70,D86,D102,D118,D134,D150,D168,D184,D200,D216,D234,D266,D250,D282)</f>
        <v>0</v>
      </c>
      <c r="E14" s="495"/>
      <c r="F14" s="495">
        <f>SUM(F38,F54,F70,F86,F102,F118,F134,F150,F168,F184,F200,F216,F234,F266,F250,F282)</f>
        <v>0</v>
      </c>
      <c r="G14" s="495"/>
      <c r="H14" s="495">
        <f>SUM(H38,H54,H70,H86,H102,H118,H134,H150,H168,H184,H200,H216,H234,H266,H250,H282)</f>
        <v>0</v>
      </c>
      <c r="I14" s="495"/>
      <c r="J14" s="495">
        <f>SUM(J38,J54,J70,J86,J102,J118,J134,J150,J168,J184,J200,J216,J234,J266,J250,J282)</f>
        <v>0</v>
      </c>
      <c r="K14" s="495"/>
      <c r="L14" s="495">
        <f>SUM(L38,L54,L70,L86,L102,L118,L134,L150,L168,L184,L200,L216,L234,L266,L250,L282)</f>
        <v>0</v>
      </c>
      <c r="M14" s="495"/>
      <c r="N14" s="495">
        <f>SUM(N38,N54,N70,N86,N102,N118,N134,N150,N168,N184,N200,N216,N234,N266,N250,N282)</f>
        <v>0</v>
      </c>
      <c r="O14" s="495"/>
      <c r="P14" s="495">
        <f>SUM(P38,P54,P70,P86,P102,P118,P134,P150,P168,P184,P200,P216,P234,P266,P250,P282)</f>
        <v>0</v>
      </c>
      <c r="Q14" s="495"/>
      <c r="R14" s="495">
        <f>SUM(R38,R54,R70,R86,R102,R118,R134,R150,R168,R184,R200,R216,R234,R266,R250,R282)</f>
        <v>0</v>
      </c>
      <c r="S14" s="495"/>
      <c r="T14" s="496">
        <f t="shared" si="0"/>
        <v>0</v>
      </c>
      <c r="U14" s="503" t="s">
        <v>239</v>
      </c>
      <c r="V14" s="476"/>
    </row>
    <row r="15" spans="1:22" s="504" customFormat="1" x14ac:dyDescent="0.2">
      <c r="A15" s="499" t="s">
        <v>241</v>
      </c>
      <c r="B15" s="376">
        <f>SUM(B13:B14)</f>
        <v>300000</v>
      </c>
      <c r="C15" s="291"/>
      <c r="D15" s="291">
        <f t="shared" ref="D15:R15" si="5">SUM(D13:D14)</f>
        <v>322000</v>
      </c>
      <c r="E15" s="291"/>
      <c r="F15" s="291">
        <f t="shared" si="5"/>
        <v>0</v>
      </c>
      <c r="G15" s="291"/>
      <c r="H15" s="291">
        <f t="shared" si="5"/>
        <v>0</v>
      </c>
      <c r="I15" s="291"/>
      <c r="J15" s="291">
        <f t="shared" si="5"/>
        <v>0</v>
      </c>
      <c r="K15" s="291"/>
      <c r="L15" s="291">
        <f t="shared" si="5"/>
        <v>0</v>
      </c>
      <c r="M15" s="291"/>
      <c r="N15" s="291">
        <f t="shared" si="5"/>
        <v>0</v>
      </c>
      <c r="O15" s="291"/>
      <c r="P15" s="291">
        <f t="shared" si="5"/>
        <v>0</v>
      </c>
      <c r="Q15" s="291"/>
      <c r="R15" s="291">
        <f t="shared" si="5"/>
        <v>0</v>
      </c>
      <c r="S15" s="291"/>
      <c r="T15" s="500">
        <f t="shared" si="0"/>
        <v>622000</v>
      </c>
      <c r="U15" s="503" t="s">
        <v>239</v>
      </c>
      <c r="V15" s="476" t="str">
        <f>IF(T15='10. DL PIV 3.pielikums'!D35,"Dati pareizi","Kļūda")</f>
        <v>Dati pareizi</v>
      </c>
    </row>
    <row r="16" spans="1:22" ht="15" x14ac:dyDescent="0.25">
      <c r="A16" s="505" t="s">
        <v>242</v>
      </c>
      <c r="B16" s="506">
        <f t="shared" ref="B16:R16" si="6">B12+B15</f>
        <v>1800000</v>
      </c>
      <c r="C16" s="507"/>
      <c r="D16" s="507">
        <f t="shared" si="6"/>
        <v>4722000</v>
      </c>
      <c r="E16" s="507"/>
      <c r="F16" s="507">
        <f t="shared" si="6"/>
        <v>0</v>
      </c>
      <c r="G16" s="507"/>
      <c r="H16" s="507">
        <f t="shared" si="6"/>
        <v>0</v>
      </c>
      <c r="I16" s="507"/>
      <c r="J16" s="507">
        <f t="shared" si="6"/>
        <v>0</v>
      </c>
      <c r="K16" s="507"/>
      <c r="L16" s="507">
        <f t="shared" si="6"/>
        <v>0</v>
      </c>
      <c r="M16" s="507"/>
      <c r="N16" s="507">
        <f t="shared" si="6"/>
        <v>0</v>
      </c>
      <c r="O16" s="507"/>
      <c r="P16" s="507">
        <f t="shared" si="6"/>
        <v>0</v>
      </c>
      <c r="Q16" s="507"/>
      <c r="R16" s="507">
        <f t="shared" si="6"/>
        <v>0</v>
      </c>
      <c r="S16" s="507"/>
      <c r="T16" s="508">
        <f t="shared" si="0"/>
        <v>6522000</v>
      </c>
      <c r="U16" s="503" t="s">
        <v>239</v>
      </c>
    </row>
    <row r="17" spans="1:23" ht="15" x14ac:dyDescent="0.25">
      <c r="A17" s="509"/>
      <c r="B17" s="510"/>
      <c r="C17" s="510"/>
      <c r="F17" s="511"/>
      <c r="G17" s="510"/>
      <c r="H17" s="510"/>
      <c r="I17" s="510"/>
      <c r="J17" s="510"/>
      <c r="K17" s="510"/>
      <c r="L17" s="510"/>
      <c r="M17" s="510"/>
      <c r="N17" s="510"/>
      <c r="O17" s="510"/>
      <c r="P17" s="510"/>
      <c r="Q17" s="510"/>
      <c r="R17" s="510"/>
      <c r="S17" s="510"/>
      <c r="T17" s="510"/>
      <c r="U17" s="510"/>
    </row>
    <row r="18" spans="1:23" ht="15" x14ac:dyDescent="0.25">
      <c r="A18" s="510"/>
      <c r="B18" s="545" t="str">
        <f>IF(B19&gt;T5+T9-T153,"Norādītais pieejamais ES līdzfinansējums nevar būt lielāks par aprēķināto!","")</f>
        <v/>
      </c>
      <c r="C18" s="512"/>
      <c r="D18" s="512"/>
      <c r="E18" s="512"/>
      <c r="F18" s="512"/>
      <c r="G18" s="512"/>
      <c r="H18" s="512"/>
      <c r="I18" s="512"/>
      <c r="J18" s="512"/>
      <c r="K18" s="512"/>
      <c r="L18" s="512"/>
      <c r="M18" s="512"/>
      <c r="N18" s="512"/>
      <c r="O18" s="512"/>
      <c r="P18" s="512"/>
      <c r="Q18" s="512"/>
      <c r="R18" s="512"/>
      <c r="S18" s="512"/>
      <c r="T18" s="512"/>
      <c r="U18" s="510"/>
    </row>
    <row r="19" spans="1:23" ht="15" x14ac:dyDescent="0.25">
      <c r="A19" s="513" t="s">
        <v>352</v>
      </c>
      <c r="B19" s="107">
        <v>4000000</v>
      </c>
      <c r="C19" s="546"/>
      <c r="D19" s="644" t="s">
        <v>353</v>
      </c>
      <c r="E19" s="645"/>
      <c r="F19" s="645"/>
      <c r="G19" s="645"/>
      <c r="H19" s="645"/>
      <c r="I19" s="645"/>
      <c r="J19" s="645"/>
      <c r="K19" s="645"/>
      <c r="L19" s="645"/>
      <c r="M19" s="645"/>
      <c r="N19" s="645"/>
      <c r="O19" s="645"/>
      <c r="P19" s="645"/>
      <c r="Q19" s="645"/>
      <c r="R19" s="645"/>
      <c r="S19" s="645"/>
      <c r="T19" s="645"/>
      <c r="U19" s="645"/>
      <c r="W19" s="401">
        <f>IF(B19=0,1,IF(B19&gt;'PIV 2.piel.-1'!T5,1,B19/'PIV 2.piel.-1'!T5))</f>
        <v>0.79760717846460616</v>
      </c>
    </row>
    <row r="20" spans="1:23" ht="15.75" thickBot="1" x14ac:dyDescent="0.3">
      <c r="A20" s="547" t="s">
        <v>243</v>
      </c>
      <c r="B20" s="50"/>
      <c r="C20" s="546"/>
      <c r="D20" s="646" t="s">
        <v>244</v>
      </c>
      <c r="E20" s="646"/>
      <c r="F20" s="646"/>
      <c r="G20" s="646"/>
      <c r="H20" s="646"/>
      <c r="I20" s="646"/>
      <c r="J20" s="646"/>
      <c r="K20" s="646"/>
      <c r="L20" s="646"/>
      <c r="M20" s="646"/>
      <c r="N20" s="646"/>
      <c r="O20" s="646"/>
      <c r="P20" s="646"/>
      <c r="Q20" s="646"/>
      <c r="R20" s="646"/>
      <c r="S20" s="646"/>
      <c r="T20" s="646"/>
      <c r="U20" s="646"/>
      <c r="W20" s="401">
        <f>IF(B20&gt;'PIV 2.piel.-1'!T5,1,B20/'PIV 2.piel.-1'!T5)</f>
        <v>0</v>
      </c>
    </row>
    <row r="21" spans="1:23" ht="30" customHeight="1" thickTop="1" thickBot="1" x14ac:dyDescent="0.25">
      <c r="A21" s="518" t="s">
        <v>245</v>
      </c>
      <c r="B21" s="51">
        <v>2022</v>
      </c>
      <c r="C21" s="520"/>
      <c r="D21" s="647" t="s">
        <v>356</v>
      </c>
      <c r="E21" s="648"/>
      <c r="F21" s="648"/>
      <c r="G21" s="648"/>
      <c r="H21" s="648"/>
      <c r="I21" s="648"/>
      <c r="J21" s="648"/>
      <c r="K21" s="648"/>
      <c r="L21" s="648"/>
      <c r="M21" s="648"/>
      <c r="N21" s="648"/>
      <c r="O21" s="648"/>
      <c r="P21" s="648"/>
      <c r="Q21" s="648"/>
      <c r="R21" s="648"/>
      <c r="S21" s="648"/>
      <c r="T21" s="648"/>
      <c r="U21" s="648"/>
    </row>
    <row r="22" spans="1:23" ht="12.75" hidden="1" customHeight="1" thickTop="1" x14ac:dyDescent="0.25">
      <c r="A22" s="521"/>
      <c r="B22" s="521"/>
      <c r="C22" s="521"/>
      <c r="D22" s="521"/>
      <c r="E22" s="521"/>
      <c r="F22" s="521"/>
      <c r="G22" s="521"/>
      <c r="H22" s="521"/>
      <c r="I22" s="521"/>
      <c r="J22" s="521"/>
      <c r="K22" s="521"/>
      <c r="L22" s="521"/>
      <c r="M22" s="521"/>
      <c r="N22" s="521"/>
      <c r="O22" s="521"/>
      <c r="P22" s="521"/>
      <c r="Q22" s="521"/>
      <c r="R22" s="521"/>
      <c r="S22" s="521"/>
      <c r="T22" s="521"/>
      <c r="U22" s="521"/>
    </row>
    <row r="23" spans="1:23" ht="12.75" hidden="1" customHeight="1" x14ac:dyDescent="0.25">
      <c r="A23" s="521"/>
      <c r="B23" s="521">
        <f>IF($B$21=0,1,IF($B$21&gt;B27,0,IF($B$21=B27,2,1)))</f>
        <v>2</v>
      </c>
      <c r="C23" s="521"/>
      <c r="D23" s="521">
        <f t="shared" ref="D23" si="7">IF($B$21=0,1,IF($B$21&gt;D27,0,IF($B$21=D27,2,1)))</f>
        <v>1</v>
      </c>
      <c r="E23" s="521"/>
      <c r="F23" s="521">
        <f>IF($B$21=0,1,IF($B$21&gt;F27,0,IF($B$21=F27,2,1)))</f>
        <v>1</v>
      </c>
      <c r="G23" s="521"/>
      <c r="H23" s="521">
        <f t="shared" ref="H23" si="8">IF($B$21=0,1,IF($B$21&gt;H27,0,IF($B$21=H27,2,1)))</f>
        <v>1</v>
      </c>
      <c r="I23" s="521"/>
      <c r="J23" s="521">
        <f t="shared" ref="J23" si="9">IF($B$21=0,1,IF($B$21&gt;J27,0,IF($B$21=J27,2,1)))</f>
        <v>1</v>
      </c>
      <c r="K23" s="521"/>
      <c r="L23" s="521">
        <f t="shared" ref="L23" si="10">IF($B$21=0,1,IF($B$21&gt;L27,0,IF($B$21=L27,2,1)))</f>
        <v>1</v>
      </c>
      <c r="M23" s="521"/>
      <c r="N23" s="521">
        <f t="shared" ref="N23" si="11">IF($B$21=0,1,IF($B$21&gt;N27,0,IF($B$21=N27,2,1)))</f>
        <v>1</v>
      </c>
      <c r="O23" s="521"/>
      <c r="P23" s="521">
        <f t="shared" ref="P23" si="12">IF($B$21=0,1,IF($B$21&gt;P27,0,IF($B$21=P27,2,1)))</f>
        <v>1</v>
      </c>
      <c r="Q23" s="521"/>
      <c r="R23" s="521">
        <f t="shared" ref="R23" si="13">IF($B$21=0,1,IF($B$21&gt;R27,0,IF($B$21=R27,2,1)))</f>
        <v>1</v>
      </c>
      <c r="S23" s="521"/>
      <c r="T23" s="521"/>
      <c r="U23" s="521"/>
    </row>
    <row r="24" spans="1:23" ht="12.75" customHeight="1" thickTop="1" x14ac:dyDescent="0.25">
      <c r="A24" s="521"/>
      <c r="B24" s="521"/>
      <c r="C24" s="521"/>
      <c r="D24" s="521"/>
      <c r="E24" s="521"/>
      <c r="F24" s="521"/>
      <c r="G24" s="521"/>
      <c r="H24" s="521"/>
      <c r="I24" s="521"/>
      <c r="J24" s="521"/>
      <c r="K24" s="521"/>
      <c r="L24" s="521"/>
      <c r="M24" s="521"/>
      <c r="N24" s="521"/>
      <c r="O24" s="521"/>
      <c r="P24" s="521"/>
      <c r="Q24" s="521"/>
      <c r="R24" s="521"/>
      <c r="S24" s="521"/>
      <c r="T24" s="521"/>
      <c r="U24" s="521"/>
    </row>
    <row r="25" spans="1:23" ht="21" x14ac:dyDescent="0.35">
      <c r="A25" s="490" t="s">
        <v>246</v>
      </c>
      <c r="B25" s="510"/>
      <c r="C25" s="510"/>
      <c r="F25" s="510"/>
      <c r="G25" s="510"/>
      <c r="H25" s="510"/>
      <c r="I25" s="510"/>
      <c r="N25" s="510"/>
      <c r="O25" s="510"/>
      <c r="P25" s="510"/>
      <c r="Q25" s="510"/>
      <c r="R25" s="510"/>
      <c r="S25" s="510"/>
      <c r="T25" s="522"/>
      <c r="U25" s="510"/>
    </row>
    <row r="26" spans="1:23" ht="24" customHeight="1" x14ac:dyDescent="0.2">
      <c r="A26" s="523" t="s">
        <v>3</v>
      </c>
      <c r="B26" s="524" t="str">
        <f>'Dati par projektu'!$C$4</f>
        <v>Jelgavas valstspilsētas pašvaldība</v>
      </c>
      <c r="C26" s="525"/>
      <c r="D26" s="525"/>
      <c r="E26" s="525"/>
      <c r="F26" s="524" t="str">
        <f>'Dati par projektu'!$C$5</f>
        <v>Pašvaldība vai tās izveidota iestāde</v>
      </c>
      <c r="G26" s="525"/>
      <c r="H26" s="526"/>
      <c r="I26" s="526"/>
      <c r="J26" s="526" t="s">
        <v>321</v>
      </c>
      <c r="K26" s="527"/>
      <c r="L26" s="528">
        <f>'1.1.A. Iesniedzējs'!C36</f>
        <v>0.85</v>
      </c>
      <c r="M26" s="526"/>
      <c r="N26" s="529" t="s">
        <v>320</v>
      </c>
      <c r="O26" s="529"/>
      <c r="P26" s="529"/>
      <c r="Q26" s="529"/>
      <c r="R26" s="529"/>
      <c r="S26" s="529"/>
      <c r="T26" s="529"/>
      <c r="U26" s="529"/>
      <c r="W26" s="401">
        <f>IF(F26=dati!$J$3,1,IF(F26=dati!$J$4,2,IF(F26=dati!$J$5,3,0)))</f>
        <v>1</v>
      </c>
    </row>
    <row r="27" spans="1:23" x14ac:dyDescent="0.2">
      <c r="A27" s="491" t="s">
        <v>231</v>
      </c>
      <c r="B27" s="492">
        <f>B$3</f>
        <v>2022</v>
      </c>
      <c r="C27" s="492"/>
      <c r="D27" s="492">
        <f>D$3</f>
        <v>2023</v>
      </c>
      <c r="E27" s="492"/>
      <c r="F27" s="492" t="str">
        <f>F$3</f>
        <v>X</v>
      </c>
      <c r="G27" s="492"/>
      <c r="H27" s="492" t="str">
        <f>H$3</f>
        <v>X</v>
      </c>
      <c r="I27" s="492"/>
      <c r="J27" s="492" t="str">
        <f>J$3</f>
        <v>X</v>
      </c>
      <c r="K27" s="492"/>
      <c r="L27" s="492" t="str">
        <f>L$3</f>
        <v>X</v>
      </c>
      <c r="M27" s="492"/>
      <c r="N27" s="492" t="str">
        <f>N$3</f>
        <v>X</v>
      </c>
      <c r="O27" s="492"/>
      <c r="P27" s="492" t="str">
        <f>P$3</f>
        <v>X</v>
      </c>
      <c r="Q27" s="492"/>
      <c r="R27" s="492" t="str">
        <f>R$3</f>
        <v>X</v>
      </c>
      <c r="S27" s="492"/>
      <c r="T27" s="492"/>
      <c r="U27" s="492"/>
    </row>
    <row r="28" spans="1:23" x14ac:dyDescent="0.2">
      <c r="A28" s="530"/>
      <c r="B28" s="493" t="s">
        <v>232</v>
      </c>
      <c r="C28" s="493"/>
      <c r="D28" s="493" t="s">
        <v>232</v>
      </c>
      <c r="E28" s="493"/>
      <c r="F28" s="493" t="s">
        <v>232</v>
      </c>
      <c r="G28" s="493"/>
      <c r="H28" s="493" t="s">
        <v>232</v>
      </c>
      <c r="I28" s="493"/>
      <c r="J28" s="493" t="s">
        <v>232</v>
      </c>
      <c r="K28" s="493"/>
      <c r="L28" s="493" t="s">
        <v>232</v>
      </c>
      <c r="M28" s="493"/>
      <c r="N28" s="493" t="s">
        <v>232</v>
      </c>
      <c r="O28" s="493"/>
      <c r="P28" s="493" t="s">
        <v>232</v>
      </c>
      <c r="Q28" s="493"/>
      <c r="R28" s="493" t="s">
        <v>232</v>
      </c>
      <c r="S28" s="493"/>
      <c r="T28" s="493" t="s">
        <v>114</v>
      </c>
      <c r="U28" s="493" t="s">
        <v>59</v>
      </c>
    </row>
    <row r="29" spans="1:23" ht="12.75" customHeight="1" x14ac:dyDescent="0.2">
      <c r="A29" s="531" t="str">
        <f>A$5</f>
        <v>Eiropas Reģionālās attīstības fonds</v>
      </c>
      <c r="B29" s="532">
        <f>(B36*$L$26)*$W$19-B33</f>
        <v>338983.05084745761</v>
      </c>
      <c r="C29" s="532"/>
      <c r="D29" s="532">
        <f t="shared" ref="D29:R29" si="14">(D36*$L$26)*$W$19-D33</f>
        <v>1355932.2033898304</v>
      </c>
      <c r="E29" s="532"/>
      <c r="F29" s="532">
        <f t="shared" si="14"/>
        <v>0</v>
      </c>
      <c r="G29" s="532"/>
      <c r="H29" s="532">
        <f t="shared" si="14"/>
        <v>0</v>
      </c>
      <c r="I29" s="532"/>
      <c r="J29" s="532">
        <f t="shared" si="14"/>
        <v>0</v>
      </c>
      <c r="K29" s="532"/>
      <c r="L29" s="532">
        <f t="shared" si="14"/>
        <v>0</v>
      </c>
      <c r="M29" s="532"/>
      <c r="N29" s="532">
        <f t="shared" si="14"/>
        <v>0</v>
      </c>
      <c r="O29" s="532"/>
      <c r="P29" s="532">
        <f t="shared" si="14"/>
        <v>0</v>
      </c>
      <c r="Q29" s="532"/>
      <c r="R29" s="532">
        <f t="shared" si="14"/>
        <v>0</v>
      </c>
      <c r="S29" s="532"/>
      <c r="T29" s="496">
        <f t="shared" ref="T29:T40" si="15">SUM(B29:R29)</f>
        <v>1694915.2542372881</v>
      </c>
      <c r="U29" s="497">
        <f>T29/T$36</f>
        <v>0.67796610169491522</v>
      </c>
    </row>
    <row r="30" spans="1:23" ht="12.75" hidden="1" customHeight="1" x14ac:dyDescent="0.2">
      <c r="A30" s="498" t="str">
        <f>A$6</f>
        <v>Attiecināmais valsts budžeta finansējums</v>
      </c>
      <c r="B30" s="532">
        <f>IF($W26=2,B36-B29-B33,0)</f>
        <v>0</v>
      </c>
      <c r="C30" s="532"/>
      <c r="D30" s="532">
        <f t="shared" ref="D30:R30" si="16">IF($W26=2,D36-D29-D33,0)</f>
        <v>0</v>
      </c>
      <c r="E30" s="532"/>
      <c r="F30" s="532">
        <f t="shared" si="16"/>
        <v>0</v>
      </c>
      <c r="G30" s="532"/>
      <c r="H30" s="532">
        <f t="shared" si="16"/>
        <v>0</v>
      </c>
      <c r="I30" s="532"/>
      <c r="J30" s="532">
        <f t="shared" si="16"/>
        <v>0</v>
      </c>
      <c r="K30" s="532"/>
      <c r="L30" s="532">
        <f t="shared" si="16"/>
        <v>0</v>
      </c>
      <c r="M30" s="532"/>
      <c r="N30" s="532">
        <f t="shared" si="16"/>
        <v>0</v>
      </c>
      <c r="O30" s="532"/>
      <c r="P30" s="532">
        <f t="shared" si="16"/>
        <v>0</v>
      </c>
      <c r="Q30" s="532"/>
      <c r="R30" s="532">
        <f t="shared" si="16"/>
        <v>0</v>
      </c>
      <c r="S30" s="532"/>
      <c r="T30" s="496">
        <f t="shared" si="15"/>
        <v>0</v>
      </c>
      <c r="U30" s="497">
        <f t="shared" ref="U30:U36" si="17">T30/T$36</f>
        <v>0</v>
      </c>
    </row>
    <row r="31" spans="1:23" ht="12.75" customHeight="1" x14ac:dyDescent="0.2">
      <c r="A31" s="498" t="str">
        <f>A$7</f>
        <v>Valsts budžeta dotācija pašvaldībām</v>
      </c>
      <c r="B31" s="533">
        <f>IF($W26=1,(B29/0.85*0.15+B29)*0.15*'Dati par projektu'!$C$8,0)</f>
        <v>14955.134596211365</v>
      </c>
      <c r="C31" s="533"/>
      <c r="D31" s="533">
        <f>IF($W26=1,(D29/0.85*0.15+D29)*0.15*'Dati par projektu'!$C$8,0)</f>
        <v>59820.538384845458</v>
      </c>
      <c r="E31" s="533"/>
      <c r="F31" s="533">
        <f>IF($W26=1,(F29/0.85*0.15+F29)*0.15*'Dati par projektu'!$C$8,0)</f>
        <v>0</v>
      </c>
      <c r="G31" s="533"/>
      <c r="H31" s="533">
        <f>IF($W26=1,(H29/0.85*0.15+H29)*0.15*'Dati par projektu'!$C$8,0)</f>
        <v>0</v>
      </c>
      <c r="I31" s="533"/>
      <c r="J31" s="533">
        <f>IF($W26=1,(J29/0.85*0.15+J29)*0.15*'Dati par projektu'!$C$8,0)</f>
        <v>0</v>
      </c>
      <c r="K31" s="533"/>
      <c r="L31" s="533">
        <f>IF($W26=1,(L29/0.85*0.15+L29)*0.15*'Dati par projektu'!$C$8,0)</f>
        <v>0</v>
      </c>
      <c r="M31" s="533"/>
      <c r="N31" s="533">
        <f>IF($W26=1,(N29/0.85*0.15+N29)*0.15*'Dati par projektu'!$C$8,0)</f>
        <v>0</v>
      </c>
      <c r="O31" s="533"/>
      <c r="P31" s="533">
        <f>IF($W26=1,(P29/0.85*0.15+P29)*0.15*'Dati par projektu'!$C$8,0)</f>
        <v>0</v>
      </c>
      <c r="Q31" s="533"/>
      <c r="R31" s="533">
        <f>IF($W26=1,(R29/0.85*0.15+R29)*0.15*'Dati par projektu'!$C$8,0)</f>
        <v>0</v>
      </c>
      <c r="S31" s="533"/>
      <c r="T31" s="496">
        <f t="shared" si="15"/>
        <v>74775.672981056821</v>
      </c>
      <c r="U31" s="497">
        <f t="shared" si="17"/>
        <v>2.9910269192422727E-2</v>
      </c>
    </row>
    <row r="32" spans="1:23" ht="12.75" customHeight="1" x14ac:dyDescent="0.2">
      <c r="A32" s="498" t="str">
        <f>A$8</f>
        <v>Pašvaldības finansējums</v>
      </c>
      <c r="B32" s="533">
        <f>IF($W$26=1,B36-B29-B31-B33,0)</f>
        <v>146061.81455633102</v>
      </c>
      <c r="C32" s="533"/>
      <c r="D32" s="533">
        <f t="shared" ref="D32:R32" si="18">IF($W$26=1,D36-D29-D31-D33,0)</f>
        <v>584247.2582253241</v>
      </c>
      <c r="E32" s="533"/>
      <c r="F32" s="533">
        <f t="shared" si="18"/>
        <v>0</v>
      </c>
      <c r="G32" s="533"/>
      <c r="H32" s="533">
        <f t="shared" si="18"/>
        <v>0</v>
      </c>
      <c r="I32" s="533"/>
      <c r="J32" s="533">
        <f t="shared" si="18"/>
        <v>0</v>
      </c>
      <c r="K32" s="533"/>
      <c r="L32" s="533">
        <f t="shared" si="18"/>
        <v>0</v>
      </c>
      <c r="M32" s="533"/>
      <c r="N32" s="533">
        <f t="shared" si="18"/>
        <v>0</v>
      </c>
      <c r="O32" s="533"/>
      <c r="P32" s="533">
        <f t="shared" si="18"/>
        <v>0</v>
      </c>
      <c r="Q32" s="533"/>
      <c r="R32" s="533">
        <f t="shared" si="18"/>
        <v>0</v>
      </c>
      <c r="S32" s="533"/>
      <c r="T32" s="496">
        <f t="shared" si="15"/>
        <v>730309.07278165512</v>
      </c>
      <c r="U32" s="497">
        <f t="shared" si="17"/>
        <v>0.29212362911266204</v>
      </c>
    </row>
    <row r="33" spans="1:23" s="320" customFormat="1" ht="12.75" customHeight="1" x14ac:dyDescent="0.2">
      <c r="A33" s="498" t="str">
        <f>A$9</f>
        <v>Cits publiskais finansējums</v>
      </c>
      <c r="B33" s="533">
        <f>B36*$L$26*$W$20</f>
        <v>0</v>
      </c>
      <c r="C33" s="533"/>
      <c r="D33" s="533">
        <f t="shared" ref="D33:R33" si="19">D36*$L$26*$W$20</f>
        <v>0</v>
      </c>
      <c r="E33" s="533"/>
      <c r="F33" s="533">
        <f t="shared" si="19"/>
        <v>0</v>
      </c>
      <c r="G33" s="533"/>
      <c r="H33" s="533">
        <f t="shared" si="19"/>
        <v>0</v>
      </c>
      <c r="I33" s="533"/>
      <c r="J33" s="533">
        <f t="shared" si="19"/>
        <v>0</v>
      </c>
      <c r="K33" s="533"/>
      <c r="L33" s="533">
        <f t="shared" si="19"/>
        <v>0</v>
      </c>
      <c r="M33" s="533"/>
      <c r="N33" s="533">
        <f t="shared" si="19"/>
        <v>0</v>
      </c>
      <c r="O33" s="533"/>
      <c r="P33" s="533">
        <f t="shared" si="19"/>
        <v>0</v>
      </c>
      <c r="Q33" s="533"/>
      <c r="R33" s="533">
        <f t="shared" si="19"/>
        <v>0</v>
      </c>
      <c r="S33" s="533"/>
      <c r="T33" s="496">
        <f t="shared" si="15"/>
        <v>0</v>
      </c>
      <c r="U33" s="497">
        <f t="shared" si="17"/>
        <v>0</v>
      </c>
    </row>
    <row r="34" spans="1:23" ht="12.75" customHeight="1" x14ac:dyDescent="0.2">
      <c r="A34" s="499" t="str">
        <f>A$10</f>
        <v>Publiskās attiecināmās izmaksas</v>
      </c>
      <c r="B34" s="376">
        <f>SUM(B29:B33)</f>
        <v>500000</v>
      </c>
      <c r="C34" s="376"/>
      <c r="D34" s="376">
        <f t="shared" ref="D34:R34" si="20">SUM(D29:D33)</f>
        <v>2000000</v>
      </c>
      <c r="E34" s="376"/>
      <c r="F34" s="376">
        <f t="shared" si="20"/>
        <v>0</v>
      </c>
      <c r="G34" s="376"/>
      <c r="H34" s="376">
        <f t="shared" si="20"/>
        <v>0</v>
      </c>
      <c r="I34" s="376"/>
      <c r="J34" s="376">
        <f t="shared" si="20"/>
        <v>0</v>
      </c>
      <c r="K34" s="376"/>
      <c r="L34" s="376">
        <f t="shared" si="20"/>
        <v>0</v>
      </c>
      <c r="M34" s="376"/>
      <c r="N34" s="376">
        <f t="shared" si="20"/>
        <v>0</v>
      </c>
      <c r="O34" s="376"/>
      <c r="P34" s="376">
        <f t="shared" si="20"/>
        <v>0</v>
      </c>
      <c r="Q34" s="376"/>
      <c r="R34" s="376">
        <f t="shared" si="20"/>
        <v>0</v>
      </c>
      <c r="S34" s="376"/>
      <c r="T34" s="500">
        <f t="shared" si="15"/>
        <v>2500000</v>
      </c>
      <c r="U34" s="501">
        <f t="shared" si="17"/>
        <v>1</v>
      </c>
    </row>
    <row r="35" spans="1:23" ht="12.75" customHeight="1" x14ac:dyDescent="0.2">
      <c r="A35" s="498" t="str">
        <f>A$11</f>
        <v>Privātās attiecināmās izmaksas</v>
      </c>
      <c r="B35" s="533"/>
      <c r="C35" s="533"/>
      <c r="D35" s="533"/>
      <c r="E35" s="533"/>
      <c r="F35" s="533"/>
      <c r="G35" s="533"/>
      <c r="H35" s="533"/>
      <c r="I35" s="533"/>
      <c r="J35" s="533"/>
      <c r="K35" s="533"/>
      <c r="L35" s="533"/>
      <c r="M35" s="533"/>
      <c r="N35" s="533"/>
      <c r="O35" s="533"/>
      <c r="P35" s="533"/>
      <c r="Q35" s="533"/>
      <c r="R35" s="533"/>
      <c r="S35" s="533"/>
      <c r="T35" s="496">
        <f t="shared" si="15"/>
        <v>0</v>
      </c>
      <c r="U35" s="497">
        <f t="shared" si="17"/>
        <v>0</v>
      </c>
    </row>
    <row r="36" spans="1:23" ht="12.75" customHeight="1" x14ac:dyDescent="0.2">
      <c r="A36" s="499" t="str">
        <f>A$12</f>
        <v>Kopējās attiecināmās izmaksas</v>
      </c>
      <c r="B36" s="376">
        <f>IF(B23=2,'1.1.A. Iesniedzējs'!H36,'1.1.A. Iesniedzējs'!H36*B23)</f>
        <v>500000</v>
      </c>
      <c r="C36" s="376"/>
      <c r="D36" s="376">
        <f>IF(D23=2,'1.1.A. Iesniedzējs'!J36+'1.1.A. Iesniedzējs'!H36,'1.1.A. Iesniedzējs'!J36*D23)</f>
        <v>2000000</v>
      </c>
      <c r="E36" s="376"/>
      <c r="F36" s="376">
        <f>IF(F23=2,'1.1.A. Iesniedzējs'!L36+'1.1.A. Iesniedzējs'!J36+'1.1.A. Iesniedzējs'!H36,'1.1.A. Iesniedzējs'!L36*F23)</f>
        <v>0</v>
      </c>
      <c r="G36" s="376"/>
      <c r="H36" s="376">
        <f>IF(H23=2,'1.1.A. Iesniedzējs'!N36+'1.1.A. Iesniedzējs'!L36+'1.1.A. Iesniedzējs'!J36+'1.1.A. Iesniedzējs'!H36,'1.1.A. Iesniedzējs'!N36*H23)</f>
        <v>0</v>
      </c>
      <c r="I36" s="376"/>
      <c r="J36" s="376">
        <f>IF(J23=2,'1.1.A. Iesniedzējs'!P36,'1.1.A. Iesniedzējs'!P36*J23)</f>
        <v>0</v>
      </c>
      <c r="K36" s="376"/>
      <c r="L36" s="376">
        <f>IF(L23=2,'1.1.A. Iesniedzējs'!R36,'1.1.A. Iesniedzējs'!R36*L23)</f>
        <v>0</v>
      </c>
      <c r="M36" s="376"/>
      <c r="N36" s="376">
        <f>IF(N23=2,'1.1.A. Iesniedzējs'!T36,'1.1.A. Iesniedzējs'!T36*N23)</f>
        <v>0</v>
      </c>
      <c r="O36" s="376"/>
      <c r="P36" s="376">
        <f>IF(P23=2,'1.1.A. Iesniedzējs'!V36,'1.1.A. Iesniedzējs'!V36*P23)</f>
        <v>0</v>
      </c>
      <c r="Q36" s="376"/>
      <c r="R36" s="376">
        <f>IF(R23=2,'1.1.A. Iesniedzējs'!X36,'1.1.A. Iesniedzējs'!X36*R23)</f>
        <v>0</v>
      </c>
      <c r="S36" s="376"/>
      <c r="T36" s="500">
        <f t="shared" si="15"/>
        <v>2500000</v>
      </c>
      <c r="U36" s="501">
        <f t="shared" si="17"/>
        <v>1</v>
      </c>
    </row>
    <row r="37" spans="1:23" ht="12.75" customHeight="1" x14ac:dyDescent="0.2">
      <c r="A37" s="498" t="str">
        <f>A$13</f>
        <v>Publiskās neattiecināmās izmaksas</v>
      </c>
      <c r="B37" s="533">
        <f>IF(B23=2,'1.1.A. Iesniedzējs'!I36,'1.1.A. Iesniedzējs'!I36*B23)</f>
        <v>200000</v>
      </c>
      <c r="C37" s="533"/>
      <c r="D37" s="533">
        <f>IF(D23=2,'1.1.A. Iesniedzējs'!K36+'1.1.A. Iesniedzējs'!I36,'1.1.A. Iesniedzējs'!K36*D23)</f>
        <v>300000</v>
      </c>
      <c r="E37" s="533"/>
      <c r="F37" s="533">
        <f>IF(F23=2,'1.1.A. Iesniedzējs'!M36+'1.1.A. Iesniedzējs'!K36+'1.1.A. Iesniedzējs'!I36,'1.1.A. Iesniedzējs'!M36*F23)</f>
        <v>0</v>
      </c>
      <c r="G37" s="533"/>
      <c r="H37" s="533">
        <f>IF(H23=2,'1.1.A. Iesniedzējs'!O36+'1.1.A. Iesniedzējs'!M36+'1.1.A. Iesniedzējs'!K36+'1.1.A. Iesniedzējs'!I36,'1.1.A. Iesniedzējs'!O36*H23)</f>
        <v>0</v>
      </c>
      <c r="I37" s="533"/>
      <c r="J37" s="533">
        <f>IF(J23=2,'1.1.A. Iesniedzējs'!Q36,'1.1.A. Iesniedzējs'!Q36*J23)</f>
        <v>0</v>
      </c>
      <c r="K37" s="533"/>
      <c r="L37" s="533">
        <f>IF(L23=2,'1.1.A. Iesniedzējs'!S36,'1.1.A. Iesniedzējs'!S36*L23)</f>
        <v>0</v>
      </c>
      <c r="M37" s="533"/>
      <c r="N37" s="533">
        <f>IF(N23=2,'1.1.A. Iesniedzējs'!U36,'1.1.A. Iesniedzējs'!U36*N23)</f>
        <v>0</v>
      </c>
      <c r="O37" s="533"/>
      <c r="P37" s="533">
        <f>IF(P23=2,'1.1.A. Iesniedzējs'!W36,'1.1.A. Iesniedzējs'!W36*P23)</f>
        <v>0</v>
      </c>
      <c r="Q37" s="533"/>
      <c r="R37" s="533">
        <f>IF(R23=2,'1.1.A. Iesniedzējs'!Y36,'1.1.A. Iesniedzējs'!Y36*R23)</f>
        <v>0</v>
      </c>
      <c r="S37" s="533"/>
      <c r="T37" s="496">
        <f t="shared" ref="T37" si="21">SUM(B37:R37)</f>
        <v>500000</v>
      </c>
      <c r="U37" s="534" t="s">
        <v>239</v>
      </c>
    </row>
    <row r="38" spans="1:23" ht="12.75" customHeight="1" x14ac:dyDescent="0.2">
      <c r="A38" s="498" t="str">
        <f>A$14</f>
        <v>Privātās neattiecināmās izmaksas</v>
      </c>
      <c r="B38" s="535"/>
      <c r="C38" s="535"/>
      <c r="D38" s="535"/>
      <c r="E38" s="535"/>
      <c r="F38" s="535"/>
      <c r="G38" s="535"/>
      <c r="H38" s="535"/>
      <c r="I38" s="535"/>
      <c r="J38" s="535"/>
      <c r="K38" s="535"/>
      <c r="L38" s="535"/>
      <c r="M38" s="535"/>
      <c r="N38" s="535"/>
      <c r="O38" s="535"/>
      <c r="P38" s="535"/>
      <c r="Q38" s="535"/>
      <c r="R38" s="535"/>
      <c r="S38" s="535"/>
      <c r="T38" s="496">
        <f t="shared" si="15"/>
        <v>0</v>
      </c>
      <c r="U38" s="534" t="s">
        <v>239</v>
      </c>
    </row>
    <row r="39" spans="1:23" ht="12.75" customHeight="1" x14ac:dyDescent="0.2">
      <c r="A39" s="499" t="str">
        <f>A$15</f>
        <v>Neattiecināmās izmaksas kopā</v>
      </c>
      <c r="B39" s="376">
        <f>SUM(B37:B38)</f>
        <v>200000</v>
      </c>
      <c r="C39" s="376"/>
      <c r="D39" s="376">
        <f t="shared" ref="D39:R39" si="22">SUM(D37:D38)</f>
        <v>300000</v>
      </c>
      <c r="E39" s="376"/>
      <c r="F39" s="376">
        <f t="shared" si="22"/>
        <v>0</v>
      </c>
      <c r="G39" s="376"/>
      <c r="H39" s="376">
        <f t="shared" si="22"/>
        <v>0</v>
      </c>
      <c r="I39" s="376"/>
      <c r="J39" s="376">
        <f t="shared" si="22"/>
        <v>0</v>
      </c>
      <c r="K39" s="376"/>
      <c r="L39" s="376">
        <f t="shared" si="22"/>
        <v>0</v>
      </c>
      <c r="M39" s="376"/>
      <c r="N39" s="376">
        <f t="shared" si="22"/>
        <v>0</v>
      </c>
      <c r="O39" s="376"/>
      <c r="P39" s="376">
        <f t="shared" si="22"/>
        <v>0</v>
      </c>
      <c r="Q39" s="376"/>
      <c r="R39" s="376">
        <f t="shared" si="22"/>
        <v>0</v>
      </c>
      <c r="S39" s="376"/>
      <c r="T39" s="500">
        <f t="shared" si="15"/>
        <v>500000</v>
      </c>
      <c r="U39" s="534" t="s">
        <v>239</v>
      </c>
    </row>
    <row r="40" spans="1:23" ht="12.75" customHeight="1" x14ac:dyDescent="0.25">
      <c r="A40" s="505" t="str">
        <f>A$16</f>
        <v>Kopējās izmaksas</v>
      </c>
      <c r="B40" s="506">
        <f>B36+B39</f>
        <v>700000</v>
      </c>
      <c r="C40" s="506"/>
      <c r="D40" s="506">
        <f t="shared" ref="D40:R40" si="23">D36+D39</f>
        <v>2300000</v>
      </c>
      <c r="E40" s="506"/>
      <c r="F40" s="506">
        <f t="shared" si="23"/>
        <v>0</v>
      </c>
      <c r="G40" s="506"/>
      <c r="H40" s="506">
        <f t="shared" si="23"/>
        <v>0</v>
      </c>
      <c r="I40" s="506"/>
      <c r="J40" s="506">
        <f t="shared" si="23"/>
        <v>0</v>
      </c>
      <c r="K40" s="506"/>
      <c r="L40" s="506">
        <f t="shared" si="23"/>
        <v>0</v>
      </c>
      <c r="M40" s="506"/>
      <c r="N40" s="506">
        <f t="shared" si="23"/>
        <v>0</v>
      </c>
      <c r="O40" s="506"/>
      <c r="P40" s="506">
        <f t="shared" si="23"/>
        <v>0</v>
      </c>
      <c r="Q40" s="506"/>
      <c r="R40" s="506">
        <f t="shared" si="23"/>
        <v>0</v>
      </c>
      <c r="S40" s="506"/>
      <c r="T40" s="508">
        <f t="shared" si="15"/>
        <v>3000000</v>
      </c>
      <c r="U40" s="534" t="s">
        <v>239</v>
      </c>
    </row>
    <row r="41" spans="1:23" ht="12.75" customHeight="1" x14ac:dyDescent="0.25">
      <c r="A41" s="521"/>
      <c r="B41" s="521"/>
      <c r="C41" s="521"/>
      <c r="D41" s="521"/>
      <c r="E41" s="521"/>
      <c r="F41" s="521"/>
      <c r="G41" s="521"/>
      <c r="H41" s="521"/>
      <c r="I41" s="521"/>
      <c r="J41" s="521"/>
      <c r="K41" s="521"/>
      <c r="L41" s="521"/>
      <c r="M41" s="521"/>
      <c r="N41" s="521"/>
      <c r="O41" s="521"/>
      <c r="P41" s="521"/>
      <c r="Q41" s="521"/>
      <c r="R41" s="521"/>
      <c r="S41" s="521"/>
      <c r="T41" s="521"/>
      <c r="U41" s="521"/>
    </row>
    <row r="42" spans="1:23" ht="24" customHeight="1" x14ac:dyDescent="0.2">
      <c r="A42" s="523" t="s">
        <v>3</v>
      </c>
      <c r="B42" s="524" t="str">
        <f>'Dati par projektu'!$C$4</f>
        <v>Jelgavas valstspilsētas pašvaldība</v>
      </c>
      <c r="C42" s="525"/>
      <c r="D42" s="525"/>
      <c r="E42" s="525"/>
      <c r="F42" s="524" t="str">
        <f>'Dati par projektu'!$C$5</f>
        <v>Pašvaldība vai tās izveidota iestāde</v>
      </c>
      <c r="G42" s="525"/>
      <c r="H42" s="526"/>
      <c r="I42" s="525"/>
      <c r="J42" s="526" t="s">
        <v>321</v>
      </c>
      <c r="K42" s="525"/>
      <c r="L42" s="528">
        <f>'11. DL PIV 4.pielikums'!$E$39</f>
        <v>0</v>
      </c>
      <c r="M42" s="525"/>
      <c r="N42" s="529" t="s">
        <v>322</v>
      </c>
      <c r="O42" s="525"/>
      <c r="P42" s="526"/>
      <c r="Q42" s="525"/>
      <c r="R42" s="526"/>
      <c r="S42" s="525"/>
      <c r="T42" s="526"/>
      <c r="U42" s="526"/>
      <c r="W42" s="401">
        <f>IF(F42=dati!$J$3,1,IF(F42=dati!$J$4,2,IF(F42=dati!$J$5,3,0)))</f>
        <v>1</v>
      </c>
    </row>
    <row r="43" spans="1:23" ht="12.75" customHeight="1" x14ac:dyDescent="0.2">
      <c r="A43" s="491" t="s">
        <v>231</v>
      </c>
      <c r="B43" s="492">
        <f>B$3</f>
        <v>2022</v>
      </c>
      <c r="C43" s="492"/>
      <c r="D43" s="492">
        <f>D$3</f>
        <v>2023</v>
      </c>
      <c r="E43" s="492"/>
      <c r="F43" s="492" t="str">
        <f>F$3</f>
        <v>X</v>
      </c>
      <c r="G43" s="492"/>
      <c r="H43" s="492" t="str">
        <f>H$3</f>
        <v>X</v>
      </c>
      <c r="I43" s="492"/>
      <c r="J43" s="492" t="str">
        <f>J$3</f>
        <v>X</v>
      </c>
      <c r="K43" s="492"/>
      <c r="L43" s="492" t="str">
        <f>L$3</f>
        <v>X</v>
      </c>
      <c r="M43" s="492"/>
      <c r="N43" s="492" t="str">
        <f>N$3</f>
        <v>X</v>
      </c>
      <c r="O43" s="492"/>
      <c r="P43" s="492" t="str">
        <f>P$3</f>
        <v>X</v>
      </c>
      <c r="Q43" s="492"/>
      <c r="R43" s="492" t="str">
        <f>R$3</f>
        <v>X</v>
      </c>
      <c r="S43" s="492"/>
      <c r="T43" s="492"/>
      <c r="U43" s="492"/>
    </row>
    <row r="44" spans="1:23" x14ac:dyDescent="0.2">
      <c r="A44" s="530"/>
      <c r="B44" s="493" t="s">
        <v>232</v>
      </c>
      <c r="C44" s="493"/>
      <c r="D44" s="493" t="s">
        <v>232</v>
      </c>
      <c r="E44" s="493"/>
      <c r="F44" s="493" t="s">
        <v>232</v>
      </c>
      <c r="G44" s="493"/>
      <c r="H44" s="493" t="s">
        <v>232</v>
      </c>
      <c r="I44" s="493"/>
      <c r="J44" s="493" t="s">
        <v>232</v>
      </c>
      <c r="K44" s="493"/>
      <c r="L44" s="493" t="s">
        <v>232</v>
      </c>
      <c r="M44" s="493"/>
      <c r="N44" s="493" t="s">
        <v>232</v>
      </c>
      <c r="O44" s="493"/>
      <c r="P44" s="493" t="s">
        <v>232</v>
      </c>
      <c r="Q44" s="493"/>
      <c r="R44" s="493" t="s">
        <v>232</v>
      </c>
      <c r="S44" s="493"/>
      <c r="T44" s="493" t="s">
        <v>114</v>
      </c>
      <c r="U44" s="493" t="s">
        <v>59</v>
      </c>
    </row>
    <row r="45" spans="1:23" ht="12.75" customHeight="1" x14ac:dyDescent="0.2">
      <c r="A45" s="531" t="str">
        <f>A$5</f>
        <v>Eiropas Reģionālās attīstības fonds</v>
      </c>
      <c r="B45" s="532">
        <f>(B52*$L$42)*$W$19-B49</f>
        <v>0</v>
      </c>
      <c r="C45" s="532"/>
      <c r="D45" s="532">
        <f t="shared" ref="D45:R45" si="24">(D52*$L$42)*$W$19-D49</f>
        <v>0</v>
      </c>
      <c r="E45" s="532"/>
      <c r="F45" s="532">
        <f t="shared" si="24"/>
        <v>0</v>
      </c>
      <c r="G45" s="532"/>
      <c r="H45" s="532">
        <f t="shared" si="24"/>
        <v>0</v>
      </c>
      <c r="I45" s="532"/>
      <c r="J45" s="532">
        <f t="shared" si="24"/>
        <v>0</v>
      </c>
      <c r="K45" s="532"/>
      <c r="L45" s="532">
        <f t="shared" si="24"/>
        <v>0</v>
      </c>
      <c r="M45" s="532"/>
      <c r="N45" s="532">
        <f t="shared" si="24"/>
        <v>0</v>
      </c>
      <c r="O45" s="532"/>
      <c r="P45" s="532">
        <f t="shared" si="24"/>
        <v>0</v>
      </c>
      <c r="Q45" s="532"/>
      <c r="R45" s="532">
        <f t="shared" si="24"/>
        <v>0</v>
      </c>
      <c r="S45" s="532"/>
      <c r="T45" s="496">
        <f t="shared" ref="T45:T55" si="25">SUM(B45:R45)</f>
        <v>0</v>
      </c>
      <c r="U45" s="497" t="e">
        <f>T45/T$52</f>
        <v>#DIV/0!</v>
      </c>
    </row>
    <row r="46" spans="1:23" ht="12.75" hidden="1" customHeight="1" x14ac:dyDescent="0.2">
      <c r="A46" s="498" t="str">
        <f>A$6</f>
        <v>Attiecināmais valsts budžeta finansējums</v>
      </c>
      <c r="B46" s="532">
        <f>IF($W42=2,B52-B45,0)</f>
        <v>0</v>
      </c>
      <c r="C46" s="532"/>
      <c r="D46" s="532">
        <f t="shared" ref="D46:P46" si="26">IF($W42=2,D52-D45,0)</f>
        <v>0</v>
      </c>
      <c r="E46" s="532"/>
      <c r="F46" s="532">
        <f t="shared" si="26"/>
        <v>0</v>
      </c>
      <c r="G46" s="532"/>
      <c r="H46" s="532">
        <f t="shared" si="26"/>
        <v>0</v>
      </c>
      <c r="I46" s="532"/>
      <c r="J46" s="532">
        <f t="shared" si="26"/>
        <v>0</v>
      </c>
      <c r="K46" s="532"/>
      <c r="L46" s="532">
        <f t="shared" si="26"/>
        <v>0</v>
      </c>
      <c r="M46" s="532"/>
      <c r="N46" s="532">
        <f t="shared" si="26"/>
        <v>0</v>
      </c>
      <c r="O46" s="532"/>
      <c r="P46" s="532">
        <f t="shared" si="26"/>
        <v>0</v>
      </c>
      <c r="Q46" s="532"/>
      <c r="R46" s="532">
        <f>IF($W42=2,R52-R45,0)</f>
        <v>0</v>
      </c>
      <c r="S46" s="532"/>
      <c r="T46" s="496">
        <f t="shared" si="25"/>
        <v>0</v>
      </c>
      <c r="U46" s="497" t="e">
        <f t="shared" ref="U46:U52" si="27">T46/T$52</f>
        <v>#DIV/0!</v>
      </c>
    </row>
    <row r="47" spans="1:23" ht="12.75" customHeight="1" x14ac:dyDescent="0.2">
      <c r="A47" s="498" t="str">
        <f>A$7</f>
        <v>Valsts budžeta dotācija pašvaldībām</v>
      </c>
      <c r="B47" s="533">
        <f>IF($W42=1,(B45/0.85*0.15+B45)*0.15*'Dati par projektu'!$C$8,0)</f>
        <v>0</v>
      </c>
      <c r="C47" s="533"/>
      <c r="D47" s="533">
        <f>IF($W42=1,(D45/0.85*0.15+D45)*0.15*'Dati par projektu'!$C$8,0)</f>
        <v>0</v>
      </c>
      <c r="E47" s="533"/>
      <c r="F47" s="533">
        <f>IF($W42=1,(F45/0.85*0.15+F45)*0.15*'Dati par projektu'!$C$8,0)</f>
        <v>0</v>
      </c>
      <c r="G47" s="533"/>
      <c r="H47" s="533">
        <f>IF($W42=1,(H45/0.85*0.15+H45)*0.15*'Dati par projektu'!$C$8,0)</f>
        <v>0</v>
      </c>
      <c r="I47" s="533"/>
      <c r="J47" s="533">
        <f>IF($W42=1,(J45/0.85*0.15+J45)*0.15*'Dati par projektu'!$C$8,0)</f>
        <v>0</v>
      </c>
      <c r="K47" s="533"/>
      <c r="L47" s="533">
        <f>IF($W42=1,(L45/0.85*0.15+L45)*0.15*'Dati par projektu'!$C$8,0)</f>
        <v>0</v>
      </c>
      <c r="M47" s="533"/>
      <c r="N47" s="533">
        <f>IF($W42=1,(N45/0.85*0.15+N45)*0.15*'Dati par projektu'!$C$8,0)</f>
        <v>0</v>
      </c>
      <c r="O47" s="533"/>
      <c r="P47" s="533">
        <f>IF($W42=1,(P45/0.85*0.15+P45)*0.15*'Dati par projektu'!$C$8,0)</f>
        <v>0</v>
      </c>
      <c r="Q47" s="533"/>
      <c r="R47" s="533">
        <f>IF($W42=1,(R45/0.85*0.15+R45)*0.15*'Dati par projektu'!$C$8,0)</f>
        <v>0</v>
      </c>
      <c r="S47" s="533"/>
      <c r="T47" s="496">
        <f t="shared" si="25"/>
        <v>0</v>
      </c>
      <c r="U47" s="497" t="e">
        <f t="shared" si="27"/>
        <v>#DIV/0!</v>
      </c>
    </row>
    <row r="48" spans="1:23" ht="12.75" customHeight="1" x14ac:dyDescent="0.2">
      <c r="A48" s="498" t="str">
        <f>A$8</f>
        <v>Pašvaldības finansējums</v>
      </c>
      <c r="B48" s="533">
        <f>IF($W42=1,B52-B45-B47-B51-B49,0)</f>
        <v>0</v>
      </c>
      <c r="C48" s="533"/>
      <c r="D48" s="533">
        <f t="shared" ref="D48:R48" si="28">IF($W42=1,D52-D45-D47-D51-D49,0)</f>
        <v>0</v>
      </c>
      <c r="E48" s="533"/>
      <c r="F48" s="533">
        <f t="shared" si="28"/>
        <v>0</v>
      </c>
      <c r="G48" s="533"/>
      <c r="H48" s="533">
        <f t="shared" si="28"/>
        <v>0</v>
      </c>
      <c r="I48" s="533"/>
      <c r="J48" s="533">
        <f t="shared" si="28"/>
        <v>0</v>
      </c>
      <c r="K48" s="533"/>
      <c r="L48" s="533">
        <f t="shared" si="28"/>
        <v>0</v>
      </c>
      <c r="M48" s="533"/>
      <c r="N48" s="533">
        <f t="shared" si="28"/>
        <v>0</v>
      </c>
      <c r="O48" s="533"/>
      <c r="P48" s="533">
        <f t="shared" si="28"/>
        <v>0</v>
      </c>
      <c r="Q48" s="533"/>
      <c r="R48" s="533">
        <f t="shared" si="28"/>
        <v>0</v>
      </c>
      <c r="S48" s="533"/>
      <c r="T48" s="496">
        <f t="shared" si="25"/>
        <v>0</v>
      </c>
      <c r="U48" s="497" t="e">
        <f t="shared" si="27"/>
        <v>#DIV/0!</v>
      </c>
    </row>
    <row r="49" spans="1:23" s="320" customFormat="1" ht="12.75" customHeight="1" x14ac:dyDescent="0.2">
      <c r="A49" s="498" t="str">
        <f>A$9</f>
        <v>Cits publiskais finansējums</v>
      </c>
      <c r="B49" s="533">
        <f>B52*$L$42*$W$20</f>
        <v>0</v>
      </c>
      <c r="C49" s="533"/>
      <c r="D49" s="533">
        <f t="shared" ref="D49:R49" si="29">D52*$L$42*$W$20</f>
        <v>0</v>
      </c>
      <c r="E49" s="533"/>
      <c r="F49" s="533">
        <f t="shared" si="29"/>
        <v>0</v>
      </c>
      <c r="G49" s="533"/>
      <c r="H49" s="533">
        <f t="shared" si="29"/>
        <v>0</v>
      </c>
      <c r="I49" s="533"/>
      <c r="J49" s="533">
        <f t="shared" si="29"/>
        <v>0</v>
      </c>
      <c r="K49" s="533"/>
      <c r="L49" s="533">
        <f t="shared" si="29"/>
        <v>0</v>
      </c>
      <c r="M49" s="533"/>
      <c r="N49" s="533">
        <f t="shared" si="29"/>
        <v>0</v>
      </c>
      <c r="O49" s="533"/>
      <c r="P49" s="533">
        <f t="shared" si="29"/>
        <v>0</v>
      </c>
      <c r="Q49" s="533"/>
      <c r="R49" s="533">
        <f t="shared" si="29"/>
        <v>0</v>
      </c>
      <c r="S49" s="533"/>
      <c r="T49" s="496">
        <f t="shared" si="25"/>
        <v>0</v>
      </c>
      <c r="U49" s="497" t="e">
        <f>T49/T$52</f>
        <v>#DIV/0!</v>
      </c>
    </row>
    <row r="50" spans="1:23" ht="12.75" customHeight="1" x14ac:dyDescent="0.2">
      <c r="A50" s="499" t="str">
        <f>A$10</f>
        <v>Publiskās attiecināmās izmaksas</v>
      </c>
      <c r="B50" s="376">
        <f>SUM(B45:B49)</f>
        <v>0</v>
      </c>
      <c r="C50" s="376"/>
      <c r="D50" s="376">
        <f t="shared" ref="D50:R50" si="30">SUM(D45:D49)</f>
        <v>0</v>
      </c>
      <c r="E50" s="376"/>
      <c r="F50" s="376">
        <f t="shared" si="30"/>
        <v>0</v>
      </c>
      <c r="G50" s="376"/>
      <c r="H50" s="376">
        <f t="shared" si="30"/>
        <v>0</v>
      </c>
      <c r="I50" s="376"/>
      <c r="J50" s="376">
        <f t="shared" si="30"/>
        <v>0</v>
      </c>
      <c r="K50" s="376"/>
      <c r="L50" s="376">
        <f t="shared" si="30"/>
        <v>0</v>
      </c>
      <c r="M50" s="376"/>
      <c r="N50" s="376">
        <f t="shared" si="30"/>
        <v>0</v>
      </c>
      <c r="O50" s="376"/>
      <c r="P50" s="376">
        <f t="shared" si="30"/>
        <v>0</v>
      </c>
      <c r="Q50" s="376"/>
      <c r="R50" s="376">
        <f t="shared" si="30"/>
        <v>0</v>
      </c>
      <c r="S50" s="376"/>
      <c r="T50" s="500">
        <f t="shared" si="25"/>
        <v>0</v>
      </c>
      <c r="U50" s="501" t="e">
        <f t="shared" si="27"/>
        <v>#DIV/0!</v>
      </c>
    </row>
    <row r="51" spans="1:23" ht="12.75" customHeight="1" x14ac:dyDescent="0.2">
      <c r="A51" s="498" t="str">
        <f>A$11</f>
        <v>Privātās attiecināmās izmaksas</v>
      </c>
      <c r="B51" s="533">
        <f>B52*'11. DL PIV 4.pielikums'!$G$34-B52*$L$42</f>
        <v>0</v>
      </c>
      <c r="C51" s="533"/>
      <c r="D51" s="533">
        <f>D52*'11. DL PIV 4.pielikums'!$G$34-D52*$L$42</f>
        <v>0</v>
      </c>
      <c r="E51" s="533"/>
      <c r="F51" s="533">
        <f>F52*'11. DL PIV 4.pielikums'!$G$34-F52*$L$42</f>
        <v>0</v>
      </c>
      <c r="G51" s="533"/>
      <c r="H51" s="533">
        <f>H52*'11. DL PIV 4.pielikums'!$G$34-H52*$L$42</f>
        <v>0</v>
      </c>
      <c r="I51" s="533"/>
      <c r="J51" s="533">
        <f>J52*'11. DL PIV 4.pielikums'!$G$34-J52*$L$42</f>
        <v>0</v>
      </c>
      <c r="K51" s="533"/>
      <c r="L51" s="533">
        <f>L52*'11. DL PIV 4.pielikums'!$G$34-L52*$L$42</f>
        <v>0</v>
      </c>
      <c r="M51" s="533"/>
      <c r="N51" s="533">
        <f>N52*'11. DL PIV 4.pielikums'!$G$34-N52*$L$42</f>
        <v>0</v>
      </c>
      <c r="O51" s="533"/>
      <c r="P51" s="533">
        <f>P52*'11. DL PIV 4.pielikums'!$G$34-P52*$L$42</f>
        <v>0</v>
      </c>
      <c r="Q51" s="533"/>
      <c r="R51" s="533">
        <f>R52*'11. DL PIV 4.pielikums'!$G$34-R52*$L$42</f>
        <v>0</v>
      </c>
      <c r="S51" s="533"/>
      <c r="T51" s="496">
        <f t="shared" si="25"/>
        <v>0</v>
      </c>
      <c r="U51" s="497" t="e">
        <f t="shared" si="27"/>
        <v>#DIV/0!</v>
      </c>
    </row>
    <row r="52" spans="1:23" ht="12.75" customHeight="1" x14ac:dyDescent="0.2">
      <c r="A52" s="499" t="str">
        <f>A$12</f>
        <v>Kopējās attiecināmās izmaksas</v>
      </c>
      <c r="B52" s="376">
        <f>IF(B23=2,'1.1.B. Iesniedzējs'!H39,'1.1.B. Iesniedzējs'!H39*B23)</f>
        <v>0</v>
      </c>
      <c r="C52" s="376"/>
      <c r="D52" s="376">
        <f>IF(D23=2,'1.1.B. Iesniedzējs'!J39+'1.1.B. Iesniedzējs'!H39,'1.1.B. Iesniedzējs'!J39*D23)</f>
        <v>0</v>
      </c>
      <c r="E52" s="376"/>
      <c r="F52" s="376">
        <f>IF(F23=2,'1.1.B. Iesniedzējs'!L39+'1.1.B. Iesniedzējs'!J39+'1.1.B. Iesniedzējs'!H39,'1.1.B. Iesniedzējs'!L39*F23)</f>
        <v>0</v>
      </c>
      <c r="G52" s="376"/>
      <c r="H52" s="376">
        <f>IF(H23=2,'1.1.B. Iesniedzējs'!N39+'1.1.B. Iesniedzējs'!L39+'1.1.B. Iesniedzējs'!J39+'1.1.B. Iesniedzējs'!H39,'1.1.B. Iesniedzējs'!N39*H23)</f>
        <v>0</v>
      </c>
      <c r="I52" s="376"/>
      <c r="J52" s="376">
        <f>IF(J23=2,'1.1.B. Iesniedzējs'!P39,'1.1.B. Iesniedzējs'!P39*J23)</f>
        <v>0</v>
      </c>
      <c r="K52" s="376"/>
      <c r="L52" s="376">
        <f>IF(L23=2,'1.1.B. Iesniedzējs'!R39,'1.1.B. Iesniedzējs'!R39*L23)</f>
        <v>0</v>
      </c>
      <c r="M52" s="376"/>
      <c r="N52" s="376">
        <f>IF(N23=2,'1.1.B. Iesniedzējs'!T39,'1.1.B. Iesniedzējs'!T39*N23)</f>
        <v>0</v>
      </c>
      <c r="O52" s="376"/>
      <c r="P52" s="376">
        <f>IF(P23=2,'1.1.B. Iesniedzējs'!V39,'1.1.B. Iesniedzējs'!V39*P23)</f>
        <v>0</v>
      </c>
      <c r="Q52" s="376"/>
      <c r="R52" s="376">
        <f>IF(R23=2,'1.1.B. Iesniedzējs'!X39,'1.1.B. Iesniedzējs'!X39*R23)</f>
        <v>0</v>
      </c>
      <c r="S52" s="376"/>
      <c r="T52" s="500">
        <f>SUM(B52:R52)</f>
        <v>0</v>
      </c>
      <c r="U52" s="501" t="e">
        <f t="shared" si="27"/>
        <v>#DIV/0!</v>
      </c>
    </row>
    <row r="53" spans="1:23" ht="12.75" customHeight="1" x14ac:dyDescent="0.2">
      <c r="A53" s="498" t="str">
        <f>A$13</f>
        <v>Publiskās neattiecināmās izmaksas</v>
      </c>
      <c r="B53" s="535"/>
      <c r="C53" s="535"/>
      <c r="D53" s="535"/>
      <c r="E53" s="535"/>
      <c r="F53" s="535"/>
      <c r="G53" s="535"/>
      <c r="H53" s="535"/>
      <c r="I53" s="535"/>
      <c r="J53" s="535"/>
      <c r="K53" s="535"/>
      <c r="L53" s="535"/>
      <c r="M53" s="535"/>
      <c r="N53" s="535"/>
      <c r="O53" s="535"/>
      <c r="P53" s="535"/>
      <c r="Q53" s="535"/>
      <c r="R53" s="535"/>
      <c r="S53" s="535"/>
      <c r="T53" s="496">
        <f t="shared" si="25"/>
        <v>0</v>
      </c>
      <c r="U53" s="534" t="s">
        <v>239</v>
      </c>
    </row>
    <row r="54" spans="1:23" ht="12.75" customHeight="1" x14ac:dyDescent="0.2">
      <c r="A54" s="498" t="str">
        <f>A$14</f>
        <v>Privātās neattiecināmās izmaksas</v>
      </c>
      <c r="B54" s="376">
        <f>IF(B23=2,'1.1.B. Iesniedzējs'!I39,'1.1.B. Iesniedzējs'!I39*B23)</f>
        <v>0</v>
      </c>
      <c r="C54" s="376"/>
      <c r="D54" s="376">
        <f>IF(D23=2,'1.1.B. Iesniedzējs'!K39+'1.1.B. Iesniedzējs'!I39,'1.1.B. Iesniedzējs'!K39*D23)</f>
        <v>0</v>
      </c>
      <c r="E54" s="376"/>
      <c r="F54" s="376">
        <f>IF(F23=2,'1.1.B. Iesniedzējs'!M39+'1.1.B. Iesniedzējs'!K39+'1.1.B. Iesniedzējs'!I39,'1.1.B. Iesniedzējs'!M39*F23)</f>
        <v>0</v>
      </c>
      <c r="G54" s="376"/>
      <c r="H54" s="376">
        <f>IF(H23=2,'1.1.B. Iesniedzējs'!O39+'1.1.B. Iesniedzējs'!M39+'1.1.B. Iesniedzējs'!K39+'1.1.B. Iesniedzējs'!I39,'1.1.B. Iesniedzējs'!O39*H23)</f>
        <v>0</v>
      </c>
      <c r="I54" s="376"/>
      <c r="J54" s="376">
        <f>IF(J23=2,'1.1.B. Iesniedzējs'!Q39,'1.1.B. Iesniedzējs'!Q39*J23)</f>
        <v>0</v>
      </c>
      <c r="K54" s="376"/>
      <c r="L54" s="376">
        <f>IF(L23=2,'1.1.B. Iesniedzējs'!S39,'1.1.B. Iesniedzējs'!S39*L23)</f>
        <v>0</v>
      </c>
      <c r="M54" s="376"/>
      <c r="N54" s="376">
        <f>IF(N23=2,'1.1.B. Iesniedzējs'!U39,'1.1.B. Iesniedzējs'!U39*N23)</f>
        <v>0</v>
      </c>
      <c r="O54" s="376"/>
      <c r="P54" s="376">
        <f>IF(P23=2,'1.1.B. Iesniedzējs'!W39,'1.1.B. Iesniedzējs'!W39*P23)</f>
        <v>0</v>
      </c>
      <c r="Q54" s="376"/>
      <c r="R54" s="376">
        <f>IF(R23=2,'1.1.B. Iesniedzējs'!Y39,'1.1.B. Iesniedzējs'!Y39*R23)</f>
        <v>0</v>
      </c>
      <c r="S54" s="376"/>
      <c r="T54" s="496">
        <f t="shared" si="25"/>
        <v>0</v>
      </c>
      <c r="U54" s="534" t="s">
        <v>239</v>
      </c>
    </row>
    <row r="55" spans="1:23" ht="12.75" customHeight="1" x14ac:dyDescent="0.2">
      <c r="A55" s="499" t="str">
        <f>A$15</f>
        <v>Neattiecināmās izmaksas kopā</v>
      </c>
      <c r="B55" s="376">
        <f>SUM(B53:B54)</f>
        <v>0</v>
      </c>
      <c r="C55" s="376"/>
      <c r="D55" s="376">
        <f t="shared" ref="D55:R55" si="31">SUM(D53:D54)</f>
        <v>0</v>
      </c>
      <c r="E55" s="376"/>
      <c r="F55" s="376">
        <f t="shared" si="31"/>
        <v>0</v>
      </c>
      <c r="G55" s="376"/>
      <c r="H55" s="376">
        <f t="shared" si="31"/>
        <v>0</v>
      </c>
      <c r="I55" s="376"/>
      <c r="J55" s="376">
        <f t="shared" si="31"/>
        <v>0</v>
      </c>
      <c r="K55" s="376"/>
      <c r="L55" s="376">
        <f t="shared" si="31"/>
        <v>0</v>
      </c>
      <c r="M55" s="376"/>
      <c r="N55" s="376">
        <f t="shared" si="31"/>
        <v>0</v>
      </c>
      <c r="O55" s="376"/>
      <c r="P55" s="376">
        <f t="shared" si="31"/>
        <v>0</v>
      </c>
      <c r="Q55" s="376"/>
      <c r="R55" s="376">
        <f t="shared" si="31"/>
        <v>0</v>
      </c>
      <c r="S55" s="376"/>
      <c r="T55" s="500">
        <f t="shared" si="25"/>
        <v>0</v>
      </c>
      <c r="U55" s="534" t="s">
        <v>239</v>
      </c>
    </row>
    <row r="56" spans="1:23" ht="12.75" customHeight="1" x14ac:dyDescent="0.25">
      <c r="A56" s="505" t="str">
        <f>A$16</f>
        <v>Kopējās izmaksas</v>
      </c>
      <c r="B56" s="506">
        <f>B52+B55</f>
        <v>0</v>
      </c>
      <c r="C56" s="506"/>
      <c r="D56" s="506">
        <f t="shared" ref="D56:R56" si="32">D52+D55</f>
        <v>0</v>
      </c>
      <c r="E56" s="506"/>
      <c r="F56" s="506">
        <f t="shared" si="32"/>
        <v>0</v>
      </c>
      <c r="G56" s="506"/>
      <c r="H56" s="506">
        <f t="shared" si="32"/>
        <v>0</v>
      </c>
      <c r="I56" s="506"/>
      <c r="J56" s="506">
        <f t="shared" si="32"/>
        <v>0</v>
      </c>
      <c r="K56" s="506"/>
      <c r="L56" s="506">
        <f t="shared" si="32"/>
        <v>0</v>
      </c>
      <c r="M56" s="506"/>
      <c r="N56" s="506">
        <f t="shared" si="32"/>
        <v>0</v>
      </c>
      <c r="O56" s="506"/>
      <c r="P56" s="506">
        <f t="shared" si="32"/>
        <v>0</v>
      </c>
      <c r="Q56" s="506"/>
      <c r="R56" s="506">
        <f t="shared" si="32"/>
        <v>0</v>
      </c>
      <c r="S56" s="506"/>
      <c r="T56" s="500">
        <f>SUM(B56:R56)</f>
        <v>0</v>
      </c>
      <c r="U56" s="534" t="s">
        <v>239</v>
      </c>
    </row>
    <row r="57" spans="1:23" ht="12.75" customHeight="1" x14ac:dyDescent="0.25">
      <c r="A57" s="521"/>
      <c r="B57" s="521"/>
      <c r="C57" s="521"/>
      <c r="D57" s="521"/>
      <c r="E57" s="521"/>
      <c r="F57" s="521"/>
      <c r="G57" s="521"/>
      <c r="H57" s="521"/>
      <c r="I57" s="521"/>
      <c r="J57" s="521"/>
      <c r="K57" s="521"/>
      <c r="L57" s="521"/>
      <c r="M57" s="521"/>
      <c r="N57" s="521"/>
      <c r="O57" s="521"/>
      <c r="P57" s="521"/>
      <c r="Q57" s="521"/>
      <c r="R57" s="521"/>
      <c r="S57" s="521"/>
      <c r="T57" s="521"/>
      <c r="U57" s="521"/>
    </row>
    <row r="58" spans="1:23" ht="24" customHeight="1" x14ac:dyDescent="0.2">
      <c r="A58" s="523" t="s">
        <v>3</v>
      </c>
      <c r="B58" s="524" t="str">
        <f>'Dati par projektu'!$C$4</f>
        <v>Jelgavas valstspilsētas pašvaldība</v>
      </c>
      <c r="C58" s="525"/>
      <c r="D58" s="525"/>
      <c r="E58" s="525"/>
      <c r="F58" s="524" t="str">
        <f>'Dati par projektu'!$C$5</f>
        <v>Pašvaldība vai tās izveidota iestāde</v>
      </c>
      <c r="G58" s="525"/>
      <c r="H58" s="526"/>
      <c r="I58" s="525"/>
      <c r="J58" s="526" t="s">
        <v>321</v>
      </c>
      <c r="K58" s="525"/>
      <c r="L58" s="528">
        <f>'1.1.B. Iesniedzējs'!C22</f>
        <v>1</v>
      </c>
      <c r="M58" s="525"/>
      <c r="N58" s="529" t="s">
        <v>323</v>
      </c>
      <c r="O58" s="525"/>
      <c r="P58" s="526"/>
      <c r="Q58" s="525"/>
      <c r="R58" s="526"/>
      <c r="S58" s="525"/>
      <c r="T58" s="526"/>
      <c r="U58" s="526"/>
      <c r="W58" s="401">
        <f>IF(F58=dati!$J$3,1,IF(F58=dati!$J$4,2,IF(F58=dati!$J$5,3,0)))</f>
        <v>1</v>
      </c>
    </row>
    <row r="59" spans="1:23" x14ac:dyDescent="0.2">
      <c r="A59" s="491" t="s">
        <v>231</v>
      </c>
      <c r="B59" s="492">
        <f>B$3</f>
        <v>2022</v>
      </c>
      <c r="C59" s="492"/>
      <c r="D59" s="492">
        <f>D$3</f>
        <v>2023</v>
      </c>
      <c r="E59" s="492"/>
      <c r="F59" s="492" t="str">
        <f>F$3</f>
        <v>X</v>
      </c>
      <c r="G59" s="492"/>
      <c r="H59" s="492" t="str">
        <f>H$3</f>
        <v>X</v>
      </c>
      <c r="I59" s="492"/>
      <c r="J59" s="492" t="str">
        <f>J$3</f>
        <v>X</v>
      </c>
      <c r="K59" s="492"/>
      <c r="L59" s="492" t="str">
        <f>L$3</f>
        <v>X</v>
      </c>
      <c r="M59" s="492"/>
      <c r="N59" s="492" t="str">
        <f>N$3</f>
        <v>X</v>
      </c>
      <c r="O59" s="492"/>
      <c r="P59" s="492" t="str">
        <f>P$3</f>
        <v>X</v>
      </c>
      <c r="Q59" s="492"/>
      <c r="R59" s="492" t="str">
        <f>R$3</f>
        <v>X</v>
      </c>
      <c r="S59" s="492"/>
      <c r="T59" s="492"/>
      <c r="U59" s="492"/>
    </row>
    <row r="60" spans="1:23" x14ac:dyDescent="0.2">
      <c r="A60" s="530"/>
      <c r="B60" s="493" t="s">
        <v>232</v>
      </c>
      <c r="C60" s="493"/>
      <c r="D60" s="493" t="s">
        <v>232</v>
      </c>
      <c r="E60" s="493"/>
      <c r="F60" s="493" t="s">
        <v>232</v>
      </c>
      <c r="G60" s="493"/>
      <c r="H60" s="493" t="s">
        <v>232</v>
      </c>
      <c r="I60" s="493"/>
      <c r="J60" s="493" t="s">
        <v>232</v>
      </c>
      <c r="K60" s="493"/>
      <c r="L60" s="493" t="s">
        <v>232</v>
      </c>
      <c r="M60" s="493"/>
      <c r="N60" s="493" t="s">
        <v>232</v>
      </c>
      <c r="O60" s="493"/>
      <c r="P60" s="493" t="s">
        <v>232</v>
      </c>
      <c r="Q60" s="493"/>
      <c r="R60" s="493" t="s">
        <v>232</v>
      </c>
      <c r="S60" s="493"/>
      <c r="T60" s="493" t="s">
        <v>114</v>
      </c>
      <c r="U60" s="493" t="s">
        <v>59</v>
      </c>
    </row>
    <row r="61" spans="1:23" ht="12.75" customHeight="1" x14ac:dyDescent="0.2">
      <c r="A61" s="531" t="str">
        <f>A$5</f>
        <v>Eiropas Reģionālās attīstības fonds</v>
      </c>
      <c r="B61" s="532">
        <f>(B68*$L$58)*$W$19-B65</f>
        <v>0</v>
      </c>
      <c r="C61" s="532"/>
      <c r="D61" s="532">
        <f t="shared" ref="D61:P61" si="33">(D68*$L$58)*$W$19-D65</f>
        <v>0</v>
      </c>
      <c r="E61" s="532"/>
      <c r="F61" s="532">
        <f t="shared" si="33"/>
        <v>0</v>
      </c>
      <c r="G61" s="532"/>
      <c r="H61" s="532">
        <f t="shared" si="33"/>
        <v>0</v>
      </c>
      <c r="I61" s="532"/>
      <c r="J61" s="532">
        <f t="shared" si="33"/>
        <v>0</v>
      </c>
      <c r="K61" s="532"/>
      <c r="L61" s="532">
        <f t="shared" si="33"/>
        <v>0</v>
      </c>
      <c r="M61" s="532"/>
      <c r="N61" s="532">
        <f t="shared" si="33"/>
        <v>0</v>
      </c>
      <c r="O61" s="532"/>
      <c r="P61" s="532">
        <f t="shared" si="33"/>
        <v>0</v>
      </c>
      <c r="Q61" s="532"/>
      <c r="R61" s="532">
        <f t="shared" ref="R61" si="34">(R68*$L$58-R65)*$W$19</f>
        <v>0</v>
      </c>
      <c r="S61" s="532"/>
      <c r="T61" s="496">
        <f t="shared" ref="T61:T67" si="35">SUM(B61:R61)</f>
        <v>0</v>
      </c>
      <c r="U61" s="497" t="e">
        <f>T61/$T$68</f>
        <v>#DIV/0!</v>
      </c>
    </row>
    <row r="62" spans="1:23" ht="12.75" hidden="1" customHeight="1" x14ac:dyDescent="0.2">
      <c r="A62" s="498" t="str">
        <f>A$6</f>
        <v>Attiecināmais valsts budžeta finansējums</v>
      </c>
      <c r="B62" s="532"/>
      <c r="C62" s="532"/>
      <c r="D62" s="532"/>
      <c r="E62" s="532"/>
      <c r="F62" s="532"/>
      <c r="G62" s="532"/>
      <c r="H62" s="532"/>
      <c r="I62" s="532"/>
      <c r="J62" s="532"/>
      <c r="K62" s="532"/>
      <c r="L62" s="532"/>
      <c r="M62" s="532"/>
      <c r="N62" s="532"/>
      <c r="O62" s="532"/>
      <c r="P62" s="532"/>
      <c r="Q62" s="532"/>
      <c r="R62" s="532"/>
      <c r="S62" s="532"/>
      <c r="T62" s="496">
        <f t="shared" si="35"/>
        <v>0</v>
      </c>
      <c r="U62" s="497" t="e">
        <f t="shared" ref="U62:U68" si="36">T62/$T$68</f>
        <v>#DIV/0!</v>
      </c>
    </row>
    <row r="63" spans="1:23" ht="12.75" customHeight="1" x14ac:dyDescent="0.2">
      <c r="A63" s="498" t="str">
        <f>A$7</f>
        <v>Valsts budžeta dotācija pašvaldībām</v>
      </c>
      <c r="B63" s="533"/>
      <c r="C63" s="533"/>
      <c r="D63" s="533"/>
      <c r="E63" s="533"/>
      <c r="F63" s="533"/>
      <c r="G63" s="533"/>
      <c r="H63" s="533"/>
      <c r="I63" s="533"/>
      <c r="J63" s="533"/>
      <c r="K63" s="533"/>
      <c r="L63" s="533"/>
      <c r="M63" s="533"/>
      <c r="N63" s="533"/>
      <c r="O63" s="533"/>
      <c r="P63" s="533"/>
      <c r="Q63" s="533"/>
      <c r="R63" s="533"/>
      <c r="S63" s="533"/>
      <c r="T63" s="496">
        <f t="shared" si="35"/>
        <v>0</v>
      </c>
      <c r="U63" s="497" t="e">
        <f t="shared" si="36"/>
        <v>#DIV/0!</v>
      </c>
    </row>
    <row r="64" spans="1:23" ht="12.75" customHeight="1" x14ac:dyDescent="0.2">
      <c r="A64" s="498" t="str">
        <f>A$8</f>
        <v>Pašvaldības finansējums</v>
      </c>
      <c r="B64" s="533"/>
      <c r="C64" s="533"/>
      <c r="D64" s="533"/>
      <c r="E64" s="533"/>
      <c r="F64" s="533"/>
      <c r="G64" s="533"/>
      <c r="H64" s="533"/>
      <c r="I64" s="533"/>
      <c r="J64" s="533"/>
      <c r="K64" s="533"/>
      <c r="L64" s="533"/>
      <c r="M64" s="533"/>
      <c r="N64" s="533"/>
      <c r="O64" s="533"/>
      <c r="P64" s="533"/>
      <c r="Q64" s="533"/>
      <c r="R64" s="533"/>
      <c r="S64" s="533"/>
      <c r="T64" s="496">
        <f t="shared" si="35"/>
        <v>0</v>
      </c>
      <c r="U64" s="497" t="e">
        <f t="shared" si="36"/>
        <v>#DIV/0!</v>
      </c>
    </row>
    <row r="65" spans="1:23" s="320" customFormat="1" ht="12.75" customHeight="1" x14ac:dyDescent="0.2">
      <c r="A65" s="498" t="str">
        <f>A$9</f>
        <v>Cits publiskais finansējums</v>
      </c>
      <c r="B65" s="533">
        <f>B68*$W$20*$L$58</f>
        <v>0</v>
      </c>
      <c r="C65" s="533"/>
      <c r="D65" s="533">
        <f t="shared" ref="D65:R65" si="37">D68*$W$20*$L$58</f>
        <v>0</v>
      </c>
      <c r="E65" s="533"/>
      <c r="F65" s="533">
        <f t="shared" si="37"/>
        <v>0</v>
      </c>
      <c r="G65" s="533"/>
      <c r="H65" s="533">
        <f t="shared" si="37"/>
        <v>0</v>
      </c>
      <c r="I65" s="533"/>
      <c r="J65" s="533">
        <f t="shared" si="37"/>
        <v>0</v>
      </c>
      <c r="K65" s="533"/>
      <c r="L65" s="533">
        <f t="shared" si="37"/>
        <v>0</v>
      </c>
      <c r="M65" s="533"/>
      <c r="N65" s="533">
        <f t="shared" si="37"/>
        <v>0</v>
      </c>
      <c r="O65" s="533"/>
      <c r="P65" s="533">
        <f t="shared" si="37"/>
        <v>0</v>
      </c>
      <c r="Q65" s="533"/>
      <c r="R65" s="533">
        <f t="shared" si="37"/>
        <v>0</v>
      </c>
      <c r="S65" s="533"/>
      <c r="T65" s="496">
        <f t="shared" si="35"/>
        <v>0</v>
      </c>
      <c r="U65" s="497" t="e">
        <f t="shared" si="36"/>
        <v>#DIV/0!</v>
      </c>
    </row>
    <row r="66" spans="1:23" ht="12.75" customHeight="1" x14ac:dyDescent="0.2">
      <c r="A66" s="499" t="str">
        <f>A$10</f>
        <v>Publiskās attiecināmās izmaksas</v>
      </c>
      <c r="B66" s="376">
        <f>SUM(B61:B65)</f>
        <v>0</v>
      </c>
      <c r="C66" s="376"/>
      <c r="D66" s="376">
        <f>SUM(D61:D65)</f>
        <v>0</v>
      </c>
      <c r="E66" s="376"/>
      <c r="F66" s="376">
        <f t="shared" ref="F66:R66" si="38">SUM(F61:F65)</f>
        <v>0</v>
      </c>
      <c r="G66" s="376"/>
      <c r="H66" s="376">
        <f t="shared" si="38"/>
        <v>0</v>
      </c>
      <c r="I66" s="376"/>
      <c r="J66" s="376">
        <f t="shared" si="38"/>
        <v>0</v>
      </c>
      <c r="K66" s="376"/>
      <c r="L66" s="376">
        <f t="shared" si="38"/>
        <v>0</v>
      </c>
      <c r="M66" s="376"/>
      <c r="N66" s="376">
        <f t="shared" si="38"/>
        <v>0</v>
      </c>
      <c r="O66" s="376"/>
      <c r="P66" s="376">
        <f t="shared" si="38"/>
        <v>0</v>
      </c>
      <c r="Q66" s="376"/>
      <c r="R66" s="376">
        <f t="shared" si="38"/>
        <v>0</v>
      </c>
      <c r="S66" s="376"/>
      <c r="T66" s="500">
        <f>SUM(B66:R66)</f>
        <v>0</v>
      </c>
      <c r="U66" s="497" t="e">
        <f t="shared" si="36"/>
        <v>#DIV/0!</v>
      </c>
    </row>
    <row r="67" spans="1:23" ht="12.75" customHeight="1" x14ac:dyDescent="0.2">
      <c r="A67" s="498" t="str">
        <f>A$11</f>
        <v>Privātās attiecināmās izmaksas</v>
      </c>
      <c r="B67" s="533">
        <f>B68-B66</f>
        <v>0</v>
      </c>
      <c r="C67" s="533"/>
      <c r="D67" s="533">
        <f t="shared" ref="D67:R67" si="39">D68-D66</f>
        <v>0</v>
      </c>
      <c r="E67" s="533"/>
      <c r="F67" s="533">
        <f t="shared" si="39"/>
        <v>0</v>
      </c>
      <c r="G67" s="533"/>
      <c r="H67" s="533">
        <f t="shared" si="39"/>
        <v>0</v>
      </c>
      <c r="I67" s="533"/>
      <c r="J67" s="533">
        <f t="shared" si="39"/>
        <v>0</v>
      </c>
      <c r="K67" s="533"/>
      <c r="L67" s="533">
        <f t="shared" si="39"/>
        <v>0</v>
      </c>
      <c r="M67" s="533"/>
      <c r="N67" s="533">
        <f t="shared" si="39"/>
        <v>0</v>
      </c>
      <c r="O67" s="533"/>
      <c r="P67" s="533">
        <f t="shared" si="39"/>
        <v>0</v>
      </c>
      <c r="Q67" s="533"/>
      <c r="R67" s="533">
        <f t="shared" si="39"/>
        <v>0</v>
      </c>
      <c r="S67" s="533"/>
      <c r="T67" s="496">
        <f t="shared" si="35"/>
        <v>0</v>
      </c>
      <c r="U67" s="497" t="e">
        <f t="shared" si="36"/>
        <v>#DIV/0!</v>
      </c>
    </row>
    <row r="68" spans="1:23" ht="12.75" customHeight="1" x14ac:dyDescent="0.2">
      <c r="A68" s="499" t="str">
        <f>A$12</f>
        <v>Kopējās attiecināmās izmaksas</v>
      </c>
      <c r="B68" s="376">
        <f>IF(B$23=2,'1.1.B. Iesniedzējs'!H40,'1.1.B. Iesniedzējs'!H40*B$23)</f>
        <v>0</v>
      </c>
      <c r="C68" s="376"/>
      <c r="D68" s="376">
        <f>IF(D$23=2,'1.1.B. Iesniedzējs'!J40+'1.1.B. Iesniedzējs'!H40,'1.1.B. Iesniedzējs'!J40*D$23)</f>
        <v>0</v>
      </c>
      <c r="E68" s="376"/>
      <c r="F68" s="376">
        <f>IF(F$23=2,'1.1.B. Iesniedzējs'!L40+'1.1.B. Iesniedzējs'!J40+'1.1.B. Iesniedzējs'!H40,'1.1.B. Iesniedzējs'!L40*F$23)</f>
        <v>0</v>
      </c>
      <c r="G68" s="376"/>
      <c r="H68" s="376">
        <f>IF(H$23=2,'1.1.B. Iesniedzējs'!N40+'1.1.B. Iesniedzējs'!L40+'1.1.B. Iesniedzējs'!J40+'1.1.B. Iesniedzējs'!H40,'1.1.B. Iesniedzējs'!N40*H$23)</f>
        <v>0</v>
      </c>
      <c r="I68" s="376"/>
      <c r="J68" s="376">
        <f>IF(J$23=2,'1.1.B. Iesniedzējs'!P40,'1.1.B. Iesniedzējs'!P40*J$23)</f>
        <v>0</v>
      </c>
      <c r="K68" s="376"/>
      <c r="L68" s="376">
        <f>IF(L$23=2,'1.1.B. Iesniedzējs'!R40,'1.1.B. Iesniedzējs'!R40*L$23)</f>
        <v>0</v>
      </c>
      <c r="M68" s="376"/>
      <c r="N68" s="376">
        <f>IF(N$23=2,'1.1.B. Iesniedzējs'!T40,'1.1.B. Iesniedzējs'!T40*N$23)</f>
        <v>0</v>
      </c>
      <c r="O68" s="376"/>
      <c r="P68" s="376">
        <f>IF(P$23=2,'1.1.B. Iesniedzējs'!V40,'1.1.B. Iesniedzējs'!V40*P$23)</f>
        <v>0</v>
      </c>
      <c r="Q68" s="376"/>
      <c r="R68" s="376">
        <f>IF(R$23=2,'1.1.B. Iesniedzējs'!X40,'1.1.B. Iesniedzējs'!X40*R$23)</f>
        <v>0</v>
      </c>
      <c r="S68" s="376"/>
      <c r="T68" s="500">
        <f>SUM(B68:R68)</f>
        <v>0</v>
      </c>
      <c r="U68" s="497" t="e">
        <f t="shared" si="36"/>
        <v>#DIV/0!</v>
      </c>
    </row>
    <row r="69" spans="1:23" ht="12.75" customHeight="1" x14ac:dyDescent="0.2">
      <c r="A69" s="498" t="str">
        <f>A$13</f>
        <v>Publiskās neattiecināmās izmaksas</v>
      </c>
      <c r="B69" s="535"/>
      <c r="C69" s="535"/>
      <c r="D69" s="535"/>
      <c r="E69" s="535"/>
      <c r="F69" s="535"/>
      <c r="G69" s="535"/>
      <c r="H69" s="535"/>
      <c r="I69" s="535"/>
      <c r="J69" s="535"/>
      <c r="K69" s="535"/>
      <c r="L69" s="535"/>
      <c r="M69" s="535"/>
      <c r="N69" s="535"/>
      <c r="O69" s="535"/>
      <c r="P69" s="535"/>
      <c r="Q69" s="535"/>
      <c r="R69" s="535"/>
      <c r="S69" s="535"/>
      <c r="T69" s="496">
        <f t="shared" ref="T69:T71" si="40">SUM(B69:R69)</f>
        <v>0</v>
      </c>
      <c r="U69" s="534" t="s">
        <v>239</v>
      </c>
    </row>
    <row r="70" spans="1:23" ht="12.75" customHeight="1" x14ac:dyDescent="0.2">
      <c r="A70" s="498" t="str">
        <f>A$14</f>
        <v>Privātās neattiecināmās izmaksas</v>
      </c>
      <c r="B70" s="532">
        <f>IF(B$23=2,'1.1.B. Iesniedzējs'!I40,'1.1.B. Iesniedzējs'!I40*B$23)</f>
        <v>0</v>
      </c>
      <c r="C70" s="532"/>
      <c r="D70" s="532">
        <f>IF(D$23=2,'1.1.B. Iesniedzējs'!K40+'1.1.B. Iesniedzējs'!I40,'1.1.B. Iesniedzējs'!K40*D$23)</f>
        <v>0</v>
      </c>
      <c r="E70" s="532"/>
      <c r="F70" s="532">
        <f>IF(F$23=2,'1.1.B. Iesniedzējs'!M40+'1.1.B. Iesniedzējs'!K40+'1.1.B. Iesniedzējs'!I40,'1.1.B. Iesniedzējs'!M40*F$23)</f>
        <v>0</v>
      </c>
      <c r="G70" s="532"/>
      <c r="H70" s="532">
        <f>IF(H$23=2,'1.1.B. Iesniedzējs'!O40+'1.1.B. Iesniedzējs'!M40+'1.1.B. Iesniedzējs'!K40+'1.1.B. Iesniedzējs'!I40,'1.1.B. Iesniedzējs'!O40*H$23)</f>
        <v>0</v>
      </c>
      <c r="I70" s="532"/>
      <c r="J70" s="532">
        <f>IF(J$23=2,'1.1.B. Iesniedzējs'!Q40,'1.1.B. Iesniedzējs'!Q40*J$23)</f>
        <v>0</v>
      </c>
      <c r="K70" s="532"/>
      <c r="L70" s="532">
        <f>IF(L$23=2,'1.1.B. Iesniedzējs'!S40,'1.1.B. Iesniedzējs'!S40*L$23)</f>
        <v>0</v>
      </c>
      <c r="M70" s="532"/>
      <c r="N70" s="532">
        <f>IF(N$23=2,'1.1.B. Iesniedzējs'!U40,'1.1.B. Iesniedzējs'!U40*N$23)</f>
        <v>0</v>
      </c>
      <c r="O70" s="532"/>
      <c r="P70" s="532">
        <f>IF(P$23=2,'1.1.B. Iesniedzējs'!W40,'1.1.B. Iesniedzējs'!W40*P$23)</f>
        <v>0</v>
      </c>
      <c r="Q70" s="532"/>
      <c r="R70" s="532">
        <f>IF(R$23=2,'1.1.B. Iesniedzējs'!Y40,'1.1.B. Iesniedzējs'!Y40*R$23)</f>
        <v>0</v>
      </c>
      <c r="S70" s="533"/>
      <c r="T70" s="496">
        <f t="shared" si="40"/>
        <v>0</v>
      </c>
      <c r="U70" s="534" t="s">
        <v>239</v>
      </c>
    </row>
    <row r="71" spans="1:23" ht="12.75" customHeight="1" x14ac:dyDescent="0.2">
      <c r="A71" s="499" t="str">
        <f>A$15</f>
        <v>Neattiecināmās izmaksas kopā</v>
      </c>
      <c r="B71" s="376">
        <f>SUM(B69:B70)</f>
        <v>0</v>
      </c>
      <c r="C71" s="376"/>
      <c r="D71" s="376">
        <f t="shared" ref="D71:R71" si="41">SUM(D69:D70)</f>
        <v>0</v>
      </c>
      <c r="E71" s="376"/>
      <c r="F71" s="376">
        <f t="shared" si="41"/>
        <v>0</v>
      </c>
      <c r="G71" s="376"/>
      <c r="H71" s="376">
        <f t="shared" si="41"/>
        <v>0</v>
      </c>
      <c r="I71" s="376"/>
      <c r="J71" s="376">
        <f t="shared" si="41"/>
        <v>0</v>
      </c>
      <c r="K71" s="376"/>
      <c r="L71" s="376">
        <f t="shared" si="41"/>
        <v>0</v>
      </c>
      <c r="M71" s="376"/>
      <c r="N71" s="376">
        <f t="shared" si="41"/>
        <v>0</v>
      </c>
      <c r="O71" s="376"/>
      <c r="P71" s="376">
        <f t="shared" si="41"/>
        <v>0</v>
      </c>
      <c r="Q71" s="376"/>
      <c r="R71" s="376">
        <f t="shared" si="41"/>
        <v>0</v>
      </c>
      <c r="S71" s="376"/>
      <c r="T71" s="500">
        <f t="shared" si="40"/>
        <v>0</v>
      </c>
      <c r="U71" s="534" t="s">
        <v>239</v>
      </c>
    </row>
    <row r="72" spans="1:23" ht="12.75" customHeight="1" x14ac:dyDescent="0.25">
      <c r="A72" s="505" t="str">
        <f>A$16</f>
        <v>Kopējās izmaksas</v>
      </c>
      <c r="B72" s="506">
        <f>B68+B71</f>
        <v>0</v>
      </c>
      <c r="C72" s="506"/>
      <c r="D72" s="506">
        <f t="shared" ref="D72:R72" si="42">D68+D71</f>
        <v>0</v>
      </c>
      <c r="E72" s="506"/>
      <c r="F72" s="506">
        <f t="shared" si="42"/>
        <v>0</v>
      </c>
      <c r="G72" s="506"/>
      <c r="H72" s="506">
        <f t="shared" si="42"/>
        <v>0</v>
      </c>
      <c r="I72" s="506"/>
      <c r="J72" s="506">
        <f t="shared" si="42"/>
        <v>0</v>
      </c>
      <c r="K72" s="506"/>
      <c r="L72" s="506">
        <f t="shared" si="42"/>
        <v>0</v>
      </c>
      <c r="M72" s="506"/>
      <c r="N72" s="506">
        <f t="shared" si="42"/>
        <v>0</v>
      </c>
      <c r="O72" s="506"/>
      <c r="P72" s="506">
        <f t="shared" si="42"/>
        <v>0</v>
      </c>
      <c r="Q72" s="506"/>
      <c r="R72" s="506">
        <f t="shared" si="42"/>
        <v>0</v>
      </c>
      <c r="S72" s="506"/>
      <c r="T72" s="500">
        <f>SUM(B72:R72)</f>
        <v>0</v>
      </c>
      <c r="U72" s="534" t="s">
        <v>239</v>
      </c>
    </row>
    <row r="73" spans="1:23" ht="12.75" customHeight="1" x14ac:dyDescent="0.25">
      <c r="A73" s="521"/>
      <c r="B73" s="521"/>
      <c r="C73" s="521"/>
      <c r="D73" s="521"/>
      <c r="E73" s="521"/>
      <c r="F73" s="521"/>
      <c r="G73" s="521"/>
      <c r="H73" s="521"/>
      <c r="I73" s="521"/>
      <c r="J73" s="521"/>
      <c r="K73" s="521"/>
      <c r="L73" s="521"/>
      <c r="M73" s="521"/>
      <c r="N73" s="521"/>
      <c r="O73" s="521"/>
      <c r="P73" s="521"/>
      <c r="Q73" s="521"/>
      <c r="R73" s="521"/>
      <c r="S73" s="521"/>
      <c r="T73" s="521"/>
      <c r="U73" s="521"/>
    </row>
    <row r="74" spans="1:23" ht="24" customHeight="1" x14ac:dyDescent="0.2">
      <c r="A74" s="523" t="s">
        <v>3</v>
      </c>
      <c r="B74" s="524" t="str">
        <f>'Dati par projektu'!$C$4</f>
        <v>Jelgavas valstspilsētas pašvaldība</v>
      </c>
      <c r="C74" s="525"/>
      <c r="D74" s="525"/>
      <c r="E74" s="525"/>
      <c r="F74" s="524" t="str">
        <f>'Dati par projektu'!$C$5</f>
        <v>Pašvaldība vai tās izveidota iestāde</v>
      </c>
      <c r="G74" s="525"/>
      <c r="H74" s="526"/>
      <c r="I74" s="525"/>
      <c r="J74" s="526" t="s">
        <v>321</v>
      </c>
      <c r="K74" s="525"/>
      <c r="L74" s="528">
        <f>'1.1.C. Iesniedzējs'!C36</f>
        <v>0.85</v>
      </c>
      <c r="M74" s="525"/>
      <c r="N74" s="529" t="s">
        <v>326</v>
      </c>
      <c r="O74" s="525"/>
      <c r="P74" s="526"/>
      <c r="Q74" s="525"/>
      <c r="R74" s="526"/>
      <c r="S74" s="525"/>
      <c r="T74" s="526"/>
      <c r="U74" s="526"/>
      <c r="W74" s="401">
        <f>IF(F74=dati!$J$3,1,IF(F74=dati!$J$4,2,IF(F74=dati!$J$5,3,0)))</f>
        <v>1</v>
      </c>
    </row>
    <row r="75" spans="1:23" x14ac:dyDescent="0.2">
      <c r="A75" s="491" t="s">
        <v>231</v>
      </c>
      <c r="B75" s="492">
        <f>B$3</f>
        <v>2022</v>
      </c>
      <c r="C75" s="492"/>
      <c r="D75" s="492">
        <f>D$3</f>
        <v>2023</v>
      </c>
      <c r="E75" s="492"/>
      <c r="F75" s="492" t="str">
        <f>F$3</f>
        <v>X</v>
      </c>
      <c r="G75" s="492"/>
      <c r="H75" s="492" t="str">
        <f>H$3</f>
        <v>X</v>
      </c>
      <c r="I75" s="492"/>
      <c r="J75" s="492" t="str">
        <f>J$3</f>
        <v>X</v>
      </c>
      <c r="K75" s="492"/>
      <c r="L75" s="492" t="str">
        <f>L$3</f>
        <v>X</v>
      </c>
      <c r="M75" s="492"/>
      <c r="N75" s="492" t="str">
        <f>N$3</f>
        <v>X</v>
      </c>
      <c r="O75" s="492"/>
      <c r="P75" s="492" t="str">
        <f>P$3</f>
        <v>X</v>
      </c>
      <c r="Q75" s="492"/>
      <c r="R75" s="492" t="str">
        <f>R$3</f>
        <v>X</v>
      </c>
      <c r="S75" s="492"/>
      <c r="T75" s="492"/>
      <c r="U75" s="492"/>
    </row>
    <row r="76" spans="1:23" x14ac:dyDescent="0.2">
      <c r="A76" s="530"/>
      <c r="B76" s="493" t="s">
        <v>232</v>
      </c>
      <c r="C76" s="493"/>
      <c r="D76" s="493" t="s">
        <v>232</v>
      </c>
      <c r="E76" s="493"/>
      <c r="F76" s="493" t="s">
        <v>232</v>
      </c>
      <c r="G76" s="493"/>
      <c r="H76" s="493" t="s">
        <v>232</v>
      </c>
      <c r="I76" s="493"/>
      <c r="J76" s="493" t="s">
        <v>232</v>
      </c>
      <c r="K76" s="493"/>
      <c r="L76" s="493" t="s">
        <v>232</v>
      </c>
      <c r="M76" s="493"/>
      <c r="N76" s="493" t="s">
        <v>232</v>
      </c>
      <c r="O76" s="493"/>
      <c r="P76" s="493" t="s">
        <v>232</v>
      </c>
      <c r="Q76" s="493"/>
      <c r="R76" s="493" t="s">
        <v>232</v>
      </c>
      <c r="S76" s="493"/>
      <c r="T76" s="493" t="s">
        <v>114</v>
      </c>
      <c r="U76" s="493" t="s">
        <v>59</v>
      </c>
    </row>
    <row r="77" spans="1:23" ht="12.75" customHeight="1" x14ac:dyDescent="0.2">
      <c r="A77" s="531" t="str">
        <f>A$5</f>
        <v>Eiropas Reģionālās attīstības fonds</v>
      </c>
      <c r="B77" s="532">
        <f>(B84*$L$74)*$W$19-B81</f>
        <v>0</v>
      </c>
      <c r="C77" s="532"/>
      <c r="D77" s="532">
        <f t="shared" ref="D77:P77" si="43">(D84*$L$74)*$W$19-D81</f>
        <v>0</v>
      </c>
      <c r="E77" s="532"/>
      <c r="F77" s="532">
        <f t="shared" si="43"/>
        <v>0</v>
      </c>
      <c r="G77" s="532"/>
      <c r="H77" s="532">
        <f t="shared" si="43"/>
        <v>0</v>
      </c>
      <c r="I77" s="532"/>
      <c r="J77" s="532">
        <f t="shared" si="43"/>
        <v>0</v>
      </c>
      <c r="K77" s="532"/>
      <c r="L77" s="532">
        <f t="shared" si="43"/>
        <v>0</v>
      </c>
      <c r="M77" s="532"/>
      <c r="N77" s="532">
        <f t="shared" si="43"/>
        <v>0</v>
      </c>
      <c r="O77" s="532"/>
      <c r="P77" s="532">
        <f t="shared" si="43"/>
        <v>0</v>
      </c>
      <c r="Q77" s="532"/>
      <c r="R77" s="532">
        <f t="shared" ref="R77" si="44">(R84*$L$74-R81)*$W$19</f>
        <v>0</v>
      </c>
      <c r="S77" s="532"/>
      <c r="T77" s="496">
        <f t="shared" ref="T77:T83" si="45">SUM(B77:R77)</f>
        <v>0</v>
      </c>
      <c r="U77" s="497" t="e">
        <f>T77/$T$84</f>
        <v>#DIV/0!</v>
      </c>
    </row>
    <row r="78" spans="1:23" ht="12.75" hidden="1" customHeight="1" x14ac:dyDescent="0.2">
      <c r="A78" s="498" t="str">
        <f>A$6</f>
        <v>Attiecināmais valsts budžeta finansējums</v>
      </c>
      <c r="B78" s="532">
        <f>IF($W74=2,B84-B77,0)</f>
        <v>0</v>
      </c>
      <c r="C78" s="532"/>
      <c r="D78" s="532">
        <f t="shared" ref="D78:R78" si="46">IF($W74=2,D84-D77,0)</f>
        <v>0</v>
      </c>
      <c r="E78" s="532"/>
      <c r="F78" s="532">
        <f t="shared" si="46"/>
        <v>0</v>
      </c>
      <c r="G78" s="532"/>
      <c r="H78" s="532">
        <f t="shared" si="46"/>
        <v>0</v>
      </c>
      <c r="I78" s="532"/>
      <c r="J78" s="532">
        <f t="shared" si="46"/>
        <v>0</v>
      </c>
      <c r="K78" s="532"/>
      <c r="L78" s="532">
        <f t="shared" si="46"/>
        <v>0</v>
      </c>
      <c r="M78" s="532"/>
      <c r="N78" s="532">
        <f t="shared" si="46"/>
        <v>0</v>
      </c>
      <c r="O78" s="532"/>
      <c r="P78" s="532">
        <f t="shared" si="46"/>
        <v>0</v>
      </c>
      <c r="Q78" s="532"/>
      <c r="R78" s="532">
        <f t="shared" si="46"/>
        <v>0</v>
      </c>
      <c r="S78" s="532"/>
      <c r="T78" s="496">
        <f t="shared" si="45"/>
        <v>0</v>
      </c>
      <c r="U78" s="497" t="e">
        <f t="shared" ref="U78:U84" si="47">T78/$T$84</f>
        <v>#DIV/0!</v>
      </c>
    </row>
    <row r="79" spans="1:23" ht="12.75" customHeight="1" x14ac:dyDescent="0.2">
      <c r="A79" s="498" t="str">
        <f>A$7</f>
        <v>Valsts budžeta dotācija pašvaldībām</v>
      </c>
      <c r="B79" s="533">
        <f>IF($W74=1,(B77/0.85*0.15+B77)*0.15*'Dati par projektu'!$C$8,0)</f>
        <v>0</v>
      </c>
      <c r="C79" s="533"/>
      <c r="D79" s="533">
        <f>IF($W74=1,(D77/0.85*0.15+D77)*0.15*'Dati par projektu'!$C$8,0)</f>
        <v>0</v>
      </c>
      <c r="E79" s="533"/>
      <c r="F79" s="533">
        <f>IF($W74=1,(F77/0.85*0.15+F77)*0.15*'Dati par projektu'!$C$8,0)</f>
        <v>0</v>
      </c>
      <c r="G79" s="533"/>
      <c r="H79" s="533">
        <f>IF($W74=1,(H77/0.85*0.15+H77)*0.15*'Dati par projektu'!$C$8,0)</f>
        <v>0</v>
      </c>
      <c r="I79" s="533"/>
      <c r="J79" s="533">
        <f>IF($W74=1,(J77/0.85*0.15+J77)*0.15*'Dati par projektu'!$C$8,0)</f>
        <v>0</v>
      </c>
      <c r="K79" s="533"/>
      <c r="L79" s="533">
        <f>IF($W74=1,(L77/0.85*0.15+L77)*0.15*'Dati par projektu'!$C$8,0)</f>
        <v>0</v>
      </c>
      <c r="M79" s="533"/>
      <c r="N79" s="533">
        <f>IF($W74=1,(N77/0.85*0.15+N77)*0.15*'Dati par projektu'!$C$8,0)</f>
        <v>0</v>
      </c>
      <c r="O79" s="533"/>
      <c r="P79" s="533">
        <f>IF($W74=1,(P77/0.85*0.15+P77)*0.15*'Dati par projektu'!$C$8,0)</f>
        <v>0</v>
      </c>
      <c r="Q79" s="533"/>
      <c r="R79" s="533">
        <f>IF($W74=1,(R77/0.85*0.15+R77)*0.15*'Dati par projektu'!$C$8,0)</f>
        <v>0</v>
      </c>
      <c r="S79" s="533"/>
      <c r="T79" s="496">
        <f t="shared" si="45"/>
        <v>0</v>
      </c>
      <c r="U79" s="497" t="e">
        <f t="shared" si="47"/>
        <v>#DIV/0!</v>
      </c>
    </row>
    <row r="80" spans="1:23" ht="12.75" customHeight="1" x14ac:dyDescent="0.2">
      <c r="A80" s="498" t="str">
        <f>A$8</f>
        <v>Pašvaldības finansējums</v>
      </c>
      <c r="B80" s="533">
        <f>IF($W74=1,B84-B77-B79-B83-B81,0)</f>
        <v>0</v>
      </c>
      <c r="C80" s="533"/>
      <c r="D80" s="533">
        <f t="shared" ref="D80:R80" si="48">IF($W74=1,D84-D77-D79-D83-D81,0)</f>
        <v>0</v>
      </c>
      <c r="E80" s="533"/>
      <c r="F80" s="533">
        <f t="shared" si="48"/>
        <v>0</v>
      </c>
      <c r="G80" s="533"/>
      <c r="H80" s="533">
        <f t="shared" si="48"/>
        <v>0</v>
      </c>
      <c r="I80" s="533"/>
      <c r="J80" s="533">
        <f t="shared" si="48"/>
        <v>0</v>
      </c>
      <c r="K80" s="533"/>
      <c r="L80" s="533">
        <f t="shared" si="48"/>
        <v>0</v>
      </c>
      <c r="M80" s="533"/>
      <c r="N80" s="533">
        <f t="shared" si="48"/>
        <v>0</v>
      </c>
      <c r="O80" s="533"/>
      <c r="P80" s="533">
        <f t="shared" si="48"/>
        <v>0</v>
      </c>
      <c r="Q80" s="533"/>
      <c r="R80" s="533">
        <f t="shared" si="48"/>
        <v>0</v>
      </c>
      <c r="S80" s="533"/>
      <c r="T80" s="496">
        <f t="shared" si="45"/>
        <v>0</v>
      </c>
      <c r="U80" s="497" t="e">
        <f t="shared" si="47"/>
        <v>#DIV/0!</v>
      </c>
    </row>
    <row r="81" spans="1:23" s="320" customFormat="1" ht="12.75" customHeight="1" x14ac:dyDescent="0.2">
      <c r="A81" s="498" t="str">
        <f>A$9</f>
        <v>Cits publiskais finansējums</v>
      </c>
      <c r="B81" s="533">
        <f>B84*$W$20*$L$74</f>
        <v>0</v>
      </c>
      <c r="C81" s="533"/>
      <c r="D81" s="533">
        <f t="shared" ref="D81:R81" si="49">D84*$W$20*$L$74</f>
        <v>0</v>
      </c>
      <c r="E81" s="533"/>
      <c r="F81" s="533">
        <f t="shared" si="49"/>
        <v>0</v>
      </c>
      <c r="G81" s="533"/>
      <c r="H81" s="533">
        <f t="shared" si="49"/>
        <v>0</v>
      </c>
      <c r="I81" s="533"/>
      <c r="J81" s="533">
        <f t="shared" si="49"/>
        <v>0</v>
      </c>
      <c r="K81" s="533"/>
      <c r="L81" s="533">
        <f t="shared" si="49"/>
        <v>0</v>
      </c>
      <c r="M81" s="533"/>
      <c r="N81" s="533">
        <f t="shared" si="49"/>
        <v>0</v>
      </c>
      <c r="O81" s="533"/>
      <c r="P81" s="533">
        <f t="shared" si="49"/>
        <v>0</v>
      </c>
      <c r="Q81" s="533"/>
      <c r="R81" s="533">
        <f t="shared" si="49"/>
        <v>0</v>
      </c>
      <c r="S81" s="533"/>
      <c r="T81" s="496">
        <f t="shared" si="45"/>
        <v>0</v>
      </c>
      <c r="U81" s="497" t="e">
        <f t="shared" si="47"/>
        <v>#DIV/0!</v>
      </c>
    </row>
    <row r="82" spans="1:23" ht="12.75" customHeight="1" x14ac:dyDescent="0.2">
      <c r="A82" s="499" t="str">
        <f>A$10</f>
        <v>Publiskās attiecināmās izmaksas</v>
      </c>
      <c r="B82" s="376">
        <f>SUM(B77:B81)</f>
        <v>0</v>
      </c>
      <c r="C82" s="376"/>
      <c r="D82" s="376">
        <f t="shared" ref="D82:R82" si="50">SUM(D77:D81)</f>
        <v>0</v>
      </c>
      <c r="E82" s="376"/>
      <c r="F82" s="376">
        <f t="shared" si="50"/>
        <v>0</v>
      </c>
      <c r="G82" s="376"/>
      <c r="H82" s="376">
        <f t="shared" si="50"/>
        <v>0</v>
      </c>
      <c r="I82" s="376"/>
      <c r="J82" s="376">
        <f t="shared" si="50"/>
        <v>0</v>
      </c>
      <c r="K82" s="376"/>
      <c r="L82" s="376">
        <f t="shared" si="50"/>
        <v>0</v>
      </c>
      <c r="M82" s="376"/>
      <c r="N82" s="376">
        <f t="shared" si="50"/>
        <v>0</v>
      </c>
      <c r="O82" s="376"/>
      <c r="P82" s="376">
        <f t="shared" si="50"/>
        <v>0</v>
      </c>
      <c r="Q82" s="376"/>
      <c r="R82" s="376">
        <f t="shared" si="50"/>
        <v>0</v>
      </c>
      <c r="S82" s="376"/>
      <c r="T82" s="500">
        <f t="shared" si="45"/>
        <v>0</v>
      </c>
      <c r="U82" s="497" t="e">
        <f t="shared" si="47"/>
        <v>#DIV/0!</v>
      </c>
    </row>
    <row r="83" spans="1:23" ht="12.75" customHeight="1" x14ac:dyDescent="0.2">
      <c r="A83" s="498" t="str">
        <f>A$11</f>
        <v>Privātās attiecināmās izmaksas</v>
      </c>
      <c r="B83" s="533"/>
      <c r="C83" s="533"/>
      <c r="D83" s="533"/>
      <c r="E83" s="533"/>
      <c r="F83" s="533"/>
      <c r="G83" s="533"/>
      <c r="H83" s="533"/>
      <c r="I83" s="533"/>
      <c r="J83" s="533"/>
      <c r="K83" s="533"/>
      <c r="L83" s="533"/>
      <c r="M83" s="533"/>
      <c r="N83" s="533"/>
      <c r="O83" s="533"/>
      <c r="P83" s="533"/>
      <c r="Q83" s="533"/>
      <c r="R83" s="533"/>
      <c r="S83" s="533"/>
      <c r="T83" s="496">
        <f t="shared" si="45"/>
        <v>0</v>
      </c>
      <c r="U83" s="497" t="e">
        <f t="shared" si="47"/>
        <v>#DIV/0!</v>
      </c>
    </row>
    <row r="84" spans="1:23" ht="12.75" customHeight="1" x14ac:dyDescent="0.2">
      <c r="A84" s="499" t="str">
        <f>A$12</f>
        <v>Kopējās attiecināmās izmaksas</v>
      </c>
      <c r="B84" s="376">
        <f>IF(B23=2,'1.1.C. Iesniedzējs'!H36,'1.1.C. Iesniedzējs'!H36*B23)</f>
        <v>0</v>
      </c>
      <c r="C84" s="376"/>
      <c r="D84" s="376">
        <f>IF(D23=2,'1.1.C. Iesniedzējs'!J36+'1.1.C. Iesniedzējs'!H36,'1.1.C. Iesniedzējs'!J36*D23)</f>
        <v>0</v>
      </c>
      <c r="E84" s="376"/>
      <c r="F84" s="376">
        <f>IF(F23=2,'1.1.C. Iesniedzējs'!L36+'1.1.C. Iesniedzējs'!J36+'1.1.C. Iesniedzējs'!H36,'1.1.C. Iesniedzējs'!L36*F23)</f>
        <v>0</v>
      </c>
      <c r="G84" s="376"/>
      <c r="H84" s="376">
        <f>IF(H23=2,'1.1.C. Iesniedzējs'!N36+'1.1.C. Iesniedzējs'!L36+'1.1.C. Iesniedzējs'!J36+'1.1.C. Iesniedzējs'!H36,'1.1.C. Iesniedzējs'!N36*H23)</f>
        <v>0</v>
      </c>
      <c r="I84" s="376"/>
      <c r="J84" s="376">
        <f>IF(J23=2,'1.1.C. Iesniedzējs'!P36,'1.1.C. Iesniedzējs'!P36*J23)</f>
        <v>0</v>
      </c>
      <c r="K84" s="376"/>
      <c r="L84" s="376">
        <f>IF(L23=2,'1.1.C. Iesniedzējs'!R36,'1.1.C. Iesniedzējs'!R36*L23)</f>
        <v>0</v>
      </c>
      <c r="M84" s="376"/>
      <c r="N84" s="376">
        <f>IF(N23=2,'1.1.C. Iesniedzējs'!T36,'1.1.C. Iesniedzējs'!T36*N23)</f>
        <v>0</v>
      </c>
      <c r="O84" s="376"/>
      <c r="P84" s="376">
        <f>IF(P23=2,'1.1.C. Iesniedzējs'!V36,'1.1.C. Iesniedzējs'!V36*P23)</f>
        <v>0</v>
      </c>
      <c r="Q84" s="376"/>
      <c r="R84" s="376">
        <f>IF(R23=2,'1.1.C. Iesniedzējs'!X36,'1.1.C. Iesniedzējs'!X36*R23)</f>
        <v>0</v>
      </c>
      <c r="S84" s="376"/>
      <c r="T84" s="500">
        <f>SUM(B84:R84)</f>
        <v>0</v>
      </c>
      <c r="U84" s="497" t="e">
        <f t="shared" si="47"/>
        <v>#DIV/0!</v>
      </c>
    </row>
    <row r="85" spans="1:23" ht="12.75" customHeight="1" x14ac:dyDescent="0.2">
      <c r="A85" s="498" t="str">
        <f>A$13</f>
        <v>Publiskās neattiecināmās izmaksas</v>
      </c>
      <c r="B85" s="533">
        <f>IF($W74=1,IF(B23=2,'1.1.C. Iesniedzējs'!I36,'1.1.C. Iesniedzējs'!I36*B23),0)</f>
        <v>0</v>
      </c>
      <c r="C85" s="533"/>
      <c r="D85" s="533">
        <f>IF($W74=1,IF(D23=2,'1.1.C. Iesniedzējs'!K36+'1.1.C. Iesniedzējs'!I36,'1.1.C. Iesniedzējs'!K36*D23),0)</f>
        <v>0</v>
      </c>
      <c r="E85" s="533"/>
      <c r="F85" s="533">
        <f>IF($W74=1,IF(F23=2,'1.1.C. Iesniedzējs'!M36+'1.1.C. Iesniedzējs'!K36+'1.1.C. Iesniedzējs'!I36,'1.1.C. Iesniedzējs'!M36*F23),0)</f>
        <v>0</v>
      </c>
      <c r="G85" s="533"/>
      <c r="H85" s="533">
        <f>IF($W74=1,IF(H23=2,'1.1.C. Iesniedzējs'!O36+'1.1.C. Iesniedzējs'!M36+'1.1.C. Iesniedzējs'!K36+'1.1.C. Iesniedzējs'!I36,'1.1.C. Iesniedzējs'!O36*H23),0)</f>
        <v>0</v>
      </c>
      <c r="I85" s="533"/>
      <c r="J85" s="533">
        <f>IF($W74=1,IF(J23=2,'1.1.C. Iesniedzējs'!Q36,'1.1.C. Iesniedzējs'!Q36*J23),0)</f>
        <v>0</v>
      </c>
      <c r="K85" s="533"/>
      <c r="L85" s="533">
        <f>IF($W74=1,IF(L23=2,'1.1.C. Iesniedzējs'!S36,'1.1.C. Iesniedzējs'!S36*L23),0)</f>
        <v>0</v>
      </c>
      <c r="M85" s="533"/>
      <c r="N85" s="533">
        <f>IF($W74=1,IF(N23=2,'1.1.C. Iesniedzējs'!U36,'1.1.C. Iesniedzējs'!U36*N23),0)</f>
        <v>0</v>
      </c>
      <c r="O85" s="533"/>
      <c r="P85" s="533">
        <f>IF($W74=1,IF(P23=2,'1.1.C. Iesniedzējs'!W36,'1.1.C. Iesniedzējs'!W36*P23),0)</f>
        <v>0</v>
      </c>
      <c r="Q85" s="533"/>
      <c r="R85" s="533">
        <f>IF($W74=1,IF(R23=2,'1.1.C. Iesniedzējs'!Y36,'1.1.C. Iesniedzējs'!Y36*R23),0)</f>
        <v>0</v>
      </c>
      <c r="S85" s="533"/>
      <c r="T85" s="496">
        <f t="shared" ref="T85:T87" si="51">SUM(B85:R85)</f>
        <v>0</v>
      </c>
      <c r="U85" s="534" t="s">
        <v>239</v>
      </c>
    </row>
    <row r="86" spans="1:23" ht="12.75" customHeight="1" x14ac:dyDescent="0.2">
      <c r="A86" s="498" t="str">
        <f>A$14</f>
        <v>Privātās neattiecināmās izmaksas</v>
      </c>
      <c r="B86" s="533">
        <f>IF($W74=3,IF(B23=2,'1.1.C. Iesniedzējs'!I37,'1.1.C. Iesniedzējs'!I37*B23),0)</f>
        <v>0</v>
      </c>
      <c r="C86" s="533"/>
      <c r="D86" s="533">
        <f>IF($W74=3,IF(D23=2,'1.1.C. Iesniedzējs'!K37+'1.1.C. Iesniedzējs'!I37,'1.1.C. Iesniedzējs'!K37*D23),0)</f>
        <v>0</v>
      </c>
      <c r="E86" s="533"/>
      <c r="F86" s="533">
        <f>IF($W74=3,IF(F23=2,'1.1.C. Iesniedzējs'!M37+'1.1.C. Iesniedzējs'!K37+'1.1.C. Iesniedzējs'!I37,'1.1.C. Iesniedzējs'!M37*F23),0)</f>
        <v>0</v>
      </c>
      <c r="G86" s="533"/>
      <c r="H86" s="533">
        <f>IF($W74=3,IF(H23=2,'1.1.C. Iesniedzējs'!O37+'1.1.C. Iesniedzējs'!M37+'1.1.C. Iesniedzējs'!K37+'1.1.C. Iesniedzējs'!I37,'1.1.C. Iesniedzējs'!O37*H23),0)</f>
        <v>0</v>
      </c>
      <c r="I86" s="533"/>
      <c r="J86" s="533">
        <f>IF($W74=3,IF(J23=2,'1.1.C. Iesniedzējs'!Q37,'1.1.C. Iesniedzējs'!Q37*J23),0)</f>
        <v>0</v>
      </c>
      <c r="K86" s="533"/>
      <c r="L86" s="533">
        <f>IF($W74=3,IF(L23=2,'1.1.C. Iesniedzējs'!S37,'1.1.C. Iesniedzējs'!S37*L23),0)</f>
        <v>0</v>
      </c>
      <c r="M86" s="533"/>
      <c r="N86" s="533">
        <f>IF($W74=3,IF(N23=2,'1.1.C. Iesniedzējs'!U37,'1.1.C. Iesniedzējs'!U37*N23),0)</f>
        <v>0</v>
      </c>
      <c r="O86" s="533"/>
      <c r="P86" s="533">
        <f>IF($W74=3,IF(P23=2,'1.1.C. Iesniedzējs'!W37,'1.1.C. Iesniedzējs'!W37*P23),0)</f>
        <v>0</v>
      </c>
      <c r="Q86" s="533"/>
      <c r="R86" s="533">
        <f>IF($W74=3,IF(R23=2,'1.1.C. Iesniedzējs'!Y37,'1.1.C. Iesniedzējs'!Y37*R23),0)</f>
        <v>0</v>
      </c>
      <c r="S86" s="533"/>
      <c r="T86" s="496">
        <f t="shared" si="51"/>
        <v>0</v>
      </c>
      <c r="U86" s="534" t="s">
        <v>239</v>
      </c>
    </row>
    <row r="87" spans="1:23" ht="12.75" customHeight="1" x14ac:dyDescent="0.2">
      <c r="A87" s="499" t="str">
        <f>A$15</f>
        <v>Neattiecināmās izmaksas kopā</v>
      </c>
      <c r="B87" s="376">
        <f>SUM(B85:B86)</f>
        <v>0</v>
      </c>
      <c r="C87" s="376"/>
      <c r="D87" s="376">
        <f t="shared" ref="D87:R87" si="52">SUM(D84:D86)</f>
        <v>0</v>
      </c>
      <c r="E87" s="376"/>
      <c r="F87" s="376">
        <f t="shared" si="52"/>
        <v>0</v>
      </c>
      <c r="G87" s="376"/>
      <c r="H87" s="376">
        <f t="shared" si="52"/>
        <v>0</v>
      </c>
      <c r="I87" s="376"/>
      <c r="J87" s="376">
        <f t="shared" si="52"/>
        <v>0</v>
      </c>
      <c r="K87" s="376"/>
      <c r="L87" s="376">
        <f t="shared" si="52"/>
        <v>0</v>
      </c>
      <c r="M87" s="376"/>
      <c r="N87" s="376">
        <f t="shared" si="52"/>
        <v>0</v>
      </c>
      <c r="O87" s="376"/>
      <c r="P87" s="376">
        <f t="shared" si="52"/>
        <v>0</v>
      </c>
      <c r="Q87" s="376"/>
      <c r="R87" s="376">
        <f t="shared" si="52"/>
        <v>0</v>
      </c>
      <c r="S87" s="376"/>
      <c r="T87" s="500">
        <f t="shared" si="51"/>
        <v>0</v>
      </c>
      <c r="U87" s="534" t="s">
        <v>239</v>
      </c>
    </row>
    <row r="88" spans="1:23" ht="12.75" customHeight="1" x14ac:dyDescent="0.25">
      <c r="A88" s="505" t="str">
        <f>A$16</f>
        <v>Kopējās izmaksas</v>
      </c>
      <c r="B88" s="506">
        <f>B84+B87</f>
        <v>0</v>
      </c>
      <c r="C88" s="506"/>
      <c r="D88" s="506">
        <f t="shared" ref="D88:R88" si="53">D83+D87</f>
        <v>0</v>
      </c>
      <c r="E88" s="506"/>
      <c r="F88" s="506">
        <f t="shared" si="53"/>
        <v>0</v>
      </c>
      <c r="G88" s="506"/>
      <c r="H88" s="506">
        <f t="shared" si="53"/>
        <v>0</v>
      </c>
      <c r="I88" s="506"/>
      <c r="J88" s="506">
        <f t="shared" si="53"/>
        <v>0</v>
      </c>
      <c r="K88" s="506"/>
      <c r="L88" s="506">
        <f t="shared" si="53"/>
        <v>0</v>
      </c>
      <c r="M88" s="506"/>
      <c r="N88" s="506">
        <f t="shared" si="53"/>
        <v>0</v>
      </c>
      <c r="O88" s="506"/>
      <c r="P88" s="506">
        <f t="shared" si="53"/>
        <v>0</v>
      </c>
      <c r="Q88" s="506"/>
      <c r="R88" s="506">
        <f t="shared" si="53"/>
        <v>0</v>
      </c>
      <c r="S88" s="506"/>
      <c r="T88" s="500">
        <f>SUM(B88:R88)</f>
        <v>0</v>
      </c>
      <c r="U88" s="534" t="s">
        <v>239</v>
      </c>
    </row>
    <row r="89" spans="1:23" ht="12.75" customHeight="1" x14ac:dyDescent="0.25">
      <c r="A89" s="521"/>
      <c r="B89" s="521"/>
      <c r="C89" s="521"/>
      <c r="D89" s="521"/>
      <c r="E89" s="521"/>
      <c r="F89" s="521"/>
      <c r="G89" s="521"/>
      <c r="H89" s="521"/>
      <c r="I89" s="521"/>
      <c r="J89" s="521"/>
      <c r="K89" s="521"/>
      <c r="L89" s="521"/>
      <c r="M89" s="521"/>
      <c r="N89" s="521"/>
      <c r="O89" s="521"/>
      <c r="P89" s="521"/>
      <c r="Q89" s="521"/>
      <c r="R89" s="521"/>
      <c r="S89" s="521"/>
      <c r="T89" s="521"/>
      <c r="U89" s="521"/>
    </row>
    <row r="90" spans="1:23" ht="24" customHeight="1" x14ac:dyDescent="0.2">
      <c r="A90" s="536" t="s">
        <v>248</v>
      </c>
      <c r="B90" s="524">
        <f>'1.2.1.A. Partneris-1'!C3</f>
        <v>0</v>
      </c>
      <c r="C90" s="525"/>
      <c r="D90" s="525"/>
      <c r="E90" s="525"/>
      <c r="F90" s="524">
        <f>'1.2.1.A. Partneris-1'!H3</f>
        <v>0</v>
      </c>
      <c r="G90" s="525"/>
      <c r="H90" s="526"/>
      <c r="I90" s="525"/>
      <c r="J90" s="526" t="s">
        <v>321</v>
      </c>
      <c r="K90" s="525"/>
      <c r="L90" s="528">
        <f>'1.2.1.A. Partneris-1'!C36</f>
        <v>0.85</v>
      </c>
      <c r="M90" s="525"/>
      <c r="N90" s="529" t="s">
        <v>344</v>
      </c>
      <c r="O90" s="525"/>
      <c r="P90" s="526"/>
      <c r="Q90" s="525"/>
      <c r="R90" s="526"/>
      <c r="S90" s="525"/>
      <c r="T90" s="526"/>
      <c r="U90" s="526"/>
      <c r="W90" s="401">
        <f>IF(F90=dati!$J$3,1,IF(F90=dati!$J$4,2,IF(F90=dati!$J$5,3,0)))</f>
        <v>0</v>
      </c>
    </row>
    <row r="91" spans="1:23" x14ac:dyDescent="0.2">
      <c r="A91" s="491" t="s">
        <v>231</v>
      </c>
      <c r="B91" s="492">
        <f>B$3</f>
        <v>2022</v>
      </c>
      <c r="C91" s="492"/>
      <c r="D91" s="492">
        <f>D$3</f>
        <v>2023</v>
      </c>
      <c r="E91" s="492"/>
      <c r="F91" s="492" t="str">
        <f>F$3</f>
        <v>X</v>
      </c>
      <c r="G91" s="492"/>
      <c r="H91" s="492" t="str">
        <f>H$3</f>
        <v>X</v>
      </c>
      <c r="I91" s="492"/>
      <c r="J91" s="492" t="str">
        <f>J$3</f>
        <v>X</v>
      </c>
      <c r="K91" s="492"/>
      <c r="L91" s="492" t="str">
        <f>L$3</f>
        <v>X</v>
      </c>
      <c r="M91" s="492"/>
      <c r="N91" s="492" t="str">
        <f>N$3</f>
        <v>X</v>
      </c>
      <c r="O91" s="492"/>
      <c r="P91" s="492" t="str">
        <f>P$3</f>
        <v>X</v>
      </c>
      <c r="Q91" s="492"/>
      <c r="R91" s="492" t="str">
        <f>R$3</f>
        <v>X</v>
      </c>
      <c r="S91" s="492"/>
      <c r="T91" s="492"/>
      <c r="U91" s="492"/>
    </row>
    <row r="92" spans="1:23" x14ac:dyDescent="0.2">
      <c r="A92" s="530"/>
      <c r="B92" s="493" t="s">
        <v>232</v>
      </c>
      <c r="C92" s="493"/>
      <c r="D92" s="493" t="s">
        <v>232</v>
      </c>
      <c r="E92" s="493"/>
      <c r="F92" s="493" t="s">
        <v>232</v>
      </c>
      <c r="G92" s="493"/>
      <c r="H92" s="493" t="s">
        <v>232</v>
      </c>
      <c r="I92" s="493"/>
      <c r="J92" s="493" t="s">
        <v>232</v>
      </c>
      <c r="K92" s="493"/>
      <c r="L92" s="493" t="s">
        <v>232</v>
      </c>
      <c r="M92" s="493"/>
      <c r="N92" s="493" t="s">
        <v>232</v>
      </c>
      <c r="O92" s="493"/>
      <c r="P92" s="493" t="s">
        <v>232</v>
      </c>
      <c r="Q92" s="493"/>
      <c r="R92" s="493" t="s">
        <v>232</v>
      </c>
      <c r="S92" s="493"/>
      <c r="T92" s="493" t="s">
        <v>114</v>
      </c>
      <c r="U92" s="493" t="s">
        <v>59</v>
      </c>
    </row>
    <row r="93" spans="1:23" ht="12.75" customHeight="1" x14ac:dyDescent="0.2">
      <c r="A93" s="531" t="str">
        <f>A$5</f>
        <v>Eiropas Reģionālās attīstības fonds</v>
      </c>
      <c r="B93" s="532">
        <f>(B100*$L$90)*$W$19-B97</f>
        <v>0</v>
      </c>
      <c r="C93" s="532"/>
      <c r="D93" s="532">
        <f t="shared" ref="D93:P93" si="54">(D100*$L$90)*$W$19-D97</f>
        <v>0</v>
      </c>
      <c r="E93" s="532"/>
      <c r="F93" s="532">
        <f t="shared" si="54"/>
        <v>0</v>
      </c>
      <c r="G93" s="532"/>
      <c r="H93" s="532">
        <f t="shared" si="54"/>
        <v>0</v>
      </c>
      <c r="I93" s="532"/>
      <c r="J93" s="532">
        <f t="shared" si="54"/>
        <v>0</v>
      </c>
      <c r="K93" s="532"/>
      <c r="L93" s="532">
        <f t="shared" si="54"/>
        <v>0</v>
      </c>
      <c r="M93" s="532"/>
      <c r="N93" s="532">
        <f t="shared" si="54"/>
        <v>0</v>
      </c>
      <c r="O93" s="532"/>
      <c r="P93" s="532">
        <f t="shared" si="54"/>
        <v>0</v>
      </c>
      <c r="Q93" s="532"/>
      <c r="R93" s="532">
        <f t="shared" ref="R93" si="55">(R100*$L$90-R97)*$W$19</f>
        <v>0</v>
      </c>
      <c r="S93" s="532"/>
      <c r="T93" s="496">
        <f t="shared" ref="T93:T100" si="56">SUM(B93:R93)</f>
        <v>0</v>
      </c>
      <c r="U93" s="497" t="e">
        <f>T93/$T$100</f>
        <v>#DIV/0!</v>
      </c>
    </row>
    <row r="94" spans="1:23" ht="12.75" hidden="1" customHeight="1" x14ac:dyDescent="0.2">
      <c r="A94" s="498" t="str">
        <f>A$6</f>
        <v>Attiecināmais valsts budžeta finansējums</v>
      </c>
      <c r="B94" s="532">
        <f>IF($W90=2,B100-B93,0)</f>
        <v>0</v>
      </c>
      <c r="C94" s="532"/>
      <c r="D94" s="532">
        <f t="shared" ref="D94:R94" si="57">IF($W90=2,D100-D93,0)</f>
        <v>0</v>
      </c>
      <c r="E94" s="532"/>
      <c r="F94" s="532">
        <f t="shared" si="57"/>
        <v>0</v>
      </c>
      <c r="G94" s="532"/>
      <c r="H94" s="532">
        <f t="shared" si="57"/>
        <v>0</v>
      </c>
      <c r="I94" s="532"/>
      <c r="J94" s="532">
        <f t="shared" si="57"/>
        <v>0</v>
      </c>
      <c r="K94" s="532"/>
      <c r="L94" s="532">
        <f t="shared" si="57"/>
        <v>0</v>
      </c>
      <c r="M94" s="532"/>
      <c r="N94" s="532">
        <f t="shared" si="57"/>
        <v>0</v>
      </c>
      <c r="O94" s="532"/>
      <c r="P94" s="532">
        <f t="shared" si="57"/>
        <v>0</v>
      </c>
      <c r="Q94" s="532"/>
      <c r="R94" s="532">
        <f t="shared" si="57"/>
        <v>0</v>
      </c>
      <c r="S94" s="532"/>
      <c r="T94" s="496">
        <f t="shared" si="56"/>
        <v>0</v>
      </c>
      <c r="U94" s="497" t="e">
        <f t="shared" ref="U94:U100" si="58">T94/$T$100</f>
        <v>#DIV/0!</v>
      </c>
    </row>
    <row r="95" spans="1:23" ht="12.75" customHeight="1" x14ac:dyDescent="0.2">
      <c r="A95" s="498" t="str">
        <f>A$7</f>
        <v>Valsts budžeta dotācija pašvaldībām</v>
      </c>
      <c r="B95" s="533">
        <f>IF($W90=1,(B93/0.85*0.15+B93)*0.15*'1.2.1.A. Partneris-1'!$O$3,0)</f>
        <v>0</v>
      </c>
      <c r="C95" s="533"/>
      <c r="D95" s="533">
        <f>IF($W90=1,(D93/0.85*0.15+D93)*0.15*'1.2.1.A. Partneris-1'!$O$3,0)</f>
        <v>0</v>
      </c>
      <c r="E95" s="533"/>
      <c r="F95" s="533">
        <f>IF($W90=1,(F93/0.85*0.15+F93)*0.15*'1.2.1.A. Partneris-1'!$O$3,0)</f>
        <v>0</v>
      </c>
      <c r="G95" s="533"/>
      <c r="H95" s="533">
        <f>IF($W90=1,(H93/0.85*0.15+H93)*0.15*'1.2.1.A. Partneris-1'!$O$3,0)</f>
        <v>0</v>
      </c>
      <c r="I95" s="533"/>
      <c r="J95" s="533">
        <f>IF($W90=1,(J93/0.85*0.15+J93)*0.15*'1.2.1.A. Partneris-1'!$O$3,0)</f>
        <v>0</v>
      </c>
      <c r="K95" s="533"/>
      <c r="L95" s="533">
        <f>IF($W90=1,(L93/0.85*0.15+L93)*0.15*'1.2.1.A. Partneris-1'!$O$3,0)</f>
        <v>0</v>
      </c>
      <c r="M95" s="533"/>
      <c r="N95" s="533">
        <f>IF($W90=1,(N93/0.85*0.15+N93)*0.15*'1.2.1.A. Partneris-1'!$O$3,0)</f>
        <v>0</v>
      </c>
      <c r="O95" s="533"/>
      <c r="P95" s="533">
        <f>IF($W90=1,(P93/0.85*0.15+P93)*0.15*'1.2.1.A. Partneris-1'!$O$3,0)</f>
        <v>0</v>
      </c>
      <c r="Q95" s="533"/>
      <c r="R95" s="533">
        <f>IF($W90=1,(R93/0.85*0.15+R93)*0.15*'1.2.1.A. Partneris-1'!$O$3,0)</f>
        <v>0</v>
      </c>
      <c r="S95" s="533"/>
      <c r="T95" s="496">
        <f t="shared" si="56"/>
        <v>0</v>
      </c>
      <c r="U95" s="497" t="e">
        <f t="shared" si="58"/>
        <v>#DIV/0!</v>
      </c>
    </row>
    <row r="96" spans="1:23" ht="12.75" customHeight="1" x14ac:dyDescent="0.2">
      <c r="A96" s="498" t="str">
        <f>A$8</f>
        <v>Pašvaldības finansējums</v>
      </c>
      <c r="B96" s="533">
        <f>IF($W90=1,B100-B93-B95-B97,0)</f>
        <v>0</v>
      </c>
      <c r="C96" s="533"/>
      <c r="D96" s="533">
        <f t="shared" ref="D96:R96" si="59">IF($W90=1,D100-D93-D95-D97,0)</f>
        <v>0</v>
      </c>
      <c r="E96" s="533"/>
      <c r="F96" s="533">
        <f t="shared" si="59"/>
        <v>0</v>
      </c>
      <c r="G96" s="533"/>
      <c r="H96" s="533">
        <f t="shared" si="59"/>
        <v>0</v>
      </c>
      <c r="I96" s="533"/>
      <c r="J96" s="533">
        <f t="shared" si="59"/>
        <v>0</v>
      </c>
      <c r="K96" s="533"/>
      <c r="L96" s="533">
        <f t="shared" si="59"/>
        <v>0</v>
      </c>
      <c r="M96" s="533"/>
      <c r="N96" s="533">
        <f t="shared" si="59"/>
        <v>0</v>
      </c>
      <c r="O96" s="533"/>
      <c r="P96" s="533">
        <f t="shared" si="59"/>
        <v>0</v>
      </c>
      <c r="Q96" s="533"/>
      <c r="R96" s="533">
        <f t="shared" si="59"/>
        <v>0</v>
      </c>
      <c r="S96" s="533"/>
      <c r="T96" s="496">
        <f t="shared" si="56"/>
        <v>0</v>
      </c>
      <c r="U96" s="497" t="e">
        <f t="shared" si="58"/>
        <v>#DIV/0!</v>
      </c>
    </row>
    <row r="97" spans="1:23" s="320" customFormat="1" ht="12.75" customHeight="1" x14ac:dyDescent="0.2">
      <c r="A97" s="498" t="str">
        <f>A$9</f>
        <v>Cits publiskais finansējums</v>
      </c>
      <c r="B97" s="533">
        <f>B100*$W$20*$L$90</f>
        <v>0</v>
      </c>
      <c r="C97" s="533"/>
      <c r="D97" s="533">
        <f t="shared" ref="D97:R97" si="60">D100*$W$20*$L$90</f>
        <v>0</v>
      </c>
      <c r="E97" s="533"/>
      <c r="F97" s="533">
        <f t="shared" si="60"/>
        <v>0</v>
      </c>
      <c r="G97" s="533"/>
      <c r="H97" s="533">
        <f t="shared" si="60"/>
        <v>0</v>
      </c>
      <c r="I97" s="533"/>
      <c r="J97" s="533">
        <f t="shared" si="60"/>
        <v>0</v>
      </c>
      <c r="K97" s="533"/>
      <c r="L97" s="533">
        <f t="shared" si="60"/>
        <v>0</v>
      </c>
      <c r="M97" s="533"/>
      <c r="N97" s="533">
        <f t="shared" si="60"/>
        <v>0</v>
      </c>
      <c r="O97" s="533"/>
      <c r="P97" s="533">
        <f t="shared" si="60"/>
        <v>0</v>
      </c>
      <c r="Q97" s="533"/>
      <c r="R97" s="533">
        <f t="shared" si="60"/>
        <v>0</v>
      </c>
      <c r="S97" s="533"/>
      <c r="T97" s="496">
        <f t="shared" si="56"/>
        <v>0</v>
      </c>
      <c r="U97" s="497" t="e">
        <f t="shared" si="58"/>
        <v>#DIV/0!</v>
      </c>
    </row>
    <row r="98" spans="1:23" ht="12.75" customHeight="1" x14ac:dyDescent="0.2">
      <c r="A98" s="499" t="str">
        <f>A$10</f>
        <v>Publiskās attiecināmās izmaksas</v>
      </c>
      <c r="B98" s="376">
        <f>SUM(B93:B97)</f>
        <v>0</v>
      </c>
      <c r="C98" s="376"/>
      <c r="D98" s="376">
        <f t="shared" ref="D98:R98" si="61">SUM(D93:D97)</f>
        <v>0</v>
      </c>
      <c r="E98" s="376"/>
      <c r="F98" s="376">
        <f t="shared" si="61"/>
        <v>0</v>
      </c>
      <c r="G98" s="376"/>
      <c r="H98" s="376">
        <f t="shared" si="61"/>
        <v>0</v>
      </c>
      <c r="I98" s="376"/>
      <c r="J98" s="376">
        <f t="shared" si="61"/>
        <v>0</v>
      </c>
      <c r="K98" s="376"/>
      <c r="L98" s="376">
        <f t="shared" si="61"/>
        <v>0</v>
      </c>
      <c r="M98" s="376"/>
      <c r="N98" s="376">
        <f t="shared" si="61"/>
        <v>0</v>
      </c>
      <c r="O98" s="376"/>
      <c r="P98" s="376">
        <f t="shared" si="61"/>
        <v>0</v>
      </c>
      <c r="Q98" s="376"/>
      <c r="R98" s="376">
        <f t="shared" si="61"/>
        <v>0</v>
      </c>
      <c r="S98" s="376"/>
      <c r="T98" s="500">
        <f t="shared" si="56"/>
        <v>0</v>
      </c>
      <c r="U98" s="497" t="e">
        <f t="shared" si="58"/>
        <v>#DIV/0!</v>
      </c>
    </row>
    <row r="99" spans="1:23" ht="12.75" customHeight="1" x14ac:dyDescent="0.2">
      <c r="A99" s="498" t="str">
        <f>A$11</f>
        <v>Privātās attiecināmās izmaksas</v>
      </c>
      <c r="B99" s="533"/>
      <c r="C99" s="533"/>
      <c r="D99" s="533"/>
      <c r="E99" s="533"/>
      <c r="F99" s="533"/>
      <c r="G99" s="533"/>
      <c r="H99" s="533"/>
      <c r="I99" s="533"/>
      <c r="J99" s="533"/>
      <c r="K99" s="533"/>
      <c r="L99" s="533"/>
      <c r="M99" s="533"/>
      <c r="N99" s="533"/>
      <c r="O99" s="533"/>
      <c r="P99" s="533"/>
      <c r="Q99" s="533"/>
      <c r="R99" s="533"/>
      <c r="S99" s="533"/>
      <c r="T99" s="496">
        <f t="shared" si="56"/>
        <v>0</v>
      </c>
      <c r="U99" s="497" t="e">
        <f t="shared" si="58"/>
        <v>#DIV/0!</v>
      </c>
    </row>
    <row r="100" spans="1:23" ht="12.75" customHeight="1" x14ac:dyDescent="0.2">
      <c r="A100" s="499" t="str">
        <f>A$12</f>
        <v>Kopējās attiecināmās izmaksas</v>
      </c>
      <c r="B100" s="376">
        <f>IF(B23=2,'1.2.1.A. Partneris-1'!H36,'1.2.1.A. Partneris-1'!H36*B23)</f>
        <v>0</v>
      </c>
      <c r="C100" s="376"/>
      <c r="D100" s="376">
        <f>IF(D23=2,'1.2.1.A. Partneris-1'!J36+'1.2.1.A. Partneris-1'!H36,'1.2.1.A. Partneris-1'!J36*D23)</f>
        <v>0</v>
      </c>
      <c r="E100" s="376"/>
      <c r="F100" s="376">
        <f>IF(F23=2,'1.2.1.A. Partneris-1'!L36+'1.2.1.A. Partneris-1'!J36+'1.2.1.A. Partneris-1'!H36,'1.2.1.A. Partneris-1'!L36*F23)</f>
        <v>0</v>
      </c>
      <c r="G100" s="376"/>
      <c r="H100" s="376">
        <f>IF(H23=2,'1.2.1.A. Partneris-1'!N36+'1.2.1.A. Partneris-1'!L36+'1.2.1.A. Partneris-1'!J36+'1.2.1.A. Partneris-1'!H36,'1.2.1.A. Partneris-1'!N36*H23)</f>
        <v>0</v>
      </c>
      <c r="I100" s="376"/>
      <c r="J100" s="376">
        <f>IF(J23=2,'1.2.1.A. Partneris-1'!P36,'1.2.1.A. Partneris-1'!P36*J23)</f>
        <v>0</v>
      </c>
      <c r="K100" s="376"/>
      <c r="L100" s="376">
        <f>IF(L23=2,'1.2.1.A. Partneris-1'!R36,'1.2.1.A. Partneris-1'!R36*L23)</f>
        <v>0</v>
      </c>
      <c r="M100" s="376"/>
      <c r="N100" s="376">
        <f>IF(N23=2,'1.2.1.A. Partneris-1'!T36,'1.2.1.A. Partneris-1'!T36*N23)</f>
        <v>0</v>
      </c>
      <c r="O100" s="376"/>
      <c r="P100" s="376">
        <f>IF(P23=2,'1.2.1.A. Partneris-1'!V36,'1.2.1.A. Partneris-1'!V36*P23)</f>
        <v>0</v>
      </c>
      <c r="Q100" s="376"/>
      <c r="R100" s="376">
        <f>IF(R23=2,'1.2.1.A. Partneris-1'!X36,'1.2.1.A. Partneris-1'!X36*R23)</f>
        <v>0</v>
      </c>
      <c r="S100" s="376"/>
      <c r="T100" s="500">
        <f t="shared" si="56"/>
        <v>0</v>
      </c>
      <c r="U100" s="497" t="e">
        <f t="shared" si="58"/>
        <v>#DIV/0!</v>
      </c>
    </row>
    <row r="101" spans="1:23" ht="12.75" customHeight="1" x14ac:dyDescent="0.2">
      <c r="A101" s="498" t="str">
        <f>A$13</f>
        <v>Publiskās neattiecināmās izmaksas</v>
      </c>
      <c r="B101" s="533">
        <f>IF(B23=2,'1.2.1.A. Partneris-1'!I36,'1.2.1.A. Partneris-1'!I36*B23)</f>
        <v>0</v>
      </c>
      <c r="C101" s="533"/>
      <c r="D101" s="533">
        <f>IF(D23=2,'1.2.1.A. Partneris-1'!K36+'1.2.1.A. Partneris-1'!I36,'1.2.1.A. Partneris-1'!K36*D23)</f>
        <v>0</v>
      </c>
      <c r="E101" s="533"/>
      <c r="F101" s="533">
        <f>IF(F23=2,'1.2.1.A. Partneris-1'!M36+'1.2.1.A. Partneris-1'!K36+'1.2.1.A. Partneris-1'!I36,'1.2.1.A. Partneris-1'!M36*F23)</f>
        <v>0</v>
      </c>
      <c r="G101" s="533"/>
      <c r="H101" s="533">
        <f>IF(H23=2,'1.2.1.A. Partneris-1'!O36+'1.2.1.A. Partneris-1'!M36+'1.2.1.A. Partneris-1'!K36+'1.2.1.A. Partneris-1'!I36,'1.2.1.A. Partneris-1'!O36*H23)</f>
        <v>0</v>
      </c>
      <c r="I101" s="533"/>
      <c r="J101" s="533">
        <f>IF(J23=2,'1.2.1.A. Partneris-1'!Q36,'1.2.1.A. Partneris-1'!Q36*J23)</f>
        <v>0</v>
      </c>
      <c r="K101" s="533"/>
      <c r="L101" s="533">
        <f>IF(L23=2,'1.2.1.A. Partneris-1'!S36,'1.2.1.A. Partneris-1'!S36*L23)</f>
        <v>0</v>
      </c>
      <c r="M101" s="533"/>
      <c r="N101" s="533">
        <f>IF(N23=2,'1.2.1.A. Partneris-1'!U36,'1.2.1.A. Partneris-1'!U36*N23)</f>
        <v>0</v>
      </c>
      <c r="O101" s="533"/>
      <c r="P101" s="533">
        <f>IF(P23=2,'1.2.1.A. Partneris-1'!W36,'1.2.1.A. Partneris-1'!W36*P23)</f>
        <v>0</v>
      </c>
      <c r="Q101" s="533"/>
      <c r="R101" s="533">
        <f>IF(R23=2,'1.2.1.A. Partneris-1'!Y36,'1.2.1.A. Partneris-1'!Y36*R23)</f>
        <v>0</v>
      </c>
      <c r="S101" s="533"/>
      <c r="T101" s="496">
        <f t="shared" ref="T101" si="62">SUM(B101:R101)</f>
        <v>0</v>
      </c>
      <c r="U101" s="534" t="s">
        <v>239</v>
      </c>
    </row>
    <row r="102" spans="1:23" ht="12.75" customHeight="1" x14ac:dyDescent="0.2">
      <c r="A102" s="498" t="str">
        <f>A$14</f>
        <v>Privātās neattiecināmās izmaksas</v>
      </c>
      <c r="B102" s="535"/>
      <c r="C102" s="535"/>
      <c r="D102" s="535"/>
      <c r="E102" s="535"/>
      <c r="F102" s="535"/>
      <c r="G102" s="535"/>
      <c r="H102" s="535"/>
      <c r="I102" s="535"/>
      <c r="J102" s="535"/>
      <c r="K102" s="535"/>
      <c r="L102" s="535"/>
      <c r="M102" s="535"/>
      <c r="N102" s="535"/>
      <c r="O102" s="535"/>
      <c r="P102" s="535"/>
      <c r="Q102" s="535"/>
      <c r="R102" s="535"/>
      <c r="S102" s="535"/>
      <c r="T102" s="496">
        <f t="shared" ref="T102:T104" si="63">SUM(B102:R102)</f>
        <v>0</v>
      </c>
      <c r="U102" s="534" t="s">
        <v>239</v>
      </c>
    </row>
    <row r="103" spans="1:23" ht="12.75" customHeight="1" x14ac:dyDescent="0.2">
      <c r="A103" s="499" t="str">
        <f>A$15</f>
        <v>Neattiecināmās izmaksas kopā</v>
      </c>
      <c r="B103" s="376">
        <f>SUM(B101:B102)</f>
        <v>0</v>
      </c>
      <c r="C103" s="376"/>
      <c r="D103" s="376">
        <f t="shared" ref="D103:R103" si="64">SUM(D101:D102)</f>
        <v>0</v>
      </c>
      <c r="E103" s="376"/>
      <c r="F103" s="376">
        <f t="shared" si="64"/>
        <v>0</v>
      </c>
      <c r="G103" s="376"/>
      <c r="H103" s="376">
        <f t="shared" si="64"/>
        <v>0</v>
      </c>
      <c r="I103" s="376"/>
      <c r="J103" s="376">
        <f t="shared" si="64"/>
        <v>0</v>
      </c>
      <c r="K103" s="376"/>
      <c r="L103" s="376">
        <f t="shared" si="64"/>
        <v>0</v>
      </c>
      <c r="M103" s="376"/>
      <c r="N103" s="376">
        <f t="shared" si="64"/>
        <v>0</v>
      </c>
      <c r="O103" s="376"/>
      <c r="P103" s="376">
        <f t="shared" si="64"/>
        <v>0</v>
      </c>
      <c r="Q103" s="376"/>
      <c r="R103" s="376">
        <f t="shared" si="64"/>
        <v>0</v>
      </c>
      <c r="S103" s="376"/>
      <c r="T103" s="500">
        <f t="shared" si="63"/>
        <v>0</v>
      </c>
      <c r="U103" s="534" t="s">
        <v>239</v>
      </c>
    </row>
    <row r="104" spans="1:23" ht="12.75" customHeight="1" x14ac:dyDescent="0.25">
      <c r="A104" s="505" t="str">
        <f>A$16</f>
        <v>Kopējās izmaksas</v>
      </c>
      <c r="B104" s="506">
        <f>B100+B103</f>
        <v>0</v>
      </c>
      <c r="C104" s="506"/>
      <c r="D104" s="506">
        <f t="shared" ref="D104:R104" si="65">D100+D103</f>
        <v>0</v>
      </c>
      <c r="E104" s="506"/>
      <c r="F104" s="506">
        <f t="shared" si="65"/>
        <v>0</v>
      </c>
      <c r="G104" s="506"/>
      <c r="H104" s="506">
        <f t="shared" si="65"/>
        <v>0</v>
      </c>
      <c r="I104" s="506"/>
      <c r="J104" s="506">
        <f t="shared" si="65"/>
        <v>0</v>
      </c>
      <c r="K104" s="506"/>
      <c r="L104" s="506">
        <f t="shared" si="65"/>
        <v>0</v>
      </c>
      <c r="M104" s="506"/>
      <c r="N104" s="506">
        <f t="shared" si="65"/>
        <v>0</v>
      </c>
      <c r="O104" s="506"/>
      <c r="P104" s="506">
        <f t="shared" si="65"/>
        <v>0</v>
      </c>
      <c r="Q104" s="506"/>
      <c r="R104" s="506">
        <f t="shared" si="65"/>
        <v>0</v>
      </c>
      <c r="S104" s="506"/>
      <c r="T104" s="508">
        <f t="shared" si="63"/>
        <v>0</v>
      </c>
      <c r="U104" s="534" t="s">
        <v>239</v>
      </c>
    </row>
    <row r="105" spans="1:23" ht="12.75" customHeight="1" x14ac:dyDescent="0.25">
      <c r="A105" s="521"/>
      <c r="B105" s="521"/>
      <c r="C105" s="521"/>
      <c r="D105" s="521"/>
      <c r="E105" s="521"/>
      <c r="F105" s="521"/>
      <c r="G105" s="521"/>
      <c r="H105" s="521"/>
      <c r="I105" s="521"/>
      <c r="J105" s="521"/>
      <c r="K105" s="521"/>
      <c r="L105" s="521"/>
      <c r="M105" s="521"/>
      <c r="N105" s="521"/>
      <c r="O105" s="521"/>
      <c r="P105" s="521"/>
      <c r="Q105" s="521"/>
      <c r="R105" s="521"/>
      <c r="S105" s="521"/>
      <c r="T105" s="521"/>
      <c r="U105" s="521"/>
    </row>
    <row r="106" spans="1:23" ht="24" customHeight="1" x14ac:dyDescent="0.2">
      <c r="A106" s="536" t="s">
        <v>248</v>
      </c>
      <c r="B106" s="524">
        <f>'1.2.1.B. Partneris-1'!C3</f>
        <v>0</v>
      </c>
      <c r="C106" s="525"/>
      <c r="D106" s="525"/>
      <c r="E106" s="525"/>
      <c r="F106" s="524">
        <f>'1.2.1.B. Partneris-1'!H3</f>
        <v>0</v>
      </c>
      <c r="G106" s="525"/>
      <c r="H106" s="526"/>
      <c r="I106" s="525"/>
      <c r="J106" s="526" t="s">
        <v>321</v>
      </c>
      <c r="K106" s="525"/>
      <c r="L106" s="528">
        <f>'11. DL PIV 4.pielikums'!$E$39</f>
        <v>0</v>
      </c>
      <c r="M106" s="525"/>
      <c r="N106" s="529" t="s">
        <v>343</v>
      </c>
      <c r="O106" s="525"/>
      <c r="P106" s="526"/>
      <c r="Q106" s="525"/>
      <c r="R106" s="526"/>
      <c r="S106" s="525"/>
      <c r="T106" s="526"/>
      <c r="U106" s="526"/>
      <c r="W106" s="401">
        <f>IF(F106=dati!$J$3,1,IF(F106=dati!$J$4,2,IF(F106=dati!$J$5,3,0)))</f>
        <v>0</v>
      </c>
    </row>
    <row r="107" spans="1:23" ht="12.75" customHeight="1" x14ac:dyDescent="0.2">
      <c r="A107" s="491" t="s">
        <v>231</v>
      </c>
      <c r="B107" s="492">
        <f>B$3</f>
        <v>2022</v>
      </c>
      <c r="C107" s="492"/>
      <c r="D107" s="492">
        <f>D$3</f>
        <v>2023</v>
      </c>
      <c r="E107" s="492"/>
      <c r="F107" s="492" t="str">
        <f>F$3</f>
        <v>X</v>
      </c>
      <c r="G107" s="492"/>
      <c r="H107" s="492" t="str">
        <f>H$3</f>
        <v>X</v>
      </c>
      <c r="I107" s="492"/>
      <c r="J107" s="492" t="str">
        <f>J$3</f>
        <v>X</v>
      </c>
      <c r="K107" s="492"/>
      <c r="L107" s="492" t="str">
        <f>L$3</f>
        <v>X</v>
      </c>
      <c r="M107" s="492"/>
      <c r="N107" s="492" t="str">
        <f>N$3</f>
        <v>X</v>
      </c>
      <c r="O107" s="492"/>
      <c r="P107" s="492" t="str">
        <f>P$3</f>
        <v>X</v>
      </c>
      <c r="Q107" s="492"/>
      <c r="R107" s="492" t="str">
        <f>R$3</f>
        <v>X</v>
      </c>
      <c r="S107" s="492"/>
      <c r="T107" s="492"/>
      <c r="U107" s="492"/>
    </row>
    <row r="108" spans="1:23" x14ac:dyDescent="0.2">
      <c r="A108" s="530"/>
      <c r="B108" s="493" t="s">
        <v>232</v>
      </c>
      <c r="C108" s="493"/>
      <c r="D108" s="493" t="s">
        <v>232</v>
      </c>
      <c r="E108" s="493"/>
      <c r="F108" s="493" t="s">
        <v>232</v>
      </c>
      <c r="G108" s="493"/>
      <c r="H108" s="493" t="s">
        <v>232</v>
      </c>
      <c r="I108" s="493"/>
      <c r="J108" s="493" t="s">
        <v>232</v>
      </c>
      <c r="K108" s="493"/>
      <c r="L108" s="493" t="s">
        <v>232</v>
      </c>
      <c r="M108" s="493"/>
      <c r="N108" s="493" t="s">
        <v>232</v>
      </c>
      <c r="O108" s="493"/>
      <c r="P108" s="493" t="s">
        <v>232</v>
      </c>
      <c r="Q108" s="493"/>
      <c r="R108" s="493" t="s">
        <v>232</v>
      </c>
      <c r="S108" s="493"/>
      <c r="T108" s="493" t="s">
        <v>114</v>
      </c>
      <c r="U108" s="493" t="s">
        <v>59</v>
      </c>
    </row>
    <row r="109" spans="1:23" ht="12.75" customHeight="1" x14ac:dyDescent="0.2">
      <c r="A109" s="531" t="str">
        <f>A$5</f>
        <v>Eiropas Reģionālās attīstības fonds</v>
      </c>
      <c r="B109" s="532">
        <f>(B116*$L$106)*$W$19-B113</f>
        <v>0</v>
      </c>
      <c r="C109" s="532"/>
      <c r="D109" s="532">
        <f t="shared" ref="D109:P109" si="66">(D116*$L$106)*$W$19-D113</f>
        <v>0</v>
      </c>
      <c r="E109" s="532"/>
      <c r="F109" s="532">
        <f t="shared" si="66"/>
        <v>0</v>
      </c>
      <c r="G109" s="532"/>
      <c r="H109" s="532">
        <f t="shared" si="66"/>
        <v>0</v>
      </c>
      <c r="I109" s="532"/>
      <c r="J109" s="532">
        <f t="shared" si="66"/>
        <v>0</v>
      </c>
      <c r="K109" s="532"/>
      <c r="L109" s="532">
        <f t="shared" si="66"/>
        <v>0</v>
      </c>
      <c r="M109" s="532"/>
      <c r="N109" s="532">
        <f t="shared" si="66"/>
        <v>0</v>
      </c>
      <c r="O109" s="532"/>
      <c r="P109" s="532">
        <f t="shared" si="66"/>
        <v>0</v>
      </c>
      <c r="Q109" s="532"/>
      <c r="R109" s="532">
        <f t="shared" ref="R109" si="67">(R116*$L$106-R113)*$W$19</f>
        <v>0</v>
      </c>
      <c r="S109" s="532"/>
      <c r="T109" s="496">
        <f t="shared" ref="T109:T115" si="68">SUM(B109:R109)</f>
        <v>0</v>
      </c>
      <c r="U109" s="497" t="e">
        <f>T109/$T$116</f>
        <v>#DIV/0!</v>
      </c>
    </row>
    <row r="110" spans="1:23" ht="12.75" hidden="1" customHeight="1" x14ac:dyDescent="0.2">
      <c r="A110" s="498" t="str">
        <f>A$6</f>
        <v>Attiecināmais valsts budžeta finansējums</v>
      </c>
      <c r="B110" s="532">
        <f>IF($W106=2,B116-B109,0)</f>
        <v>0</v>
      </c>
      <c r="C110" s="532"/>
      <c r="D110" s="532">
        <f t="shared" ref="D110:R110" si="69">IF($W106=2,D116-D109,0)</f>
        <v>0</v>
      </c>
      <c r="E110" s="532"/>
      <c r="F110" s="532">
        <f t="shared" si="69"/>
        <v>0</v>
      </c>
      <c r="G110" s="532"/>
      <c r="H110" s="532">
        <f t="shared" si="69"/>
        <v>0</v>
      </c>
      <c r="I110" s="532"/>
      <c r="J110" s="532">
        <f t="shared" si="69"/>
        <v>0</v>
      </c>
      <c r="K110" s="532"/>
      <c r="L110" s="532">
        <f t="shared" si="69"/>
        <v>0</v>
      </c>
      <c r="M110" s="532"/>
      <c r="N110" s="532">
        <f t="shared" si="69"/>
        <v>0</v>
      </c>
      <c r="O110" s="532"/>
      <c r="P110" s="532">
        <f t="shared" si="69"/>
        <v>0</v>
      </c>
      <c r="Q110" s="532"/>
      <c r="R110" s="532">
        <f t="shared" si="69"/>
        <v>0</v>
      </c>
      <c r="S110" s="532"/>
      <c r="T110" s="496">
        <f t="shared" si="68"/>
        <v>0</v>
      </c>
      <c r="U110" s="497" t="e">
        <f t="shared" ref="U110:U116" si="70">T110/$T$116</f>
        <v>#DIV/0!</v>
      </c>
    </row>
    <row r="111" spans="1:23" ht="12.75" customHeight="1" x14ac:dyDescent="0.2">
      <c r="A111" s="498" t="str">
        <f>A$7</f>
        <v>Valsts budžeta dotācija pašvaldībām</v>
      </c>
      <c r="B111" s="533">
        <f>IF($W106=1,(B109/0.85*0.15+B109)*0.15*'1.2.1.B. Partneris-1'!$O$3,0)</f>
        <v>0</v>
      </c>
      <c r="C111" s="533"/>
      <c r="D111" s="533">
        <f>IF($W106=1,(D109/0.85*0.15+D109)*0.15*'1.2.1.B. Partneris-1'!$O$3,0)</f>
        <v>0</v>
      </c>
      <c r="E111" s="533"/>
      <c r="F111" s="533">
        <f>IF($W106=1,(F109/0.85*0.15+F109)*0.15*'1.2.1.B. Partneris-1'!$O$3,0)</f>
        <v>0</v>
      </c>
      <c r="G111" s="533"/>
      <c r="H111" s="533">
        <f>IF($W106=1,(H109/0.85*0.15+H109)*0.15*'1.2.1.B. Partneris-1'!$O$3,0)</f>
        <v>0</v>
      </c>
      <c r="I111" s="533"/>
      <c r="J111" s="533">
        <f>IF($W106=1,(J109/0.85*0.15+J109)*0.15*'1.2.1.B. Partneris-1'!$O$3,0)</f>
        <v>0</v>
      </c>
      <c r="K111" s="533"/>
      <c r="L111" s="533">
        <f>IF($W106=1,(L109/0.85*0.15+L109)*0.15*'1.2.1.B. Partneris-1'!$O$3,0)</f>
        <v>0</v>
      </c>
      <c r="M111" s="533"/>
      <c r="N111" s="533">
        <f>IF($W106=1,(N109/0.85*0.15+N109)*0.15*'1.2.1.B. Partneris-1'!$O$3,0)</f>
        <v>0</v>
      </c>
      <c r="O111" s="533"/>
      <c r="P111" s="533">
        <f>IF($W106=1,(P109/0.85*0.15+P109)*0.15*'1.2.1.B. Partneris-1'!$O$3,0)</f>
        <v>0</v>
      </c>
      <c r="Q111" s="533"/>
      <c r="R111" s="533">
        <f>IF($W106=1,(R109/0.85*0.15+R109)*0.15*'1.2.1.B. Partneris-1'!$O$3,0)</f>
        <v>0</v>
      </c>
      <c r="S111" s="533"/>
      <c r="T111" s="496">
        <f t="shared" si="68"/>
        <v>0</v>
      </c>
      <c r="U111" s="497" t="e">
        <f t="shared" si="70"/>
        <v>#DIV/0!</v>
      </c>
    </row>
    <row r="112" spans="1:23" ht="12.75" customHeight="1" x14ac:dyDescent="0.2">
      <c r="A112" s="498" t="str">
        <f>A$8</f>
        <v>Pašvaldības finansējums</v>
      </c>
      <c r="B112" s="533">
        <f>IF($W106=1,B116-B109-B111-B115-B113,0)</f>
        <v>0</v>
      </c>
      <c r="C112" s="533"/>
      <c r="D112" s="533">
        <f t="shared" ref="D112:R112" si="71">IF($W106=1,D116-D109-D111-D115-D113,0)</f>
        <v>0</v>
      </c>
      <c r="E112" s="533"/>
      <c r="F112" s="533">
        <f t="shared" si="71"/>
        <v>0</v>
      </c>
      <c r="G112" s="533"/>
      <c r="H112" s="533">
        <f t="shared" si="71"/>
        <v>0</v>
      </c>
      <c r="I112" s="533"/>
      <c r="J112" s="533">
        <f t="shared" si="71"/>
        <v>0</v>
      </c>
      <c r="K112" s="533"/>
      <c r="L112" s="533">
        <f t="shared" si="71"/>
        <v>0</v>
      </c>
      <c r="M112" s="533"/>
      <c r="N112" s="533">
        <f t="shared" si="71"/>
        <v>0</v>
      </c>
      <c r="O112" s="533"/>
      <c r="P112" s="533">
        <f t="shared" si="71"/>
        <v>0</v>
      </c>
      <c r="Q112" s="533"/>
      <c r="R112" s="533">
        <f t="shared" si="71"/>
        <v>0</v>
      </c>
      <c r="S112" s="533"/>
      <c r="T112" s="496">
        <f t="shared" si="68"/>
        <v>0</v>
      </c>
      <c r="U112" s="497" t="e">
        <f>T112/$T$116</f>
        <v>#DIV/0!</v>
      </c>
    </row>
    <row r="113" spans="1:23" s="320" customFormat="1" ht="12.75" customHeight="1" x14ac:dyDescent="0.2">
      <c r="A113" s="498" t="str">
        <f>A$9</f>
        <v>Cits publiskais finansējums</v>
      </c>
      <c r="B113" s="533">
        <f>B116*$L$106*$W$20</f>
        <v>0</v>
      </c>
      <c r="C113" s="533"/>
      <c r="D113" s="533">
        <f t="shared" ref="D113:R113" si="72">D116*$L$106*$W$20</f>
        <v>0</v>
      </c>
      <c r="E113" s="533"/>
      <c r="F113" s="533">
        <f t="shared" si="72"/>
        <v>0</v>
      </c>
      <c r="G113" s="533"/>
      <c r="H113" s="533">
        <f t="shared" si="72"/>
        <v>0</v>
      </c>
      <c r="I113" s="533"/>
      <c r="J113" s="533">
        <f t="shared" si="72"/>
        <v>0</v>
      </c>
      <c r="K113" s="533"/>
      <c r="L113" s="533">
        <f t="shared" si="72"/>
        <v>0</v>
      </c>
      <c r="M113" s="533"/>
      <c r="N113" s="533">
        <f t="shared" si="72"/>
        <v>0</v>
      </c>
      <c r="O113" s="533"/>
      <c r="P113" s="533">
        <f t="shared" si="72"/>
        <v>0</v>
      </c>
      <c r="Q113" s="533"/>
      <c r="R113" s="533">
        <f t="shared" si="72"/>
        <v>0</v>
      </c>
      <c r="S113" s="533"/>
      <c r="T113" s="496">
        <f t="shared" si="68"/>
        <v>0</v>
      </c>
      <c r="U113" s="497" t="e">
        <f t="shared" si="70"/>
        <v>#DIV/0!</v>
      </c>
    </row>
    <row r="114" spans="1:23" ht="12.75" customHeight="1" x14ac:dyDescent="0.2">
      <c r="A114" s="499" t="str">
        <f>A$10</f>
        <v>Publiskās attiecināmās izmaksas</v>
      </c>
      <c r="B114" s="376">
        <f>SUM(B109:B113)</f>
        <v>0</v>
      </c>
      <c r="C114" s="376"/>
      <c r="D114" s="376">
        <f t="shared" ref="D114:R114" si="73">SUM(D109:D113)</f>
        <v>0</v>
      </c>
      <c r="E114" s="376"/>
      <c r="F114" s="376">
        <f t="shared" si="73"/>
        <v>0</v>
      </c>
      <c r="G114" s="376"/>
      <c r="H114" s="376">
        <f t="shared" si="73"/>
        <v>0</v>
      </c>
      <c r="I114" s="376"/>
      <c r="J114" s="376">
        <f t="shared" si="73"/>
        <v>0</v>
      </c>
      <c r="K114" s="376"/>
      <c r="L114" s="376">
        <f t="shared" si="73"/>
        <v>0</v>
      </c>
      <c r="M114" s="376"/>
      <c r="N114" s="376">
        <f t="shared" si="73"/>
        <v>0</v>
      </c>
      <c r="O114" s="376"/>
      <c r="P114" s="376">
        <f t="shared" si="73"/>
        <v>0</v>
      </c>
      <c r="Q114" s="376"/>
      <c r="R114" s="376">
        <f t="shared" si="73"/>
        <v>0</v>
      </c>
      <c r="S114" s="376"/>
      <c r="T114" s="500">
        <f t="shared" si="68"/>
        <v>0</v>
      </c>
      <c r="U114" s="497" t="e">
        <f t="shared" si="70"/>
        <v>#DIV/0!</v>
      </c>
    </row>
    <row r="115" spans="1:23" ht="12.75" customHeight="1" x14ac:dyDescent="0.2">
      <c r="A115" s="498" t="str">
        <f>A$11</f>
        <v>Privātās attiecināmās izmaksas</v>
      </c>
      <c r="B115" s="533">
        <f>B116*'11. DL PIV 4.pielikums'!$G$34-B116*$L$106</f>
        <v>0</v>
      </c>
      <c r="C115" s="533"/>
      <c r="D115" s="533">
        <f>D116*'11. DL PIV 4.pielikums'!$G$34-D116*$L$106</f>
        <v>0</v>
      </c>
      <c r="E115" s="533"/>
      <c r="F115" s="533">
        <f>F116*'11. DL PIV 4.pielikums'!$G$34-F116*$L$106</f>
        <v>0</v>
      </c>
      <c r="G115" s="533"/>
      <c r="H115" s="533">
        <f>H116*'11. DL PIV 4.pielikums'!$G$34-H116*$L$106</f>
        <v>0</v>
      </c>
      <c r="I115" s="533"/>
      <c r="J115" s="533">
        <f>J116*'11. DL PIV 4.pielikums'!$G$34-J116*$L$106</f>
        <v>0</v>
      </c>
      <c r="K115" s="533"/>
      <c r="L115" s="533">
        <f>L116*'11. DL PIV 4.pielikums'!$G$34-L116*$L$106</f>
        <v>0</v>
      </c>
      <c r="M115" s="533"/>
      <c r="N115" s="533">
        <f>N116*'11. DL PIV 4.pielikums'!$G$34-N116*$L$106</f>
        <v>0</v>
      </c>
      <c r="O115" s="533"/>
      <c r="P115" s="533">
        <f>P116*'11. DL PIV 4.pielikums'!$G$34-P116*$L$106</f>
        <v>0</v>
      </c>
      <c r="Q115" s="533"/>
      <c r="R115" s="533">
        <f>R116*'11. DL PIV 4.pielikums'!$G$34-R116*$L$106</f>
        <v>0</v>
      </c>
      <c r="S115" s="533"/>
      <c r="T115" s="496">
        <f t="shared" si="68"/>
        <v>0</v>
      </c>
      <c r="U115" s="497" t="e">
        <f t="shared" si="70"/>
        <v>#DIV/0!</v>
      </c>
    </row>
    <row r="116" spans="1:23" ht="12.75" customHeight="1" x14ac:dyDescent="0.2">
      <c r="A116" s="499" t="str">
        <f>A$12</f>
        <v>Kopējās attiecināmās izmaksas</v>
      </c>
      <c r="B116" s="376">
        <f>IF(B23=2,'1.2.1.B. Partneris-1'!H39,'1.2.1.B. Partneris-1'!H39*B23)</f>
        <v>0</v>
      </c>
      <c r="C116" s="376"/>
      <c r="D116" s="376">
        <f>IF(D23=2,'1.2.1.B. Partneris-1'!J39+'1.2.1.B. Partneris-1'!H39,'1.2.1.B. Partneris-1'!J39*D23)</f>
        <v>0</v>
      </c>
      <c r="E116" s="376"/>
      <c r="F116" s="376">
        <f>IF(F23=2,'1.2.1.B. Partneris-1'!L39+'1.2.1.B. Partneris-1'!J39+'1.2.1.B. Partneris-1'!H39,'1.2.1.B. Partneris-1'!L39*F23)</f>
        <v>0</v>
      </c>
      <c r="G116" s="376"/>
      <c r="H116" s="376">
        <f>IF(H23=2,'1.2.1.B. Partneris-1'!N39+'1.2.1.B. Partneris-1'!L39+'1.2.1.B. Partneris-1'!J39+'1.2.1.B. Partneris-1'!H39,'1.2.1.B. Partneris-1'!N39*H23)</f>
        <v>0</v>
      </c>
      <c r="I116" s="376"/>
      <c r="J116" s="376">
        <f>IF(J23=2,'1.2.1.B. Partneris-1'!P39,'1.2.1.B. Partneris-1'!P39*J23)</f>
        <v>0</v>
      </c>
      <c r="K116" s="376"/>
      <c r="L116" s="376">
        <f>IF(L23=2,'1.2.1.B. Partneris-1'!R39,'1.2.1.B. Partneris-1'!R39*L23)</f>
        <v>0</v>
      </c>
      <c r="M116" s="376"/>
      <c r="N116" s="376">
        <f>IF(N23=2,'1.2.1.B. Partneris-1'!T39,'1.2.1.B. Partneris-1'!T39*N23)</f>
        <v>0</v>
      </c>
      <c r="O116" s="376"/>
      <c r="P116" s="376">
        <f>IF(P23=2,'1.2.1.B. Partneris-1'!V39,'1.2.1.B. Partneris-1'!V39*P23)</f>
        <v>0</v>
      </c>
      <c r="Q116" s="376"/>
      <c r="R116" s="376">
        <f>IF(R23=2,'1.2.1.B. Partneris-1'!X39,'1.2.1.B. Partneris-1'!X39*R23)</f>
        <v>0</v>
      </c>
      <c r="S116" s="376"/>
      <c r="T116" s="500">
        <f>SUM(B116:R116)</f>
        <v>0</v>
      </c>
      <c r="U116" s="497" t="e">
        <f t="shared" si="70"/>
        <v>#DIV/0!</v>
      </c>
    </row>
    <row r="117" spans="1:23" ht="12.75" customHeight="1" x14ac:dyDescent="0.2">
      <c r="A117" s="498" t="str">
        <f>A$13</f>
        <v>Publiskās neattiecināmās izmaksas</v>
      </c>
      <c r="B117" s="535"/>
      <c r="C117" s="535"/>
      <c r="D117" s="535"/>
      <c r="E117" s="535"/>
      <c r="F117" s="535"/>
      <c r="G117" s="535"/>
      <c r="H117" s="535"/>
      <c r="I117" s="535"/>
      <c r="J117" s="535"/>
      <c r="K117" s="535"/>
      <c r="L117" s="535"/>
      <c r="M117" s="535"/>
      <c r="N117" s="535"/>
      <c r="O117" s="535"/>
      <c r="P117" s="535"/>
      <c r="Q117" s="535"/>
      <c r="R117" s="535"/>
      <c r="S117" s="535"/>
      <c r="T117" s="496">
        <f t="shared" ref="T117:T119" si="74">SUM(B117:R117)</f>
        <v>0</v>
      </c>
      <c r="U117" s="534" t="s">
        <v>239</v>
      </c>
    </row>
    <row r="118" spans="1:23" ht="12.75" customHeight="1" x14ac:dyDescent="0.2">
      <c r="A118" s="498" t="str">
        <f>A$14</f>
        <v>Privātās neattiecināmās izmaksas</v>
      </c>
      <c r="B118" s="533">
        <f>IF(B23=2,'1.2.1.B. Partneris-1'!I39,'1.2.1.B. Partneris-1'!I39*B23)</f>
        <v>0</v>
      </c>
      <c r="C118" s="533"/>
      <c r="D118" s="533">
        <f>IF(D23=2,'1.2.1.B. Partneris-1'!K39+'1.2.1.B. Partneris-1'!I39,'1.2.1.B. Partneris-1'!K39*D23)</f>
        <v>0</v>
      </c>
      <c r="E118" s="533"/>
      <c r="F118" s="533">
        <f>IF(F23=2,'1.2.1.B. Partneris-1'!M39+'1.2.1.B. Partneris-1'!K39+'1.2.1.B. Partneris-1'!I39,'1.2.1.B. Partneris-1'!M39*F23)</f>
        <v>0</v>
      </c>
      <c r="G118" s="533"/>
      <c r="H118" s="533">
        <f>IF(H23=2,'1.2.1.B. Partneris-1'!O39+'1.2.1.B. Partneris-1'!M39+'1.2.1.B. Partneris-1'!K39+'1.2.1.B. Partneris-1'!I39,'1.2.1.B. Partneris-1'!O39*H23)</f>
        <v>0</v>
      </c>
      <c r="I118" s="533"/>
      <c r="J118" s="533">
        <f>IF(J23=2,'1.2.1.B. Partneris-1'!Q39,'1.2.1.B. Partneris-1'!Q39*J23)</f>
        <v>0</v>
      </c>
      <c r="K118" s="533"/>
      <c r="L118" s="533">
        <f>IF(L23=2,'1.2.1.B. Partneris-1'!S39,'1.2.1.B. Partneris-1'!S39*L23)</f>
        <v>0</v>
      </c>
      <c r="M118" s="533"/>
      <c r="N118" s="533">
        <f>IF(N23=2,'1.2.1.B. Partneris-1'!U39,'1.2.1.B. Partneris-1'!U39*N23)</f>
        <v>0</v>
      </c>
      <c r="O118" s="533"/>
      <c r="P118" s="533">
        <f>IF(P23=2,'1.2.1.B. Partneris-1'!W39,'1.2.1.B. Partneris-1'!W39*P23)</f>
        <v>0</v>
      </c>
      <c r="Q118" s="533"/>
      <c r="R118" s="533">
        <f>IF(R23=2,'1.2.1.B. Partneris-1'!Y39,'1.2.1.B. Partneris-1'!Y39*R23)</f>
        <v>0</v>
      </c>
      <c r="S118" s="533"/>
      <c r="T118" s="496">
        <f t="shared" si="74"/>
        <v>0</v>
      </c>
      <c r="U118" s="534" t="s">
        <v>239</v>
      </c>
    </row>
    <row r="119" spans="1:23" ht="12.75" customHeight="1" x14ac:dyDescent="0.2">
      <c r="A119" s="499" t="str">
        <f>A$15</f>
        <v>Neattiecināmās izmaksas kopā</v>
      </c>
      <c r="B119" s="376">
        <f>SUM(B117:B118)</f>
        <v>0</v>
      </c>
      <c r="C119" s="376"/>
      <c r="D119" s="376">
        <f t="shared" ref="D119:R119" si="75">SUM(D117:D118)</f>
        <v>0</v>
      </c>
      <c r="E119" s="376"/>
      <c r="F119" s="376">
        <f t="shared" si="75"/>
        <v>0</v>
      </c>
      <c r="G119" s="376"/>
      <c r="H119" s="376">
        <f t="shared" si="75"/>
        <v>0</v>
      </c>
      <c r="I119" s="376"/>
      <c r="J119" s="376">
        <f t="shared" si="75"/>
        <v>0</v>
      </c>
      <c r="K119" s="376"/>
      <c r="L119" s="376">
        <f t="shared" si="75"/>
        <v>0</v>
      </c>
      <c r="M119" s="376"/>
      <c r="N119" s="376">
        <f t="shared" si="75"/>
        <v>0</v>
      </c>
      <c r="O119" s="376"/>
      <c r="P119" s="376">
        <f t="shared" si="75"/>
        <v>0</v>
      </c>
      <c r="Q119" s="376"/>
      <c r="R119" s="376">
        <f t="shared" si="75"/>
        <v>0</v>
      </c>
      <c r="S119" s="376"/>
      <c r="T119" s="500">
        <f t="shared" si="74"/>
        <v>0</v>
      </c>
      <c r="U119" s="534" t="s">
        <v>239</v>
      </c>
    </row>
    <row r="120" spans="1:23" ht="12.75" customHeight="1" x14ac:dyDescent="0.25">
      <c r="A120" s="505" t="str">
        <f>A$16</f>
        <v>Kopējās izmaksas</v>
      </c>
      <c r="B120" s="506">
        <f>B116+B119</f>
        <v>0</v>
      </c>
      <c r="C120" s="506"/>
      <c r="D120" s="506">
        <f t="shared" ref="D120:R120" si="76">D116+D119</f>
        <v>0</v>
      </c>
      <c r="E120" s="506"/>
      <c r="F120" s="506">
        <f t="shared" si="76"/>
        <v>0</v>
      </c>
      <c r="G120" s="506"/>
      <c r="H120" s="506">
        <f t="shared" si="76"/>
        <v>0</v>
      </c>
      <c r="I120" s="506"/>
      <c r="J120" s="506">
        <f t="shared" si="76"/>
        <v>0</v>
      </c>
      <c r="K120" s="506"/>
      <c r="L120" s="506">
        <f t="shared" si="76"/>
        <v>0</v>
      </c>
      <c r="M120" s="506"/>
      <c r="N120" s="506">
        <f t="shared" si="76"/>
        <v>0</v>
      </c>
      <c r="O120" s="506"/>
      <c r="P120" s="506">
        <f t="shared" si="76"/>
        <v>0</v>
      </c>
      <c r="Q120" s="506"/>
      <c r="R120" s="506">
        <f t="shared" si="76"/>
        <v>0</v>
      </c>
      <c r="S120" s="506"/>
      <c r="T120" s="500">
        <f>SUM(B120:R120)</f>
        <v>0</v>
      </c>
      <c r="U120" s="534" t="s">
        <v>239</v>
      </c>
    </row>
    <row r="121" spans="1:23" ht="12.75" customHeight="1" x14ac:dyDescent="0.25">
      <c r="A121" s="521"/>
      <c r="B121" s="521"/>
      <c r="C121" s="521"/>
      <c r="D121" s="521"/>
      <c r="E121" s="521"/>
      <c r="F121" s="521"/>
      <c r="G121" s="521"/>
      <c r="H121" s="521"/>
      <c r="I121" s="521"/>
      <c r="J121" s="521"/>
      <c r="K121" s="521"/>
      <c r="L121" s="521"/>
      <c r="M121" s="521"/>
      <c r="N121" s="521"/>
      <c r="O121" s="521"/>
      <c r="P121" s="521"/>
      <c r="Q121" s="521"/>
      <c r="R121" s="521"/>
      <c r="S121" s="521"/>
      <c r="T121" s="521"/>
      <c r="U121" s="521"/>
    </row>
    <row r="122" spans="1:23" ht="24" customHeight="1" x14ac:dyDescent="0.2">
      <c r="A122" s="536" t="s">
        <v>248</v>
      </c>
      <c r="B122" s="524">
        <f>'1.2.1.B. Partneris-1'!C3</f>
        <v>0</v>
      </c>
      <c r="C122" s="525"/>
      <c r="D122" s="525"/>
      <c r="E122" s="525"/>
      <c r="F122" s="524">
        <f>'1.2.1.B. Partneris-1'!H3</f>
        <v>0</v>
      </c>
      <c r="G122" s="525"/>
      <c r="H122" s="526"/>
      <c r="I122" s="525"/>
      <c r="J122" s="526" t="s">
        <v>321</v>
      </c>
      <c r="K122" s="525"/>
      <c r="L122" s="528">
        <f>'1.2.1.B. Partneris-1'!C22</f>
        <v>1</v>
      </c>
      <c r="M122" s="525"/>
      <c r="N122" s="529" t="s">
        <v>342</v>
      </c>
      <c r="O122" s="525"/>
      <c r="P122" s="526"/>
      <c r="Q122" s="525"/>
      <c r="R122" s="526"/>
      <c r="S122" s="525"/>
      <c r="T122" s="526"/>
      <c r="U122" s="526"/>
      <c r="W122" s="401">
        <f>IF(F122=dati!$J$3,1,IF(F122=dati!$J$4,2,IF(F122=dati!$J$5,3,0)))</f>
        <v>0</v>
      </c>
    </row>
    <row r="123" spans="1:23" x14ac:dyDescent="0.2">
      <c r="A123" s="491" t="s">
        <v>231</v>
      </c>
      <c r="B123" s="492">
        <f>B$3</f>
        <v>2022</v>
      </c>
      <c r="C123" s="492"/>
      <c r="D123" s="492">
        <f>D$3</f>
        <v>2023</v>
      </c>
      <c r="E123" s="492"/>
      <c r="F123" s="492" t="str">
        <f>F$3</f>
        <v>X</v>
      </c>
      <c r="G123" s="492"/>
      <c r="H123" s="492" t="str">
        <f>H$3</f>
        <v>X</v>
      </c>
      <c r="I123" s="492"/>
      <c r="J123" s="492" t="str">
        <f>J$3</f>
        <v>X</v>
      </c>
      <c r="K123" s="492"/>
      <c r="L123" s="492" t="str">
        <f>L$3</f>
        <v>X</v>
      </c>
      <c r="M123" s="492"/>
      <c r="N123" s="492" t="str">
        <f>N$3</f>
        <v>X</v>
      </c>
      <c r="O123" s="492"/>
      <c r="P123" s="492" t="str">
        <f>P$3</f>
        <v>X</v>
      </c>
      <c r="Q123" s="492"/>
      <c r="R123" s="492" t="str">
        <f>R$3</f>
        <v>X</v>
      </c>
      <c r="S123" s="492"/>
      <c r="T123" s="492"/>
      <c r="U123" s="492"/>
    </row>
    <row r="124" spans="1:23" x14ac:dyDescent="0.2">
      <c r="A124" s="530"/>
      <c r="B124" s="493" t="s">
        <v>232</v>
      </c>
      <c r="C124" s="493"/>
      <c r="D124" s="493" t="s">
        <v>232</v>
      </c>
      <c r="E124" s="493"/>
      <c r="F124" s="493" t="s">
        <v>232</v>
      </c>
      <c r="G124" s="493"/>
      <c r="H124" s="493" t="s">
        <v>232</v>
      </c>
      <c r="I124" s="493"/>
      <c r="J124" s="493" t="s">
        <v>232</v>
      </c>
      <c r="K124" s="493"/>
      <c r="L124" s="493" t="s">
        <v>232</v>
      </c>
      <c r="M124" s="493"/>
      <c r="N124" s="493" t="s">
        <v>232</v>
      </c>
      <c r="O124" s="493"/>
      <c r="P124" s="493" t="s">
        <v>232</v>
      </c>
      <c r="Q124" s="493"/>
      <c r="R124" s="493" t="s">
        <v>232</v>
      </c>
      <c r="S124" s="493"/>
      <c r="T124" s="493" t="s">
        <v>114</v>
      </c>
      <c r="U124" s="493" t="s">
        <v>59</v>
      </c>
    </row>
    <row r="125" spans="1:23" ht="12.75" customHeight="1" x14ac:dyDescent="0.2">
      <c r="A125" s="531" t="str">
        <f>A$5</f>
        <v>Eiropas Reģionālās attīstības fonds</v>
      </c>
      <c r="B125" s="532">
        <f>(B132*$L$122)*$W$19-B129</f>
        <v>0</v>
      </c>
      <c r="C125" s="532"/>
      <c r="D125" s="532">
        <f t="shared" ref="D125:P125" si="77">(D132*$L$122)*$W$19-D129</f>
        <v>0</v>
      </c>
      <c r="E125" s="532"/>
      <c r="F125" s="532">
        <f t="shared" si="77"/>
        <v>0</v>
      </c>
      <c r="G125" s="532"/>
      <c r="H125" s="532">
        <f t="shared" si="77"/>
        <v>0</v>
      </c>
      <c r="I125" s="532"/>
      <c r="J125" s="532">
        <f t="shared" si="77"/>
        <v>0</v>
      </c>
      <c r="K125" s="532"/>
      <c r="L125" s="532">
        <f t="shared" si="77"/>
        <v>0</v>
      </c>
      <c r="M125" s="532"/>
      <c r="N125" s="532">
        <f t="shared" si="77"/>
        <v>0</v>
      </c>
      <c r="O125" s="532"/>
      <c r="P125" s="532">
        <f t="shared" si="77"/>
        <v>0</v>
      </c>
      <c r="Q125" s="532"/>
      <c r="R125" s="532">
        <f t="shared" ref="R125" si="78">(R132*$L$122-R129)*$W$19</f>
        <v>0</v>
      </c>
      <c r="S125" s="532"/>
      <c r="T125" s="496">
        <f t="shared" ref="T125:T131" si="79">SUM(B125:R125)</f>
        <v>0</v>
      </c>
      <c r="U125" s="497" t="e">
        <f>T125/$T$132</f>
        <v>#DIV/0!</v>
      </c>
    </row>
    <row r="126" spans="1:23" ht="12.75" hidden="1" customHeight="1" x14ac:dyDescent="0.2">
      <c r="A126" s="498" t="str">
        <f>A$6</f>
        <v>Attiecināmais valsts budžeta finansējums</v>
      </c>
      <c r="B126" s="532"/>
      <c r="C126" s="532"/>
      <c r="D126" s="532"/>
      <c r="E126" s="532"/>
      <c r="F126" s="532"/>
      <c r="G126" s="532"/>
      <c r="H126" s="532"/>
      <c r="I126" s="532"/>
      <c r="J126" s="532"/>
      <c r="K126" s="532"/>
      <c r="L126" s="532"/>
      <c r="M126" s="532"/>
      <c r="N126" s="532"/>
      <c r="O126" s="532"/>
      <c r="P126" s="532"/>
      <c r="Q126" s="532"/>
      <c r="R126" s="532"/>
      <c r="S126" s="532"/>
      <c r="T126" s="496">
        <f t="shared" si="79"/>
        <v>0</v>
      </c>
      <c r="U126" s="497" t="e">
        <f t="shared" ref="U126:U132" si="80">T126/$T$132</f>
        <v>#DIV/0!</v>
      </c>
    </row>
    <row r="127" spans="1:23" ht="12.75" customHeight="1" x14ac:dyDescent="0.2">
      <c r="A127" s="498" t="str">
        <f>A$7</f>
        <v>Valsts budžeta dotācija pašvaldībām</v>
      </c>
      <c r="B127" s="533"/>
      <c r="C127" s="533"/>
      <c r="D127" s="533"/>
      <c r="E127" s="533"/>
      <c r="F127" s="533"/>
      <c r="G127" s="533"/>
      <c r="H127" s="533"/>
      <c r="I127" s="533"/>
      <c r="J127" s="533"/>
      <c r="K127" s="533"/>
      <c r="L127" s="533"/>
      <c r="M127" s="533"/>
      <c r="N127" s="533"/>
      <c r="O127" s="533"/>
      <c r="P127" s="533"/>
      <c r="Q127" s="533"/>
      <c r="R127" s="533"/>
      <c r="S127" s="533"/>
      <c r="T127" s="496">
        <f t="shared" si="79"/>
        <v>0</v>
      </c>
      <c r="U127" s="497" t="e">
        <f t="shared" si="80"/>
        <v>#DIV/0!</v>
      </c>
    </row>
    <row r="128" spans="1:23" ht="12.75" customHeight="1" x14ac:dyDescent="0.2">
      <c r="A128" s="498" t="str">
        <f>A$8</f>
        <v>Pašvaldības finansējums</v>
      </c>
      <c r="B128" s="533"/>
      <c r="C128" s="533"/>
      <c r="D128" s="533"/>
      <c r="E128" s="533"/>
      <c r="F128" s="533"/>
      <c r="G128" s="533"/>
      <c r="H128" s="533"/>
      <c r="I128" s="533"/>
      <c r="J128" s="533"/>
      <c r="K128" s="533"/>
      <c r="L128" s="533"/>
      <c r="M128" s="533"/>
      <c r="N128" s="533"/>
      <c r="O128" s="533"/>
      <c r="P128" s="533"/>
      <c r="Q128" s="533"/>
      <c r="R128" s="533"/>
      <c r="S128" s="533"/>
      <c r="T128" s="496">
        <f t="shared" si="79"/>
        <v>0</v>
      </c>
      <c r="U128" s="497" t="e">
        <f t="shared" si="80"/>
        <v>#DIV/0!</v>
      </c>
    </row>
    <row r="129" spans="1:24" s="320" customFormat="1" ht="12.75" customHeight="1" x14ac:dyDescent="0.2">
      <c r="A129" s="498" t="str">
        <f>A$9</f>
        <v>Cits publiskais finansējums</v>
      </c>
      <c r="B129" s="533">
        <f>B132*$L$122*$W$20</f>
        <v>0</v>
      </c>
      <c r="C129" s="533"/>
      <c r="D129" s="533">
        <f t="shared" ref="D129:R129" si="81">D132*$L$122*$W$20</f>
        <v>0</v>
      </c>
      <c r="E129" s="533"/>
      <c r="F129" s="533">
        <f t="shared" si="81"/>
        <v>0</v>
      </c>
      <c r="G129" s="533"/>
      <c r="H129" s="533">
        <f t="shared" si="81"/>
        <v>0</v>
      </c>
      <c r="I129" s="533"/>
      <c r="J129" s="533">
        <f t="shared" si="81"/>
        <v>0</v>
      </c>
      <c r="K129" s="533"/>
      <c r="L129" s="533">
        <f t="shared" si="81"/>
        <v>0</v>
      </c>
      <c r="M129" s="533"/>
      <c r="N129" s="533">
        <f t="shared" si="81"/>
        <v>0</v>
      </c>
      <c r="O129" s="533"/>
      <c r="P129" s="533">
        <f t="shared" si="81"/>
        <v>0</v>
      </c>
      <c r="Q129" s="533"/>
      <c r="R129" s="533">
        <f t="shared" si="81"/>
        <v>0</v>
      </c>
      <c r="S129" s="533"/>
      <c r="T129" s="496">
        <f t="shared" si="79"/>
        <v>0</v>
      </c>
      <c r="U129" s="497" t="e">
        <f t="shared" si="80"/>
        <v>#DIV/0!</v>
      </c>
    </row>
    <row r="130" spans="1:24" ht="12.75" customHeight="1" x14ac:dyDescent="0.2">
      <c r="A130" s="499" t="str">
        <f>A$10</f>
        <v>Publiskās attiecināmās izmaksas</v>
      </c>
      <c r="B130" s="376">
        <f>SUM(B125:B129)</f>
        <v>0</v>
      </c>
      <c r="C130" s="376"/>
      <c r="D130" s="376">
        <f t="shared" ref="D130:R130" si="82">SUM(D125:D129)</f>
        <v>0</v>
      </c>
      <c r="E130" s="376"/>
      <c r="F130" s="376">
        <f t="shared" si="82"/>
        <v>0</v>
      </c>
      <c r="G130" s="376"/>
      <c r="H130" s="376">
        <f t="shared" si="82"/>
        <v>0</v>
      </c>
      <c r="I130" s="376"/>
      <c r="J130" s="376">
        <f t="shared" si="82"/>
        <v>0</v>
      </c>
      <c r="K130" s="376"/>
      <c r="L130" s="376">
        <f t="shared" si="82"/>
        <v>0</v>
      </c>
      <c r="M130" s="376"/>
      <c r="N130" s="376">
        <f t="shared" si="82"/>
        <v>0</v>
      </c>
      <c r="O130" s="376"/>
      <c r="P130" s="376">
        <f t="shared" si="82"/>
        <v>0</v>
      </c>
      <c r="Q130" s="376"/>
      <c r="R130" s="376">
        <f t="shared" si="82"/>
        <v>0</v>
      </c>
      <c r="S130" s="376"/>
      <c r="T130" s="500">
        <f t="shared" si="79"/>
        <v>0</v>
      </c>
      <c r="U130" s="497" t="e">
        <f t="shared" si="80"/>
        <v>#DIV/0!</v>
      </c>
    </row>
    <row r="131" spans="1:24" ht="12.75" customHeight="1" x14ac:dyDescent="0.2">
      <c r="A131" s="498" t="str">
        <f>A$11</f>
        <v>Privātās attiecināmās izmaksas</v>
      </c>
      <c r="B131" s="533">
        <f>B132-B130</f>
        <v>0</v>
      </c>
      <c r="C131" s="533"/>
      <c r="D131" s="533">
        <f t="shared" ref="D131:R131" si="83">D132-D130</f>
        <v>0</v>
      </c>
      <c r="E131" s="533"/>
      <c r="F131" s="533">
        <f t="shared" si="83"/>
        <v>0</v>
      </c>
      <c r="G131" s="533"/>
      <c r="H131" s="533">
        <f t="shared" si="83"/>
        <v>0</v>
      </c>
      <c r="I131" s="533"/>
      <c r="J131" s="533">
        <f t="shared" si="83"/>
        <v>0</v>
      </c>
      <c r="K131" s="533"/>
      <c r="L131" s="533">
        <f t="shared" si="83"/>
        <v>0</v>
      </c>
      <c r="M131" s="533"/>
      <c r="N131" s="533">
        <f t="shared" si="83"/>
        <v>0</v>
      </c>
      <c r="O131" s="533"/>
      <c r="P131" s="533">
        <f t="shared" si="83"/>
        <v>0</v>
      </c>
      <c r="Q131" s="533"/>
      <c r="R131" s="533">
        <f t="shared" si="83"/>
        <v>0</v>
      </c>
      <c r="S131" s="533"/>
      <c r="T131" s="496">
        <f t="shared" si="79"/>
        <v>0</v>
      </c>
      <c r="U131" s="497" t="e">
        <f t="shared" si="80"/>
        <v>#DIV/0!</v>
      </c>
    </row>
    <row r="132" spans="1:24" ht="12.75" customHeight="1" x14ac:dyDescent="0.2">
      <c r="A132" s="499" t="str">
        <f>A$12</f>
        <v>Kopējās attiecināmās izmaksas</v>
      </c>
      <c r="B132" s="376">
        <f>IF(B23=2,'1.2.1.B. Partneris-1'!H40,'1.2.1.B. Partneris-1'!H40*B23)</f>
        <v>0</v>
      </c>
      <c r="C132" s="376"/>
      <c r="D132" s="376">
        <f>IF(D23=2,'1.2.1.B. Partneris-1'!J40+'1.2.1.B. Partneris-1'!H40,'1.2.1.B. Partneris-1'!J40*D23)</f>
        <v>0</v>
      </c>
      <c r="E132" s="376"/>
      <c r="F132" s="376">
        <f>IF(F23=2,'1.2.1.B. Partneris-1'!L40+'1.2.1.B. Partneris-1'!J40+'1.2.1.B. Partneris-1'!H40,'1.2.1.B. Partneris-1'!L40*F23)</f>
        <v>0</v>
      </c>
      <c r="G132" s="376"/>
      <c r="H132" s="376">
        <f>IF(H23=2,'1.2.1.B. Partneris-1'!N40+'1.2.1.B. Partneris-1'!L40+'1.2.1.B. Partneris-1'!J40+'1.2.1.B. Partneris-1'!H40,'1.2.1.B. Partneris-1'!N40*H23)</f>
        <v>0</v>
      </c>
      <c r="I132" s="376"/>
      <c r="J132" s="376">
        <f>IF(J23=2,'1.2.1.B. Partneris-1'!P40,'1.2.1.B. Partneris-1'!P40*J23)</f>
        <v>0</v>
      </c>
      <c r="K132" s="376"/>
      <c r="L132" s="376">
        <f>IF(L23=2,'1.2.1.B. Partneris-1'!R40,'1.2.1.B. Partneris-1'!R40*L23)</f>
        <v>0</v>
      </c>
      <c r="M132" s="376"/>
      <c r="N132" s="376">
        <f>IF(N23=2,'1.2.1.B. Partneris-1'!T40,'1.2.1.B. Partneris-1'!T40*N23)</f>
        <v>0</v>
      </c>
      <c r="O132" s="376"/>
      <c r="P132" s="376">
        <f>IF(P23=2,'1.2.1.B. Partneris-1'!V40,'1.2.1.B. Partneris-1'!V40*P23)</f>
        <v>0</v>
      </c>
      <c r="Q132" s="376"/>
      <c r="R132" s="376">
        <f>IF(R23=2,'1.2.1.B. Partneris-1'!X40,'1.2.1.B. Partneris-1'!X40*R23)</f>
        <v>0</v>
      </c>
      <c r="S132" s="376"/>
      <c r="T132" s="500">
        <f>SUM(B132:R132)</f>
        <v>0</v>
      </c>
      <c r="U132" s="497" t="e">
        <f t="shared" si="80"/>
        <v>#DIV/0!</v>
      </c>
    </row>
    <row r="133" spans="1:24" ht="12.75" customHeight="1" x14ac:dyDescent="0.2">
      <c r="A133" s="498" t="str">
        <f>A$13</f>
        <v>Publiskās neattiecināmās izmaksas</v>
      </c>
      <c r="B133" s="535"/>
      <c r="C133" s="535"/>
      <c r="D133" s="535"/>
      <c r="E133" s="535"/>
      <c r="F133" s="535"/>
      <c r="G133" s="535"/>
      <c r="H133" s="535"/>
      <c r="I133" s="535"/>
      <c r="J133" s="535"/>
      <c r="K133" s="535"/>
      <c r="L133" s="535"/>
      <c r="M133" s="535"/>
      <c r="N133" s="535"/>
      <c r="O133" s="535"/>
      <c r="P133" s="535"/>
      <c r="Q133" s="535"/>
      <c r="R133" s="535"/>
      <c r="S133" s="535"/>
      <c r="T133" s="496">
        <f t="shared" ref="T133:T135" si="84">SUM(B133:R133)</f>
        <v>0</v>
      </c>
      <c r="U133" s="534" t="s">
        <v>239</v>
      </c>
    </row>
    <row r="134" spans="1:24" ht="12.75" customHeight="1" x14ac:dyDescent="0.2">
      <c r="A134" s="498" t="str">
        <f>A$14</f>
        <v>Privātās neattiecināmās izmaksas</v>
      </c>
      <c r="B134" s="533">
        <f>IF(B23=2,'1.2.1.B. Partneris-1'!I40,'1.2.1.B. Partneris-1'!I40*B23)</f>
        <v>0</v>
      </c>
      <c r="C134" s="533"/>
      <c r="D134" s="533">
        <f>IF(D23=2,'1.2.1.B. Partneris-1'!K40+'1.2.1.B. Partneris-1'!I40,'1.2.1.B. Partneris-1'!K40*D23)</f>
        <v>0</v>
      </c>
      <c r="E134" s="533"/>
      <c r="F134" s="533">
        <f>IF(F23=2,'1.2.1.B. Partneris-1'!M40+'1.2.1.B. Partneris-1'!K40+'1.2.1.B. Partneris-1'!I40,'1.2.1.B. Partneris-1'!M40*F23)</f>
        <v>0</v>
      </c>
      <c r="G134" s="533"/>
      <c r="H134" s="533">
        <f>IF(H23=2,'1.2.1.B. Partneris-1'!O40+'1.2.1.B. Partneris-1'!M40+'1.2.1.B. Partneris-1'!K40+'1.2.1.B. Partneris-1'!I40,'1.2.1.B. Partneris-1'!O40*H23)</f>
        <v>0</v>
      </c>
      <c r="I134" s="533"/>
      <c r="J134" s="533">
        <f>IF(J23=2,'1.2.1.B. Partneris-1'!Q40,'1.2.1.B. Partneris-1'!Q40*J23)</f>
        <v>0</v>
      </c>
      <c r="K134" s="533"/>
      <c r="L134" s="533">
        <f>IF(L23=2,'1.2.1.B. Partneris-1'!S40,'1.2.1.B. Partneris-1'!S40*L23)</f>
        <v>0</v>
      </c>
      <c r="M134" s="533"/>
      <c r="N134" s="533">
        <f>IF(N23=2,'1.2.1.B. Partneris-1'!U40,'1.2.1.B. Partneris-1'!U40*N23)</f>
        <v>0</v>
      </c>
      <c r="O134" s="533"/>
      <c r="P134" s="533">
        <f>IF(P23=2,'1.2.1.B. Partneris-1'!W40,'1.2.1.B. Partneris-1'!W40*P23)</f>
        <v>0</v>
      </c>
      <c r="Q134" s="533"/>
      <c r="R134" s="533">
        <f>IF(R23=2,'1.2.1.B. Partneris-1'!Y40,'1.2.1.B. Partneris-1'!Y40*R23)</f>
        <v>0</v>
      </c>
      <c r="S134" s="533"/>
      <c r="T134" s="496">
        <f t="shared" si="84"/>
        <v>0</v>
      </c>
      <c r="U134" s="534" t="s">
        <v>239</v>
      </c>
    </row>
    <row r="135" spans="1:24" ht="12.75" customHeight="1" x14ac:dyDescent="0.2">
      <c r="A135" s="499" t="str">
        <f>A$15</f>
        <v>Neattiecināmās izmaksas kopā</v>
      </c>
      <c r="B135" s="376">
        <f>SUM(B133:B134)</f>
        <v>0</v>
      </c>
      <c r="C135" s="376"/>
      <c r="D135" s="376">
        <f t="shared" ref="D135:R135" si="85">SUM(D133:D134)</f>
        <v>0</v>
      </c>
      <c r="E135" s="376"/>
      <c r="F135" s="376">
        <f t="shared" si="85"/>
        <v>0</v>
      </c>
      <c r="G135" s="376"/>
      <c r="H135" s="376">
        <f t="shared" si="85"/>
        <v>0</v>
      </c>
      <c r="I135" s="376"/>
      <c r="J135" s="376">
        <f t="shared" si="85"/>
        <v>0</v>
      </c>
      <c r="K135" s="376"/>
      <c r="L135" s="376">
        <f t="shared" si="85"/>
        <v>0</v>
      </c>
      <c r="M135" s="376"/>
      <c r="N135" s="376">
        <f t="shared" si="85"/>
        <v>0</v>
      </c>
      <c r="O135" s="376"/>
      <c r="P135" s="376">
        <f t="shared" si="85"/>
        <v>0</v>
      </c>
      <c r="Q135" s="376"/>
      <c r="R135" s="376">
        <f t="shared" si="85"/>
        <v>0</v>
      </c>
      <c r="S135" s="376"/>
      <c r="T135" s="500">
        <f t="shared" si="84"/>
        <v>0</v>
      </c>
      <c r="U135" s="534" t="s">
        <v>239</v>
      </c>
    </row>
    <row r="136" spans="1:24" ht="12.75" customHeight="1" x14ac:dyDescent="0.25">
      <c r="A136" s="505" t="str">
        <f>A$16</f>
        <v>Kopējās izmaksas</v>
      </c>
      <c r="B136" s="506">
        <f>B132+B135</f>
        <v>0</v>
      </c>
      <c r="C136" s="506"/>
      <c r="D136" s="506">
        <f t="shared" ref="D136:R136" si="86">D132+D135</f>
        <v>0</v>
      </c>
      <c r="E136" s="506"/>
      <c r="F136" s="506">
        <f t="shared" si="86"/>
        <v>0</v>
      </c>
      <c r="G136" s="506"/>
      <c r="H136" s="506">
        <f t="shared" si="86"/>
        <v>0</v>
      </c>
      <c r="I136" s="506"/>
      <c r="J136" s="506">
        <f t="shared" si="86"/>
        <v>0</v>
      </c>
      <c r="K136" s="506"/>
      <c r="L136" s="506">
        <f t="shared" si="86"/>
        <v>0</v>
      </c>
      <c r="M136" s="506"/>
      <c r="N136" s="506">
        <f t="shared" si="86"/>
        <v>0</v>
      </c>
      <c r="O136" s="506"/>
      <c r="P136" s="506">
        <f t="shared" si="86"/>
        <v>0</v>
      </c>
      <c r="Q136" s="506"/>
      <c r="R136" s="506">
        <f t="shared" si="86"/>
        <v>0</v>
      </c>
      <c r="S136" s="506"/>
      <c r="T136" s="500">
        <f>SUM(B136:R136)</f>
        <v>0</v>
      </c>
      <c r="U136" s="534" t="s">
        <v>239</v>
      </c>
    </row>
    <row r="137" spans="1:24" ht="12.75" customHeight="1" x14ac:dyDescent="0.25">
      <c r="A137" s="521"/>
      <c r="B137" s="521"/>
      <c r="C137" s="521"/>
      <c r="D137" s="521"/>
      <c r="E137" s="521"/>
      <c r="F137" s="521"/>
      <c r="G137" s="521"/>
      <c r="H137" s="521"/>
      <c r="I137" s="521"/>
      <c r="J137" s="521"/>
      <c r="K137" s="521"/>
      <c r="L137" s="521"/>
      <c r="M137" s="521"/>
      <c r="N137" s="521"/>
      <c r="O137" s="521"/>
      <c r="P137" s="521"/>
      <c r="Q137" s="521"/>
      <c r="R137" s="521"/>
      <c r="S137" s="521"/>
      <c r="T137" s="521"/>
      <c r="U137" s="521"/>
    </row>
    <row r="138" spans="1:24" ht="24" customHeight="1" x14ac:dyDescent="0.2">
      <c r="A138" s="536" t="s">
        <v>248</v>
      </c>
      <c r="B138" s="524" t="str">
        <f>'1.2.1.C. Partneris-1'!C3</f>
        <v>SIA "Jelgavas ūdens"</v>
      </c>
      <c r="C138" s="525"/>
      <c r="D138" s="525"/>
      <c r="E138" s="525"/>
      <c r="F138" s="524" t="str">
        <f>'1.2.1.C. Partneris-1'!H3</f>
        <v>Kapitālsabiedrība</v>
      </c>
      <c r="G138" s="525"/>
      <c r="H138" s="526"/>
      <c r="I138" s="525"/>
      <c r="J138" s="526" t="s">
        <v>321</v>
      </c>
      <c r="K138" s="525"/>
      <c r="L138" s="528">
        <f>'1.2.1.C. Partneris-1'!C36</f>
        <v>0.85</v>
      </c>
      <c r="M138" s="525"/>
      <c r="N138" s="529" t="s">
        <v>341</v>
      </c>
      <c r="O138" s="525"/>
      <c r="P138" s="526"/>
      <c r="Q138" s="525"/>
      <c r="R138" s="526"/>
      <c r="S138" s="525"/>
      <c r="T138" s="526"/>
      <c r="U138" s="526"/>
      <c r="W138" s="401">
        <f>IF(F138=dati!$J$3,1,IF(F138=dati!$J$4,2,IF(F138=dati!$J$5,3,0)))</f>
        <v>3</v>
      </c>
      <c r="X138" s="401">
        <f>'1.2.1.C. Partneris-1'!AA3</f>
        <v>2</v>
      </c>
    </row>
    <row r="139" spans="1:24" x14ac:dyDescent="0.2">
      <c r="A139" s="491" t="s">
        <v>231</v>
      </c>
      <c r="B139" s="492">
        <f>B$3</f>
        <v>2022</v>
      </c>
      <c r="C139" s="492"/>
      <c r="D139" s="492">
        <f>D$3</f>
        <v>2023</v>
      </c>
      <c r="E139" s="492"/>
      <c r="F139" s="492" t="str">
        <f>F$3</f>
        <v>X</v>
      </c>
      <c r="G139" s="492"/>
      <c r="H139" s="492" t="str">
        <f>H$3</f>
        <v>X</v>
      </c>
      <c r="I139" s="492"/>
      <c r="J139" s="492" t="str">
        <f>J$3</f>
        <v>X</v>
      </c>
      <c r="K139" s="492"/>
      <c r="L139" s="492" t="str">
        <f>L$3</f>
        <v>X</v>
      </c>
      <c r="M139" s="492"/>
      <c r="N139" s="492" t="str">
        <f>N$3</f>
        <v>X</v>
      </c>
      <c r="O139" s="492"/>
      <c r="P139" s="492" t="str">
        <f>P$3</f>
        <v>X</v>
      </c>
      <c r="Q139" s="492"/>
      <c r="R139" s="492" t="str">
        <f>R$3</f>
        <v>X</v>
      </c>
      <c r="S139" s="492"/>
      <c r="T139" s="492"/>
      <c r="U139" s="492"/>
    </row>
    <row r="140" spans="1:24" x14ac:dyDescent="0.2">
      <c r="A140" s="530"/>
      <c r="B140" s="493" t="s">
        <v>232</v>
      </c>
      <c r="C140" s="493"/>
      <c r="D140" s="493" t="s">
        <v>232</v>
      </c>
      <c r="E140" s="493"/>
      <c r="F140" s="493" t="s">
        <v>232</v>
      </c>
      <c r="G140" s="493"/>
      <c r="H140" s="493" t="s">
        <v>232</v>
      </c>
      <c r="I140" s="493"/>
      <c r="J140" s="493" t="s">
        <v>232</v>
      </c>
      <c r="K140" s="493"/>
      <c r="L140" s="493" t="s">
        <v>232</v>
      </c>
      <c r="M140" s="493"/>
      <c r="N140" s="493" t="s">
        <v>232</v>
      </c>
      <c r="O140" s="493"/>
      <c r="P140" s="493" t="s">
        <v>232</v>
      </c>
      <c r="Q140" s="493"/>
      <c r="R140" s="493" t="s">
        <v>232</v>
      </c>
      <c r="S140" s="493"/>
      <c r="T140" s="493" t="s">
        <v>114</v>
      </c>
      <c r="U140" s="493" t="s">
        <v>59</v>
      </c>
    </row>
    <row r="141" spans="1:24" ht="12.75" customHeight="1" x14ac:dyDescent="0.2">
      <c r="A141" s="531" t="str">
        <f>A$5</f>
        <v>Eiropas Reģionālās attīstības fonds</v>
      </c>
      <c r="B141" s="532">
        <f>(B148*$L$138)*$W$19-B153</f>
        <v>677966.10169491521</v>
      </c>
      <c r="C141" s="532"/>
      <c r="D141" s="532">
        <f t="shared" ref="D141" si="87">(D148*$L$138)*$W$19-D153</f>
        <v>1627118.6440677966</v>
      </c>
      <c r="E141" s="532"/>
      <c r="F141" s="532">
        <f>(F148*$L$138-F153)*$W$19</f>
        <v>0</v>
      </c>
      <c r="G141" s="532"/>
      <c r="H141" s="532">
        <f t="shared" ref="H141:R141" si="88">(H148*$L$138-H153)*$W$19</f>
        <v>0</v>
      </c>
      <c r="I141" s="532"/>
      <c r="J141" s="532">
        <f t="shared" si="88"/>
        <v>0</v>
      </c>
      <c r="K141" s="532"/>
      <c r="L141" s="532">
        <f t="shared" si="88"/>
        <v>0</v>
      </c>
      <c r="M141" s="532"/>
      <c r="N141" s="532">
        <f t="shared" si="88"/>
        <v>0</v>
      </c>
      <c r="O141" s="532"/>
      <c r="P141" s="532">
        <f t="shared" si="88"/>
        <v>0</v>
      </c>
      <c r="Q141" s="532"/>
      <c r="R141" s="532">
        <f t="shared" si="88"/>
        <v>0</v>
      </c>
      <c r="S141" s="532"/>
      <c r="T141" s="496">
        <f>SUM(B141:R141)</f>
        <v>2305084.7457627119</v>
      </c>
      <c r="U141" s="497">
        <f>T141/$T$148</f>
        <v>0.67796610169491522</v>
      </c>
    </row>
    <row r="142" spans="1:24" ht="12.75" hidden="1" customHeight="1" x14ac:dyDescent="0.2">
      <c r="A142" s="498" t="str">
        <f>A$6</f>
        <v>Attiecināmais valsts budžeta finansējums</v>
      </c>
      <c r="B142" s="532">
        <f>IF($W138=2,B148-B141,0)</f>
        <v>0</v>
      </c>
      <c r="C142" s="532"/>
      <c r="D142" s="532">
        <f t="shared" ref="D142:R142" si="89">IF($W138=2,D148-D141,0)</f>
        <v>0</v>
      </c>
      <c r="E142" s="532"/>
      <c r="F142" s="532">
        <f t="shared" si="89"/>
        <v>0</v>
      </c>
      <c r="G142" s="532"/>
      <c r="H142" s="532">
        <f t="shared" si="89"/>
        <v>0</v>
      </c>
      <c r="I142" s="532"/>
      <c r="J142" s="532">
        <f t="shared" si="89"/>
        <v>0</v>
      </c>
      <c r="K142" s="532"/>
      <c r="L142" s="532">
        <f t="shared" si="89"/>
        <v>0</v>
      </c>
      <c r="M142" s="532"/>
      <c r="N142" s="532">
        <f t="shared" si="89"/>
        <v>0</v>
      </c>
      <c r="O142" s="532"/>
      <c r="P142" s="532">
        <f t="shared" si="89"/>
        <v>0</v>
      </c>
      <c r="Q142" s="532"/>
      <c r="R142" s="532">
        <f t="shared" si="89"/>
        <v>0</v>
      </c>
      <c r="S142" s="532"/>
      <c r="T142" s="496">
        <f t="shared" ref="T142:T147" si="90">SUM(B142:R142)</f>
        <v>0</v>
      </c>
      <c r="U142" s="497">
        <f t="shared" ref="U142:U147" si="91">T142/$T$148</f>
        <v>0</v>
      </c>
    </row>
    <row r="143" spans="1:24" ht="12.75" customHeight="1" x14ac:dyDescent="0.2">
      <c r="A143" s="498" t="str">
        <f>A$7</f>
        <v>Valsts budžeta dotācija pašvaldībām</v>
      </c>
      <c r="B143" s="533">
        <f>IF($W138=1,(B141/0.85*0.15+B141)*0.15*'1.2.1.C. Partneris-1'!$O$3,0)</f>
        <v>0</v>
      </c>
      <c r="C143" s="533"/>
      <c r="D143" s="533">
        <f>IF($W138=1,(D141/0.85*0.15+D141)*0.15*'1.2.1.C. Partneris-1'!$O$3,0)</f>
        <v>0</v>
      </c>
      <c r="E143" s="533"/>
      <c r="F143" s="533">
        <f>IF($W138=1,(F141/0.85*0.15+F141)*0.15*'1.2.1.C. Partneris-1'!$O$3,0)</f>
        <v>0</v>
      </c>
      <c r="G143" s="533"/>
      <c r="H143" s="533">
        <f>IF($W138=1,(H141/0.85*0.15+H141)*0.15*'1.2.1.C. Partneris-1'!$O$3,0)</f>
        <v>0</v>
      </c>
      <c r="I143" s="533"/>
      <c r="J143" s="533">
        <f>IF($W138=1,(J141/0.85*0.15+J141)*0.15*'1.2.1.C. Partneris-1'!$O$3,0)</f>
        <v>0</v>
      </c>
      <c r="K143" s="533"/>
      <c r="L143" s="533">
        <f>IF($W138=1,(L141/0.85*0.15+L141)*0.15*'1.2.1.C. Partneris-1'!$O$3,0)</f>
        <v>0</v>
      </c>
      <c r="M143" s="533"/>
      <c r="N143" s="533">
        <f>IF($W138=1,(N141/0.85*0.15+N141)*0.15*'1.2.1.C. Partneris-1'!$O$3,0)</f>
        <v>0</v>
      </c>
      <c r="O143" s="533"/>
      <c r="P143" s="533">
        <f>IF($W138=1,(P141/0.85*0.15+P141)*0.15*'1.2.1.C. Partneris-1'!$O$3,0)</f>
        <v>0</v>
      </c>
      <c r="Q143" s="533"/>
      <c r="R143" s="533">
        <f>IF($W138=1,(R141/0.85*0.15+R141)*0.15*'1.2.1.C. Partneris-1'!$O$3,0)</f>
        <v>0</v>
      </c>
      <c r="S143" s="533"/>
      <c r="T143" s="496">
        <f t="shared" si="90"/>
        <v>0</v>
      </c>
      <c r="U143" s="497">
        <f t="shared" si="91"/>
        <v>0</v>
      </c>
    </row>
    <row r="144" spans="1:24" ht="12.75" customHeight="1" x14ac:dyDescent="0.2">
      <c r="A144" s="498" t="str">
        <f>A$8</f>
        <v>Pašvaldības finansējums</v>
      </c>
      <c r="B144" s="533">
        <f>IF($W138=1,B148-B141-B143-B147-B145,0)</f>
        <v>0</v>
      </c>
      <c r="C144" s="533"/>
      <c r="D144" s="533">
        <f t="shared" ref="D144:R144" si="92">IF($W138=1,D148-D141-D143-D147-D145,0)</f>
        <v>0</v>
      </c>
      <c r="E144" s="533"/>
      <c r="F144" s="533">
        <f t="shared" si="92"/>
        <v>0</v>
      </c>
      <c r="G144" s="533"/>
      <c r="H144" s="533">
        <f t="shared" si="92"/>
        <v>0</v>
      </c>
      <c r="I144" s="533"/>
      <c r="J144" s="533">
        <f t="shared" si="92"/>
        <v>0</v>
      </c>
      <c r="K144" s="533"/>
      <c r="L144" s="533">
        <f t="shared" si="92"/>
        <v>0</v>
      </c>
      <c r="M144" s="533"/>
      <c r="N144" s="533">
        <f t="shared" si="92"/>
        <v>0</v>
      </c>
      <c r="O144" s="533"/>
      <c r="P144" s="533">
        <f t="shared" si="92"/>
        <v>0</v>
      </c>
      <c r="Q144" s="533"/>
      <c r="R144" s="533">
        <f t="shared" si="92"/>
        <v>0</v>
      </c>
      <c r="S144" s="533"/>
      <c r="T144" s="496">
        <f t="shared" si="90"/>
        <v>0</v>
      </c>
      <c r="U144" s="497">
        <f t="shared" si="91"/>
        <v>0</v>
      </c>
    </row>
    <row r="145" spans="1:24" s="320" customFormat="1" ht="12.75" customHeight="1" x14ac:dyDescent="0.2">
      <c r="A145" s="498" t="str">
        <f>A$9</f>
        <v>Cits publiskais finansējums</v>
      </c>
      <c r="B145" s="537">
        <f>IF($X$138=2,B148*(1-$L$138)+(B148*$L$138*$W$20)+(B148*$L$138*(1-$W$19)),B148*$L$138*$W$20)</f>
        <v>322033.89830508479</v>
      </c>
      <c r="C145" s="537"/>
      <c r="D145" s="537">
        <f t="shared" ref="D145:R145" si="93">IF($X$138=2,D148*(1-$L$138)+(D148*$L$138*$W$20)+(D148*$L$138*(1-$W$19)),D148*$L$138*$W$20)</f>
        <v>772881.35593220347</v>
      </c>
      <c r="E145" s="537"/>
      <c r="F145" s="537">
        <f t="shared" si="93"/>
        <v>0</v>
      </c>
      <c r="G145" s="537"/>
      <c r="H145" s="537">
        <f t="shared" si="93"/>
        <v>0</v>
      </c>
      <c r="I145" s="537"/>
      <c r="J145" s="537">
        <f t="shared" si="93"/>
        <v>0</v>
      </c>
      <c r="K145" s="537"/>
      <c r="L145" s="537">
        <f t="shared" si="93"/>
        <v>0</v>
      </c>
      <c r="M145" s="537"/>
      <c r="N145" s="537">
        <f t="shared" si="93"/>
        <v>0</v>
      </c>
      <c r="O145" s="537"/>
      <c r="P145" s="537">
        <f t="shared" si="93"/>
        <v>0</v>
      </c>
      <c r="Q145" s="537"/>
      <c r="R145" s="537">
        <f t="shared" si="93"/>
        <v>0</v>
      </c>
      <c r="S145" s="533"/>
      <c r="T145" s="496">
        <f t="shared" si="90"/>
        <v>1094915.2542372881</v>
      </c>
      <c r="U145" s="497">
        <f t="shared" si="91"/>
        <v>0.32203389830508472</v>
      </c>
    </row>
    <row r="146" spans="1:24" ht="12.75" customHeight="1" x14ac:dyDescent="0.2">
      <c r="A146" s="499" t="str">
        <f>A$10</f>
        <v>Publiskās attiecināmās izmaksas</v>
      </c>
      <c r="B146" s="376">
        <f>SUM(B141:B145)</f>
        <v>1000000</v>
      </c>
      <c r="C146" s="376"/>
      <c r="D146" s="376">
        <f t="shared" ref="D146:R146" si="94">SUM(D141:D145)</f>
        <v>2400000</v>
      </c>
      <c r="E146" s="376"/>
      <c r="F146" s="376">
        <f t="shared" si="94"/>
        <v>0</v>
      </c>
      <c r="G146" s="376"/>
      <c r="H146" s="376">
        <f t="shared" si="94"/>
        <v>0</v>
      </c>
      <c r="I146" s="376"/>
      <c r="J146" s="376">
        <f t="shared" si="94"/>
        <v>0</v>
      </c>
      <c r="K146" s="376"/>
      <c r="L146" s="376">
        <f t="shared" si="94"/>
        <v>0</v>
      </c>
      <c r="M146" s="376"/>
      <c r="N146" s="376">
        <f t="shared" si="94"/>
        <v>0</v>
      </c>
      <c r="O146" s="376"/>
      <c r="P146" s="376">
        <f t="shared" si="94"/>
        <v>0</v>
      </c>
      <c r="Q146" s="376"/>
      <c r="R146" s="376">
        <f t="shared" si="94"/>
        <v>0</v>
      </c>
      <c r="S146" s="376"/>
      <c r="T146" s="500">
        <f t="shared" si="90"/>
        <v>3400000</v>
      </c>
      <c r="U146" s="497">
        <f>T146/$T$148</f>
        <v>1</v>
      </c>
    </row>
    <row r="147" spans="1:24" ht="12.75" customHeight="1" x14ac:dyDescent="0.2">
      <c r="A147" s="498" t="str">
        <f>A$11</f>
        <v>Privātās attiecināmās izmaksas</v>
      </c>
      <c r="B147" s="533">
        <f>IF($W$138=1,0,IF($W$138=3,IF($X$138=1,B148-B146,0)))</f>
        <v>0</v>
      </c>
      <c r="C147" s="533"/>
      <c r="D147" s="533">
        <f t="shared" ref="D147:R147" si="95">IF($W$138=1,0,IF($W$138=3,IF($X$138=1,D148-D146,0)))</f>
        <v>0</v>
      </c>
      <c r="E147" s="533"/>
      <c r="F147" s="533">
        <f t="shared" si="95"/>
        <v>0</v>
      </c>
      <c r="G147" s="533"/>
      <c r="H147" s="533">
        <f t="shared" si="95"/>
        <v>0</v>
      </c>
      <c r="I147" s="533"/>
      <c r="J147" s="533">
        <f t="shared" si="95"/>
        <v>0</v>
      </c>
      <c r="K147" s="533"/>
      <c r="L147" s="533">
        <f t="shared" si="95"/>
        <v>0</v>
      </c>
      <c r="M147" s="533"/>
      <c r="N147" s="533">
        <f t="shared" si="95"/>
        <v>0</v>
      </c>
      <c r="O147" s="533"/>
      <c r="P147" s="533">
        <f t="shared" si="95"/>
        <v>0</v>
      </c>
      <c r="Q147" s="533"/>
      <c r="R147" s="533">
        <f t="shared" si="95"/>
        <v>0</v>
      </c>
      <c r="S147" s="533"/>
      <c r="T147" s="496">
        <f t="shared" si="90"/>
        <v>0</v>
      </c>
      <c r="U147" s="497">
        <f t="shared" si="91"/>
        <v>0</v>
      </c>
    </row>
    <row r="148" spans="1:24" ht="12.75" customHeight="1" x14ac:dyDescent="0.2">
      <c r="A148" s="499" t="str">
        <f>A$12</f>
        <v>Kopējās attiecināmās izmaksas</v>
      </c>
      <c r="B148" s="376">
        <f>IF(B23=2,'1.2.1.C. Partneris-1'!H36,'1.2.1.C. Partneris-1'!H36*B23)</f>
        <v>1000000</v>
      </c>
      <c r="C148" s="376"/>
      <c r="D148" s="376">
        <f>IF(D23=2,'1.2.1.C. Partneris-1'!J36+'1.2.1.C. Partneris-1'!H36,'1.2.1.C. Partneris-1'!J36*D23)</f>
        <v>2400000</v>
      </c>
      <c r="E148" s="376"/>
      <c r="F148" s="376">
        <f>IF(F23=2,'1.2.1.C. Partneris-1'!L36+'1.2.1.C. Partneris-1'!J36+'1.2.1.C. Partneris-1'!H36,'1.2.1.C. Partneris-1'!L36*F23)</f>
        <v>0</v>
      </c>
      <c r="G148" s="376"/>
      <c r="H148" s="376">
        <f>IF(H23=2,'1.2.1.C. Partneris-1'!N36+'1.2.1.C. Partneris-1'!L36+'1.2.1.C. Partneris-1'!J36+'1.2.1.C. Partneris-1'!H36,'1.2.1.C. Partneris-1'!N36*H23)</f>
        <v>0</v>
      </c>
      <c r="I148" s="376"/>
      <c r="J148" s="376">
        <f>IF(J23=2,'1.2.1.C. Partneris-1'!P36,'1.2.1.C. Partneris-1'!P36*J23)</f>
        <v>0</v>
      </c>
      <c r="K148" s="376"/>
      <c r="L148" s="376">
        <f>IF(L23=2,'1.2.1.C. Partneris-1'!R36,'1.2.1.C. Partneris-1'!R36*L23)</f>
        <v>0</v>
      </c>
      <c r="M148" s="376"/>
      <c r="N148" s="376">
        <f>IF(N23=2,'1.2.1.C. Partneris-1'!T36,'1.2.1.C. Partneris-1'!T36*N23)</f>
        <v>0</v>
      </c>
      <c r="O148" s="376"/>
      <c r="P148" s="376">
        <f>IF(P23=2,'1.2.1.C. Partneris-1'!V36,'1.2.1.C. Partneris-1'!V36*P23)</f>
        <v>0</v>
      </c>
      <c r="Q148" s="376"/>
      <c r="R148" s="376">
        <f>IF(R23=2,'1.2.1.C. Partneris-1'!X36,'1.2.1.C. Partneris-1'!X36*R23)</f>
        <v>0</v>
      </c>
      <c r="S148" s="376"/>
      <c r="T148" s="500">
        <f>SUM(B148:R148)</f>
        <v>3400000</v>
      </c>
      <c r="U148" s="497">
        <f>T148/$T$148</f>
        <v>1</v>
      </c>
    </row>
    <row r="149" spans="1:24" ht="12.75" customHeight="1" x14ac:dyDescent="0.2">
      <c r="A149" s="498" t="str">
        <f>A$13</f>
        <v>Publiskās neattiecināmās izmaksas</v>
      </c>
      <c r="B149" s="533">
        <f>IF($W138=1,B154,IF($W138=3,IF($X138=1,0,B154)))</f>
        <v>100000</v>
      </c>
      <c r="C149" s="533"/>
      <c r="D149" s="533">
        <f t="shared" ref="D149:R149" si="96">IF($W138=1,D154,IF($W138=3,IF($X138=1,0,D154)))</f>
        <v>22000</v>
      </c>
      <c r="E149" s="533"/>
      <c r="F149" s="533">
        <f t="shared" si="96"/>
        <v>0</v>
      </c>
      <c r="G149" s="533"/>
      <c r="H149" s="533">
        <f t="shared" si="96"/>
        <v>0</v>
      </c>
      <c r="I149" s="533"/>
      <c r="J149" s="533">
        <f t="shared" si="96"/>
        <v>0</v>
      </c>
      <c r="K149" s="533"/>
      <c r="L149" s="533">
        <f t="shared" si="96"/>
        <v>0</v>
      </c>
      <c r="M149" s="533"/>
      <c r="N149" s="533">
        <f t="shared" si="96"/>
        <v>0</v>
      </c>
      <c r="O149" s="533"/>
      <c r="P149" s="533">
        <f t="shared" si="96"/>
        <v>0</v>
      </c>
      <c r="Q149" s="533"/>
      <c r="R149" s="533">
        <f t="shared" si="96"/>
        <v>0</v>
      </c>
      <c r="S149" s="533"/>
      <c r="T149" s="496">
        <f t="shared" ref="T149:T151" si="97">SUM(B149:R149)</f>
        <v>122000</v>
      </c>
      <c r="U149" s="534" t="s">
        <v>239</v>
      </c>
    </row>
    <row r="150" spans="1:24" ht="12.75" customHeight="1" x14ac:dyDescent="0.2">
      <c r="A150" s="498" t="str">
        <f>A$14</f>
        <v>Privātās neattiecināmās izmaksas</v>
      </c>
      <c r="B150" s="533">
        <f>IF($X138=2,0,IF($X138=1,B154,IF($W138=1,0,IF($W138=3,B154,0))))</f>
        <v>0</v>
      </c>
      <c r="C150" s="533"/>
      <c r="D150" s="533">
        <f t="shared" ref="D150:R150" si="98">IF($X138=2,0,IF($X138=1,D154,IF($W138=1,0,IF($W138=3,D154,0))))</f>
        <v>0</v>
      </c>
      <c r="E150" s="533"/>
      <c r="F150" s="533">
        <f t="shared" si="98"/>
        <v>0</v>
      </c>
      <c r="G150" s="533"/>
      <c r="H150" s="533">
        <f t="shared" si="98"/>
        <v>0</v>
      </c>
      <c r="I150" s="533"/>
      <c r="J150" s="533">
        <f t="shared" si="98"/>
        <v>0</v>
      </c>
      <c r="K150" s="533"/>
      <c r="L150" s="533">
        <f t="shared" si="98"/>
        <v>0</v>
      </c>
      <c r="M150" s="533"/>
      <c r="N150" s="533">
        <f t="shared" si="98"/>
        <v>0</v>
      </c>
      <c r="O150" s="533"/>
      <c r="P150" s="533">
        <f t="shared" si="98"/>
        <v>0</v>
      </c>
      <c r="Q150" s="533"/>
      <c r="R150" s="533">
        <f t="shared" si="98"/>
        <v>0</v>
      </c>
      <c r="S150" s="533"/>
      <c r="T150" s="496">
        <f t="shared" si="97"/>
        <v>0</v>
      </c>
      <c r="U150" s="534" t="s">
        <v>239</v>
      </c>
    </row>
    <row r="151" spans="1:24" ht="12.75" customHeight="1" x14ac:dyDescent="0.2">
      <c r="A151" s="499" t="str">
        <f>A$15</f>
        <v>Neattiecināmās izmaksas kopā</v>
      </c>
      <c r="B151" s="376">
        <f>SUM(B149:B150)</f>
        <v>100000</v>
      </c>
      <c r="C151" s="376"/>
      <c r="D151" s="376">
        <f t="shared" ref="D151:R151" si="99">SUM(D149:D150)</f>
        <v>22000</v>
      </c>
      <c r="E151" s="376"/>
      <c r="F151" s="376">
        <f t="shared" si="99"/>
        <v>0</v>
      </c>
      <c r="G151" s="376"/>
      <c r="H151" s="376">
        <f t="shared" si="99"/>
        <v>0</v>
      </c>
      <c r="I151" s="376"/>
      <c r="J151" s="376">
        <f t="shared" si="99"/>
        <v>0</v>
      </c>
      <c r="K151" s="376"/>
      <c r="L151" s="376">
        <f t="shared" si="99"/>
        <v>0</v>
      </c>
      <c r="M151" s="376"/>
      <c r="N151" s="376">
        <f t="shared" si="99"/>
        <v>0</v>
      </c>
      <c r="O151" s="376"/>
      <c r="P151" s="376">
        <f t="shared" si="99"/>
        <v>0</v>
      </c>
      <c r="Q151" s="376"/>
      <c r="R151" s="376">
        <f t="shared" si="99"/>
        <v>0</v>
      </c>
      <c r="S151" s="376"/>
      <c r="T151" s="500">
        <f t="shared" si="97"/>
        <v>122000</v>
      </c>
      <c r="U151" s="534" t="s">
        <v>239</v>
      </c>
    </row>
    <row r="152" spans="1:24" ht="12.75" customHeight="1" x14ac:dyDescent="0.25">
      <c r="A152" s="505" t="str">
        <f>A$16</f>
        <v>Kopējās izmaksas</v>
      </c>
      <c r="B152" s="506">
        <f>B148+B151</f>
        <v>1100000</v>
      </c>
      <c r="C152" s="506"/>
      <c r="D152" s="506">
        <f t="shared" ref="D152:R152" si="100">D148+D151</f>
        <v>2422000</v>
      </c>
      <c r="E152" s="506"/>
      <c r="F152" s="506">
        <f t="shared" si="100"/>
        <v>0</v>
      </c>
      <c r="G152" s="506"/>
      <c r="H152" s="506">
        <f t="shared" si="100"/>
        <v>0</v>
      </c>
      <c r="I152" s="506"/>
      <c r="J152" s="506">
        <f t="shared" si="100"/>
        <v>0</v>
      </c>
      <c r="K152" s="506"/>
      <c r="L152" s="506">
        <f t="shared" si="100"/>
        <v>0</v>
      </c>
      <c r="M152" s="506"/>
      <c r="N152" s="506">
        <f t="shared" si="100"/>
        <v>0</v>
      </c>
      <c r="O152" s="506"/>
      <c r="P152" s="506">
        <f t="shared" si="100"/>
        <v>0</v>
      </c>
      <c r="Q152" s="506"/>
      <c r="R152" s="506">
        <f t="shared" si="100"/>
        <v>0</v>
      </c>
      <c r="S152" s="506"/>
      <c r="T152" s="500">
        <f>SUM(B152:R152)</f>
        <v>3522000</v>
      </c>
      <c r="U152" s="534" t="s">
        <v>239</v>
      </c>
    </row>
    <row r="153" spans="1:24" ht="12.75" hidden="1" customHeight="1" x14ac:dyDescent="0.2">
      <c r="A153" s="538" t="s">
        <v>496</v>
      </c>
      <c r="B153" s="539">
        <f>B148*$L$138*$W$20</f>
        <v>0</v>
      </c>
      <c r="C153" s="539"/>
      <c r="D153" s="539">
        <f t="shared" ref="D153:R153" si="101">D148*$L$138*$W$20</f>
        <v>0</v>
      </c>
      <c r="E153" s="539"/>
      <c r="F153" s="539">
        <f t="shared" si="101"/>
        <v>0</v>
      </c>
      <c r="G153" s="539"/>
      <c r="H153" s="539">
        <f t="shared" si="101"/>
        <v>0</v>
      </c>
      <c r="I153" s="539"/>
      <c r="J153" s="539">
        <f t="shared" si="101"/>
        <v>0</v>
      </c>
      <c r="K153" s="539"/>
      <c r="L153" s="539">
        <f t="shared" si="101"/>
        <v>0</v>
      </c>
      <c r="M153" s="539"/>
      <c r="N153" s="539">
        <f t="shared" si="101"/>
        <v>0</v>
      </c>
      <c r="O153" s="539"/>
      <c r="P153" s="539">
        <f t="shared" si="101"/>
        <v>0</v>
      </c>
      <c r="Q153" s="539"/>
      <c r="R153" s="539">
        <f t="shared" si="101"/>
        <v>0</v>
      </c>
      <c r="S153" s="539"/>
      <c r="T153" s="540">
        <f>IF(X138=1,0,SUM(B153:R153))</f>
        <v>0</v>
      </c>
      <c r="U153" s="548"/>
    </row>
    <row r="154" spans="1:24" ht="12.75" hidden="1" customHeight="1" x14ac:dyDescent="0.2">
      <c r="A154" s="538" t="s">
        <v>241</v>
      </c>
      <c r="B154" s="539">
        <f>IF(B23=2,'1.2.1.C. Partneris-1'!I36,'1.2.1.C. Partneris-1'!I36*B23)</f>
        <v>100000</v>
      </c>
      <c r="C154" s="539"/>
      <c r="D154" s="539">
        <f>IF(D23=2,'1.2.1.C. Partneris-1'!K36+'1.2.1.C. Partneris-1'!I36,'1.2.1.C. Partneris-1'!K36*D23)</f>
        <v>22000</v>
      </c>
      <c r="E154" s="539"/>
      <c r="F154" s="539">
        <f>IF(F23=2,'1.2.1.C. Partneris-1'!M36+'1.2.1.C. Partneris-1'!K36+'1.2.1.C. Partneris-1'!I36,'1.2.1.C. Partneris-1'!M36*F23)</f>
        <v>0</v>
      </c>
      <c r="G154" s="539"/>
      <c r="H154" s="539">
        <f>IF(H23=2,'1.2.1.C. Partneris-1'!O36+'1.2.1.C. Partneris-1'!M36+'1.2.1.C. Partneris-1'!K36+'1.2.1.C. Partneris-1'!I36,'1.2.1.C. Partneris-1'!O36*H23)</f>
        <v>0</v>
      </c>
      <c r="I154" s="539"/>
      <c r="J154" s="539">
        <f>IF(J23=2,'1.2.1.C. Partneris-1'!Q36,'1.2.1.C. Partneris-1'!Q36*J23)</f>
        <v>0</v>
      </c>
      <c r="K154" s="539"/>
      <c r="L154" s="539">
        <f>IF(L23=2,'1.2.1.C. Partneris-1'!S36,'1.2.1.C. Partneris-1'!S36*L23)</f>
        <v>0</v>
      </c>
      <c r="M154" s="539"/>
      <c r="N154" s="539">
        <f>IF(N23=2,'1.2.1.C. Partneris-1'!U36,'1.2.1.C. Partneris-1'!U36*N23)</f>
        <v>0</v>
      </c>
      <c r="O154" s="539"/>
      <c r="P154" s="539">
        <f>IF(P23=2,'1.2.1.C. Partneris-1'!W36,'1.2.1.C. Partneris-1'!W36*P23)</f>
        <v>0</v>
      </c>
      <c r="Q154" s="539"/>
      <c r="R154" s="539">
        <f>IF(R23=2,'1.2.1.C. Partneris-1'!Y36,'1.2.1.C. Partneris-1'!Y36*R23)</f>
        <v>0</v>
      </c>
      <c r="S154" s="539"/>
      <c r="T154" s="540"/>
      <c r="U154" s="548"/>
    </row>
    <row r="156" spans="1:24" ht="24" customHeight="1" x14ac:dyDescent="0.2">
      <c r="A156" s="541" t="s">
        <v>249</v>
      </c>
      <c r="B156" s="524">
        <f>'1.2.2.A. Partneris-2'!C3</f>
        <v>0</v>
      </c>
      <c r="C156" s="525"/>
      <c r="D156" s="525"/>
      <c r="E156" s="525"/>
      <c r="F156" s="524">
        <f>'1.2.2.A. Partneris-2'!H3</f>
        <v>0</v>
      </c>
      <c r="G156" s="525"/>
      <c r="H156" s="526"/>
      <c r="I156" s="525"/>
      <c r="J156" s="526" t="s">
        <v>321</v>
      </c>
      <c r="K156" s="525"/>
      <c r="L156" s="528">
        <f>'1.2.2.A. Partneris-2'!C36</f>
        <v>0.85</v>
      </c>
      <c r="M156" s="525"/>
      <c r="N156" s="529" t="s">
        <v>344</v>
      </c>
      <c r="O156" s="525"/>
      <c r="P156" s="526"/>
      <c r="Q156" s="525"/>
      <c r="R156" s="526"/>
      <c r="S156" s="525"/>
      <c r="T156" s="526"/>
      <c r="U156" s="526"/>
      <c r="W156" s="401">
        <f>IF(F156=dati!$J$3,1,IF(F156=dati!$J$4,2,IF(F156=dati!$J$5,3,0)))</f>
        <v>0</v>
      </c>
      <c r="X156" s="476"/>
    </row>
    <row r="157" spans="1:24" x14ac:dyDescent="0.2">
      <c r="A157" s="491" t="s">
        <v>231</v>
      </c>
      <c r="B157" s="492">
        <f>B$3</f>
        <v>2022</v>
      </c>
      <c r="C157" s="492"/>
      <c r="D157" s="492">
        <f>D$3</f>
        <v>2023</v>
      </c>
      <c r="E157" s="492"/>
      <c r="F157" s="492" t="str">
        <f>F$3</f>
        <v>X</v>
      </c>
      <c r="G157" s="492"/>
      <c r="H157" s="492" t="str">
        <f>H$3</f>
        <v>X</v>
      </c>
      <c r="I157" s="492"/>
      <c r="J157" s="492" t="str">
        <f>J$3</f>
        <v>X</v>
      </c>
      <c r="K157" s="492"/>
      <c r="L157" s="492" t="str">
        <f>L$3</f>
        <v>X</v>
      </c>
      <c r="M157" s="492"/>
      <c r="N157" s="492" t="str">
        <f>N$3</f>
        <v>X</v>
      </c>
      <c r="O157" s="492"/>
      <c r="P157" s="492" t="str">
        <f>P$3</f>
        <v>X</v>
      </c>
      <c r="Q157" s="492"/>
      <c r="R157" s="492" t="str">
        <f>R$3</f>
        <v>X</v>
      </c>
      <c r="S157" s="492"/>
      <c r="T157" s="492"/>
      <c r="U157" s="492"/>
      <c r="X157" s="476"/>
    </row>
    <row r="158" spans="1:24" x14ac:dyDescent="0.2">
      <c r="A158" s="530"/>
      <c r="B158" s="493" t="s">
        <v>232</v>
      </c>
      <c r="C158" s="493"/>
      <c r="D158" s="493" t="s">
        <v>232</v>
      </c>
      <c r="E158" s="493"/>
      <c r="F158" s="493" t="s">
        <v>232</v>
      </c>
      <c r="G158" s="493"/>
      <c r="H158" s="493" t="s">
        <v>232</v>
      </c>
      <c r="I158" s="493"/>
      <c r="J158" s="493" t="s">
        <v>232</v>
      </c>
      <c r="K158" s="493"/>
      <c r="L158" s="493" t="s">
        <v>232</v>
      </c>
      <c r="M158" s="493"/>
      <c r="N158" s="493" t="s">
        <v>232</v>
      </c>
      <c r="O158" s="493"/>
      <c r="P158" s="493" t="s">
        <v>232</v>
      </c>
      <c r="Q158" s="493"/>
      <c r="R158" s="493" t="s">
        <v>232</v>
      </c>
      <c r="S158" s="493"/>
      <c r="T158" s="493" t="s">
        <v>114</v>
      </c>
      <c r="U158" s="493" t="s">
        <v>59</v>
      </c>
      <c r="X158" s="476"/>
    </row>
    <row r="159" spans="1:24" ht="12.75" customHeight="1" x14ac:dyDescent="0.2">
      <c r="A159" s="531" t="str">
        <f>A$5</f>
        <v>Eiropas Reģionālās attīstības fonds</v>
      </c>
      <c r="B159" s="532">
        <f>(B166*$L$156)*$W$19-B163</f>
        <v>0</v>
      </c>
      <c r="C159" s="532"/>
      <c r="D159" s="532">
        <f t="shared" ref="D159:P159" si="102">(D166*$L$156)*$W$19-D163</f>
        <v>0</v>
      </c>
      <c r="E159" s="532"/>
      <c r="F159" s="532">
        <f t="shared" si="102"/>
        <v>0</v>
      </c>
      <c r="G159" s="532"/>
      <c r="H159" s="532">
        <f t="shared" si="102"/>
        <v>0</v>
      </c>
      <c r="I159" s="532"/>
      <c r="J159" s="532">
        <f t="shared" si="102"/>
        <v>0</v>
      </c>
      <c r="K159" s="532"/>
      <c r="L159" s="532">
        <f t="shared" si="102"/>
        <v>0</v>
      </c>
      <c r="M159" s="532"/>
      <c r="N159" s="532">
        <f t="shared" si="102"/>
        <v>0</v>
      </c>
      <c r="O159" s="532"/>
      <c r="P159" s="532">
        <f t="shared" si="102"/>
        <v>0</v>
      </c>
      <c r="Q159" s="532"/>
      <c r="R159" s="532">
        <f t="shared" ref="R159" si="103">(R166*$L$156-R163)*$W$19</f>
        <v>0</v>
      </c>
      <c r="S159" s="532"/>
      <c r="T159" s="496">
        <f t="shared" ref="T159:T166" si="104">SUM(B159:R159)</f>
        <v>0</v>
      </c>
      <c r="U159" s="497" t="e">
        <f>T159/$T$166</f>
        <v>#DIV/0!</v>
      </c>
      <c r="X159" s="476"/>
    </row>
    <row r="160" spans="1:24" ht="12.75" hidden="1" customHeight="1" x14ac:dyDescent="0.2">
      <c r="A160" s="498" t="str">
        <f>A$6</f>
        <v>Attiecināmais valsts budžeta finansējums</v>
      </c>
      <c r="B160" s="532">
        <f>IF($W156=2,B166-B159,0)</f>
        <v>0</v>
      </c>
      <c r="C160" s="532"/>
      <c r="D160" s="532">
        <f t="shared" ref="D160:R160" si="105">IF($W156=2,D166-D159,0)</f>
        <v>0</v>
      </c>
      <c r="E160" s="532"/>
      <c r="F160" s="532">
        <f t="shared" si="105"/>
        <v>0</v>
      </c>
      <c r="G160" s="532"/>
      <c r="H160" s="532">
        <f t="shared" si="105"/>
        <v>0</v>
      </c>
      <c r="I160" s="532"/>
      <c r="J160" s="532">
        <f t="shared" si="105"/>
        <v>0</v>
      </c>
      <c r="K160" s="532"/>
      <c r="L160" s="532">
        <f t="shared" si="105"/>
        <v>0</v>
      </c>
      <c r="M160" s="532"/>
      <c r="N160" s="532">
        <f t="shared" si="105"/>
        <v>0</v>
      </c>
      <c r="O160" s="532"/>
      <c r="P160" s="532">
        <f t="shared" si="105"/>
        <v>0</v>
      </c>
      <c r="Q160" s="532"/>
      <c r="R160" s="532">
        <f t="shared" si="105"/>
        <v>0</v>
      </c>
      <c r="S160" s="532"/>
      <c r="T160" s="496">
        <f t="shared" si="104"/>
        <v>0</v>
      </c>
      <c r="U160" s="497" t="e">
        <f t="shared" ref="U160:U166" si="106">T160/$T$166</f>
        <v>#DIV/0!</v>
      </c>
    </row>
    <row r="161" spans="1:23" ht="12.75" customHeight="1" x14ac:dyDescent="0.2">
      <c r="A161" s="498" t="str">
        <f>A$7</f>
        <v>Valsts budžeta dotācija pašvaldībām</v>
      </c>
      <c r="B161" s="533">
        <f>IF($W156=1,(B159/0.85*0.15+B159)*0.15*'1.2.2.A. Partneris-2'!$O$3,0)</f>
        <v>0</v>
      </c>
      <c r="C161" s="533"/>
      <c r="D161" s="533">
        <f>IF($W156=1,(D159/0.85*0.15+D159)*0.15*'1.2.2.A. Partneris-2'!$O$3,0)</f>
        <v>0</v>
      </c>
      <c r="E161" s="533"/>
      <c r="F161" s="533">
        <f>IF($W156=1,(F159/0.85*0.15+F159)*0.15*'1.2.2.A. Partneris-2'!$O$3,0)</f>
        <v>0</v>
      </c>
      <c r="G161" s="533"/>
      <c r="H161" s="533">
        <f>IF($W156=1,(H159/0.85*0.15+H159)*0.15*'1.2.2.A. Partneris-2'!$O$3,0)</f>
        <v>0</v>
      </c>
      <c r="I161" s="533"/>
      <c r="J161" s="533">
        <f>IF($W156=1,(J159/0.85*0.15+J159)*0.15*'1.2.2.A. Partneris-2'!$O$3,0)</f>
        <v>0</v>
      </c>
      <c r="K161" s="533"/>
      <c r="L161" s="533">
        <f>IF($W156=1,(L159/0.85*0.15+L159)*0.15*'1.2.2.A. Partneris-2'!$O$3,0)</f>
        <v>0</v>
      </c>
      <c r="M161" s="533"/>
      <c r="N161" s="533">
        <f>IF($W156=1,(N159/0.85*0.15+N159)*0.15*'1.2.2.A. Partneris-2'!$O$3,0)</f>
        <v>0</v>
      </c>
      <c r="O161" s="533"/>
      <c r="P161" s="533">
        <f>IF($W156=1,(P159/0.85*0.15+P159)*0.15*'1.2.2.A. Partneris-2'!$O$3,0)</f>
        <v>0</v>
      </c>
      <c r="Q161" s="533"/>
      <c r="R161" s="533">
        <f>IF($W156=1,(R159/0.85*0.15+R159)*0.15*'1.2.2.A. Partneris-2'!$O$3,0)</f>
        <v>0</v>
      </c>
      <c r="S161" s="533"/>
      <c r="T161" s="496">
        <f t="shared" si="104"/>
        <v>0</v>
      </c>
      <c r="U161" s="497" t="e">
        <f t="shared" si="106"/>
        <v>#DIV/0!</v>
      </c>
    </row>
    <row r="162" spans="1:23" ht="12.75" customHeight="1" x14ac:dyDescent="0.2">
      <c r="A162" s="498" t="str">
        <f>A$8</f>
        <v>Pašvaldības finansējums</v>
      </c>
      <c r="B162" s="533">
        <f>IF($W156=1,B166-B159-B161-B163,0)</f>
        <v>0</v>
      </c>
      <c r="C162" s="533"/>
      <c r="D162" s="533">
        <f t="shared" ref="D162:R162" si="107">IF($W156=1,D166-D159-D161-D163,0)</f>
        <v>0</v>
      </c>
      <c r="E162" s="533"/>
      <c r="F162" s="533">
        <f t="shared" si="107"/>
        <v>0</v>
      </c>
      <c r="G162" s="533"/>
      <c r="H162" s="533">
        <f t="shared" si="107"/>
        <v>0</v>
      </c>
      <c r="I162" s="533"/>
      <c r="J162" s="533">
        <f t="shared" si="107"/>
        <v>0</v>
      </c>
      <c r="K162" s="533"/>
      <c r="L162" s="533">
        <f t="shared" si="107"/>
        <v>0</v>
      </c>
      <c r="M162" s="533"/>
      <c r="N162" s="533">
        <f t="shared" si="107"/>
        <v>0</v>
      </c>
      <c r="O162" s="533"/>
      <c r="P162" s="533">
        <f t="shared" si="107"/>
        <v>0</v>
      </c>
      <c r="Q162" s="533"/>
      <c r="R162" s="533">
        <f t="shared" si="107"/>
        <v>0</v>
      </c>
      <c r="S162" s="533"/>
      <c r="T162" s="496">
        <f t="shared" si="104"/>
        <v>0</v>
      </c>
      <c r="U162" s="497" t="e">
        <f t="shared" si="106"/>
        <v>#DIV/0!</v>
      </c>
    </row>
    <row r="163" spans="1:23" s="320" customFormat="1" ht="12.75" customHeight="1" x14ac:dyDescent="0.2">
      <c r="A163" s="498" t="str">
        <f>A$9</f>
        <v>Cits publiskais finansējums</v>
      </c>
      <c r="B163" s="533">
        <f>B166*$L$156*$W$20</f>
        <v>0</v>
      </c>
      <c r="C163" s="533"/>
      <c r="D163" s="533">
        <f t="shared" ref="D163:R163" si="108">D166*$L$156*$W$20</f>
        <v>0</v>
      </c>
      <c r="E163" s="533"/>
      <c r="F163" s="533">
        <f t="shared" si="108"/>
        <v>0</v>
      </c>
      <c r="G163" s="533"/>
      <c r="H163" s="533">
        <f t="shared" si="108"/>
        <v>0</v>
      </c>
      <c r="I163" s="533"/>
      <c r="J163" s="533">
        <f t="shared" si="108"/>
        <v>0</v>
      </c>
      <c r="K163" s="533"/>
      <c r="L163" s="533">
        <f t="shared" si="108"/>
        <v>0</v>
      </c>
      <c r="M163" s="533"/>
      <c r="N163" s="533">
        <f t="shared" si="108"/>
        <v>0</v>
      </c>
      <c r="O163" s="533"/>
      <c r="P163" s="533">
        <f t="shared" si="108"/>
        <v>0</v>
      </c>
      <c r="Q163" s="533"/>
      <c r="R163" s="533">
        <f t="shared" si="108"/>
        <v>0</v>
      </c>
      <c r="S163" s="533"/>
      <c r="T163" s="496">
        <f t="shared" si="104"/>
        <v>0</v>
      </c>
      <c r="U163" s="497" t="e">
        <f t="shared" si="106"/>
        <v>#DIV/0!</v>
      </c>
    </row>
    <row r="164" spans="1:23" ht="12.75" customHeight="1" x14ac:dyDescent="0.2">
      <c r="A164" s="499" t="str">
        <f>A$10</f>
        <v>Publiskās attiecināmās izmaksas</v>
      </c>
      <c r="B164" s="376">
        <f>SUM(B159:B163)</f>
        <v>0</v>
      </c>
      <c r="C164" s="376"/>
      <c r="D164" s="376">
        <f t="shared" ref="D164:R164" si="109">SUM(D159:D163)</f>
        <v>0</v>
      </c>
      <c r="E164" s="376"/>
      <c r="F164" s="376">
        <f t="shared" si="109"/>
        <v>0</v>
      </c>
      <c r="G164" s="376"/>
      <c r="H164" s="376">
        <f t="shared" si="109"/>
        <v>0</v>
      </c>
      <c r="I164" s="376"/>
      <c r="J164" s="376">
        <f t="shared" si="109"/>
        <v>0</v>
      </c>
      <c r="K164" s="376"/>
      <c r="L164" s="376">
        <f t="shared" si="109"/>
        <v>0</v>
      </c>
      <c r="M164" s="376"/>
      <c r="N164" s="376">
        <f t="shared" si="109"/>
        <v>0</v>
      </c>
      <c r="O164" s="376"/>
      <c r="P164" s="376">
        <f t="shared" si="109"/>
        <v>0</v>
      </c>
      <c r="Q164" s="376"/>
      <c r="R164" s="376">
        <f t="shared" si="109"/>
        <v>0</v>
      </c>
      <c r="S164" s="376"/>
      <c r="T164" s="500">
        <f t="shared" si="104"/>
        <v>0</v>
      </c>
      <c r="U164" s="497" t="e">
        <f t="shared" si="106"/>
        <v>#DIV/0!</v>
      </c>
    </row>
    <row r="165" spans="1:23" ht="12.75" customHeight="1" x14ac:dyDescent="0.2">
      <c r="A165" s="498" t="str">
        <f>A$11</f>
        <v>Privātās attiecināmās izmaksas</v>
      </c>
      <c r="B165" s="533"/>
      <c r="C165" s="533"/>
      <c r="D165" s="533"/>
      <c r="E165" s="533"/>
      <c r="F165" s="533"/>
      <c r="G165" s="533"/>
      <c r="H165" s="533"/>
      <c r="I165" s="533"/>
      <c r="J165" s="533"/>
      <c r="K165" s="533"/>
      <c r="L165" s="533"/>
      <c r="M165" s="533"/>
      <c r="N165" s="533"/>
      <c r="O165" s="533"/>
      <c r="P165" s="533"/>
      <c r="Q165" s="533"/>
      <c r="R165" s="533"/>
      <c r="S165" s="533"/>
      <c r="T165" s="496">
        <f t="shared" si="104"/>
        <v>0</v>
      </c>
      <c r="U165" s="497" t="e">
        <f t="shared" si="106"/>
        <v>#DIV/0!</v>
      </c>
    </row>
    <row r="166" spans="1:23" ht="12.75" customHeight="1" x14ac:dyDescent="0.2">
      <c r="A166" s="499" t="str">
        <f>A$12</f>
        <v>Kopējās attiecināmās izmaksas</v>
      </c>
      <c r="B166" s="376">
        <f>IF(B23=2,'1.2.2.A. Partneris-2'!H36,'1.2.2.A. Partneris-2'!H36*B23)</f>
        <v>0</v>
      </c>
      <c r="C166" s="376"/>
      <c r="D166" s="376">
        <f>IF(D23=2,'1.2.2.A. Partneris-2'!J36+'1.2.2.A. Partneris-2'!H36,'1.2.2.A. Partneris-2'!J36*D23)</f>
        <v>0</v>
      </c>
      <c r="E166" s="376"/>
      <c r="F166" s="376">
        <f>IF(F23=2,'1.2.2.A. Partneris-2'!L36+'1.2.2.A. Partneris-2'!J36+'1.2.2.A. Partneris-2'!H36,'1.2.2.A. Partneris-2'!L36*F23)</f>
        <v>0</v>
      </c>
      <c r="G166" s="376"/>
      <c r="H166" s="376">
        <f>IF(H23=2,'1.2.2.A. Partneris-2'!N36+'1.2.2.A. Partneris-2'!L36+'1.2.2.A. Partneris-2'!J36+'1.2.2.A. Partneris-2'!H36,'1.2.2.A. Partneris-2'!N36*H23)</f>
        <v>0</v>
      </c>
      <c r="I166" s="376"/>
      <c r="J166" s="376">
        <f>IF(J23=2,'1.2.2.A. Partneris-2'!P36,'1.2.2.A. Partneris-2'!P36*J23)</f>
        <v>0</v>
      </c>
      <c r="K166" s="376"/>
      <c r="L166" s="376">
        <f>IF(L23=2,'1.2.2.A. Partneris-2'!R36,'1.2.2.A. Partneris-2'!R36*L23)</f>
        <v>0</v>
      </c>
      <c r="M166" s="376"/>
      <c r="N166" s="376">
        <f>IF(N23=2,'1.2.2.A. Partneris-2'!T36,'1.2.2.A. Partneris-2'!T36*N23)</f>
        <v>0</v>
      </c>
      <c r="O166" s="376"/>
      <c r="P166" s="376">
        <f>IF(P23=2,'1.2.2.A. Partneris-2'!V36,'1.2.2.A. Partneris-2'!V36*P23)</f>
        <v>0</v>
      </c>
      <c r="Q166" s="376"/>
      <c r="R166" s="376">
        <f>IF(R23=2,'1.2.2.A. Partneris-2'!X36,'1.2.2.A. Partneris-2'!X36*R23)</f>
        <v>0</v>
      </c>
      <c r="S166" s="376"/>
      <c r="T166" s="500">
        <f t="shared" si="104"/>
        <v>0</v>
      </c>
      <c r="U166" s="497" t="e">
        <f t="shared" si="106"/>
        <v>#DIV/0!</v>
      </c>
    </row>
    <row r="167" spans="1:23" ht="12.75" customHeight="1" x14ac:dyDescent="0.2">
      <c r="A167" s="498" t="str">
        <f>A$13</f>
        <v>Publiskās neattiecināmās izmaksas</v>
      </c>
      <c r="B167" s="533">
        <f>IF(B23=2,'1.2.2.A. Partneris-2'!I36,'1.2.2.A. Partneris-2'!I36*B23)</f>
        <v>0</v>
      </c>
      <c r="C167" s="533"/>
      <c r="D167" s="533">
        <f>IF(D23=2,'1.2.2.A. Partneris-2'!K36+'1.2.2.A. Partneris-2'!I36,'1.2.2.A. Partneris-2'!K36*D23)</f>
        <v>0</v>
      </c>
      <c r="E167" s="533"/>
      <c r="F167" s="533">
        <f>IF(F23=2,'1.2.2.A. Partneris-2'!M36+'1.2.2.A. Partneris-2'!K36+'1.2.2.A. Partneris-2'!I36,'1.2.2.A. Partneris-2'!M36*F23)</f>
        <v>0</v>
      </c>
      <c r="G167" s="533"/>
      <c r="H167" s="533">
        <f>IF(H23=2,'1.2.2.A. Partneris-2'!O36+'1.2.2.A. Partneris-2'!M36+'1.2.2.A. Partneris-2'!K36+'1.2.2.A. Partneris-2'!I36,'1.2.2.A. Partneris-2'!O36*H23)</f>
        <v>0</v>
      </c>
      <c r="I167" s="533"/>
      <c r="J167" s="533">
        <f>IF(J23=2,'1.2.2.A. Partneris-2'!Q36,'1.2.2.A. Partneris-2'!Q36*J23)</f>
        <v>0</v>
      </c>
      <c r="K167" s="533"/>
      <c r="L167" s="533">
        <f>IF(L23=2,'1.2.2.A. Partneris-2'!S36,'1.2.2.A. Partneris-2'!S36*L23)</f>
        <v>0</v>
      </c>
      <c r="M167" s="533"/>
      <c r="N167" s="533">
        <f>IF(N23=2,'1.2.2.A. Partneris-2'!U36,'1.2.2.A. Partneris-2'!U36*N23)</f>
        <v>0</v>
      </c>
      <c r="O167" s="533"/>
      <c r="P167" s="533">
        <f>IF(P23=2,'1.2.2.A. Partneris-2'!W36,'1.2.2.A. Partneris-2'!W36*P23)</f>
        <v>0</v>
      </c>
      <c r="Q167" s="533"/>
      <c r="R167" s="533">
        <f>IF(R23=2,'1.2.2.A. Partneris-2'!Y36,'1.2.2.A. Partneris-2'!Y36*R23)</f>
        <v>0</v>
      </c>
      <c r="S167" s="533"/>
      <c r="T167" s="496">
        <f t="shared" ref="T167:T170" si="110">SUM(B167:R167)</f>
        <v>0</v>
      </c>
      <c r="U167" s="534" t="s">
        <v>239</v>
      </c>
    </row>
    <row r="168" spans="1:23" ht="12.75" customHeight="1" x14ac:dyDescent="0.2">
      <c r="A168" s="498" t="str">
        <f>A$14</f>
        <v>Privātās neattiecināmās izmaksas</v>
      </c>
      <c r="B168" s="535"/>
      <c r="C168" s="535"/>
      <c r="D168" s="535"/>
      <c r="E168" s="535"/>
      <c r="F168" s="535"/>
      <c r="G168" s="535"/>
      <c r="H168" s="535"/>
      <c r="I168" s="535"/>
      <c r="J168" s="535"/>
      <c r="K168" s="535"/>
      <c r="L168" s="535"/>
      <c r="M168" s="535"/>
      <c r="N168" s="535"/>
      <c r="O168" s="535"/>
      <c r="P168" s="535"/>
      <c r="Q168" s="535"/>
      <c r="R168" s="535"/>
      <c r="S168" s="535"/>
      <c r="T168" s="496">
        <f t="shared" si="110"/>
        <v>0</v>
      </c>
      <c r="U168" s="534" t="s">
        <v>239</v>
      </c>
    </row>
    <row r="169" spans="1:23" ht="12.75" customHeight="1" x14ac:dyDescent="0.2">
      <c r="A169" s="499" t="str">
        <f>A$15</f>
        <v>Neattiecināmās izmaksas kopā</v>
      </c>
      <c r="B169" s="376">
        <f>SUM(B167:B168)</f>
        <v>0</v>
      </c>
      <c r="C169" s="376"/>
      <c r="D169" s="376">
        <f t="shared" ref="D169:R169" si="111">SUM(D167:D168)</f>
        <v>0</v>
      </c>
      <c r="E169" s="376"/>
      <c r="F169" s="376">
        <f t="shared" si="111"/>
        <v>0</v>
      </c>
      <c r="G169" s="376"/>
      <c r="H169" s="376">
        <f t="shared" si="111"/>
        <v>0</v>
      </c>
      <c r="I169" s="376"/>
      <c r="J169" s="376">
        <f t="shared" si="111"/>
        <v>0</v>
      </c>
      <c r="K169" s="376"/>
      <c r="L169" s="376">
        <f t="shared" si="111"/>
        <v>0</v>
      </c>
      <c r="M169" s="376"/>
      <c r="N169" s="376">
        <f t="shared" si="111"/>
        <v>0</v>
      </c>
      <c r="O169" s="376"/>
      <c r="P169" s="376">
        <f t="shared" si="111"/>
        <v>0</v>
      </c>
      <c r="Q169" s="376"/>
      <c r="R169" s="376">
        <f t="shared" si="111"/>
        <v>0</v>
      </c>
      <c r="S169" s="376"/>
      <c r="T169" s="500">
        <f t="shared" si="110"/>
        <v>0</v>
      </c>
      <c r="U169" s="534" t="s">
        <v>239</v>
      </c>
    </row>
    <row r="170" spans="1:23" ht="12.75" customHeight="1" x14ac:dyDescent="0.25">
      <c r="A170" s="505" t="str">
        <f>A$16</f>
        <v>Kopējās izmaksas</v>
      </c>
      <c r="B170" s="506">
        <f>B166+B169</f>
        <v>0</v>
      </c>
      <c r="C170" s="506"/>
      <c r="D170" s="506">
        <f t="shared" ref="D170:R170" si="112">D166+D169</f>
        <v>0</v>
      </c>
      <c r="E170" s="506"/>
      <c r="F170" s="506">
        <f t="shared" si="112"/>
        <v>0</v>
      </c>
      <c r="G170" s="506"/>
      <c r="H170" s="506">
        <f t="shared" si="112"/>
        <v>0</v>
      </c>
      <c r="I170" s="506"/>
      <c r="J170" s="506">
        <f t="shared" si="112"/>
        <v>0</v>
      </c>
      <c r="K170" s="506"/>
      <c r="L170" s="506">
        <f t="shared" si="112"/>
        <v>0</v>
      </c>
      <c r="M170" s="506"/>
      <c r="N170" s="506">
        <f t="shared" si="112"/>
        <v>0</v>
      </c>
      <c r="O170" s="506"/>
      <c r="P170" s="506">
        <f t="shared" si="112"/>
        <v>0</v>
      </c>
      <c r="Q170" s="506"/>
      <c r="R170" s="506">
        <f t="shared" si="112"/>
        <v>0</v>
      </c>
      <c r="S170" s="506"/>
      <c r="T170" s="508">
        <f t="shared" si="110"/>
        <v>0</v>
      </c>
      <c r="U170" s="534" t="s">
        <v>239</v>
      </c>
    </row>
    <row r="171" spans="1:23" ht="12.75" customHeight="1" x14ac:dyDescent="0.25">
      <c r="A171" s="521"/>
      <c r="B171" s="521"/>
      <c r="C171" s="521"/>
      <c r="D171" s="521"/>
      <c r="E171" s="521"/>
      <c r="F171" s="521"/>
      <c r="G171" s="521"/>
      <c r="H171" s="521"/>
      <c r="I171" s="521"/>
      <c r="J171" s="521"/>
      <c r="K171" s="521"/>
      <c r="L171" s="521"/>
      <c r="M171" s="521"/>
      <c r="N171" s="521"/>
      <c r="O171" s="521"/>
      <c r="P171" s="521"/>
      <c r="Q171" s="521"/>
      <c r="R171" s="521"/>
      <c r="S171" s="521"/>
      <c r="T171" s="521"/>
      <c r="U171" s="521"/>
    </row>
    <row r="172" spans="1:23" ht="24" customHeight="1" x14ac:dyDescent="0.2">
      <c r="A172" s="541" t="s">
        <v>249</v>
      </c>
      <c r="B172" s="524">
        <f>'1.2.2.B. Partneris-2'!C3</f>
        <v>0</v>
      </c>
      <c r="C172" s="525"/>
      <c r="D172" s="525"/>
      <c r="E172" s="525"/>
      <c r="F172" s="524">
        <f>'1.2.2.B. Partneris-2'!H3</f>
        <v>0</v>
      </c>
      <c r="G172" s="525"/>
      <c r="H172" s="526"/>
      <c r="I172" s="525"/>
      <c r="J172" s="526" t="s">
        <v>321</v>
      </c>
      <c r="K172" s="525"/>
      <c r="L172" s="528">
        <f>'11. DL PIV 4.pielikums'!$E$39</f>
        <v>0</v>
      </c>
      <c r="M172" s="525"/>
      <c r="N172" s="529" t="s">
        <v>343</v>
      </c>
      <c r="O172" s="525"/>
      <c r="P172" s="526"/>
      <c r="Q172" s="525"/>
      <c r="R172" s="526"/>
      <c r="S172" s="525"/>
      <c r="T172" s="526"/>
      <c r="U172" s="526"/>
      <c r="W172" s="401">
        <f>IF(F172=dati!$J$3,1,IF(F172=dati!$J$4,2,IF(F172=dati!$J$5,3,0)))</f>
        <v>0</v>
      </c>
    </row>
    <row r="173" spans="1:23" ht="12.75" customHeight="1" x14ac:dyDescent="0.2">
      <c r="A173" s="491" t="s">
        <v>231</v>
      </c>
      <c r="B173" s="492">
        <f>B$3</f>
        <v>2022</v>
      </c>
      <c r="C173" s="492"/>
      <c r="D173" s="492">
        <f>D$3</f>
        <v>2023</v>
      </c>
      <c r="E173" s="492"/>
      <c r="F173" s="492" t="str">
        <f>F$3</f>
        <v>X</v>
      </c>
      <c r="G173" s="492"/>
      <c r="H173" s="492" t="str">
        <f>H$3</f>
        <v>X</v>
      </c>
      <c r="I173" s="492"/>
      <c r="J173" s="492" t="str">
        <f>J$3</f>
        <v>X</v>
      </c>
      <c r="K173" s="492"/>
      <c r="L173" s="492" t="str">
        <f>L$3</f>
        <v>X</v>
      </c>
      <c r="M173" s="492"/>
      <c r="N173" s="492" t="str">
        <f>N$3</f>
        <v>X</v>
      </c>
      <c r="O173" s="492"/>
      <c r="P173" s="492" t="str">
        <f>P$3</f>
        <v>X</v>
      </c>
      <c r="Q173" s="492"/>
      <c r="R173" s="492" t="str">
        <f>R$3</f>
        <v>X</v>
      </c>
      <c r="S173" s="492"/>
      <c r="T173" s="492"/>
      <c r="U173" s="492"/>
    </row>
    <row r="174" spans="1:23" x14ac:dyDescent="0.2">
      <c r="A174" s="530"/>
      <c r="B174" s="493" t="s">
        <v>232</v>
      </c>
      <c r="C174" s="493"/>
      <c r="D174" s="493" t="s">
        <v>232</v>
      </c>
      <c r="E174" s="493"/>
      <c r="F174" s="493" t="s">
        <v>232</v>
      </c>
      <c r="G174" s="493"/>
      <c r="H174" s="493" t="s">
        <v>232</v>
      </c>
      <c r="I174" s="493"/>
      <c r="J174" s="493" t="s">
        <v>232</v>
      </c>
      <c r="K174" s="493"/>
      <c r="L174" s="493" t="s">
        <v>232</v>
      </c>
      <c r="M174" s="493"/>
      <c r="N174" s="493" t="s">
        <v>232</v>
      </c>
      <c r="O174" s="493"/>
      <c r="P174" s="493" t="s">
        <v>232</v>
      </c>
      <c r="Q174" s="493"/>
      <c r="R174" s="493" t="s">
        <v>232</v>
      </c>
      <c r="S174" s="493"/>
      <c r="T174" s="493" t="s">
        <v>114</v>
      </c>
      <c r="U174" s="493" t="s">
        <v>59</v>
      </c>
    </row>
    <row r="175" spans="1:23" ht="12.75" customHeight="1" x14ac:dyDescent="0.2">
      <c r="A175" s="531" t="str">
        <f>A$5</f>
        <v>Eiropas Reģionālās attīstības fonds</v>
      </c>
      <c r="B175" s="532">
        <f>(B182*$L$172)*$W$19-B179</f>
        <v>0</v>
      </c>
      <c r="C175" s="532"/>
      <c r="D175" s="532">
        <f t="shared" ref="D175:P175" si="113">(D182*$L$172)*$W$19-D179</f>
        <v>0</v>
      </c>
      <c r="E175" s="532"/>
      <c r="F175" s="532">
        <f t="shared" si="113"/>
        <v>0</v>
      </c>
      <c r="G175" s="532"/>
      <c r="H175" s="532">
        <f t="shared" si="113"/>
        <v>0</v>
      </c>
      <c r="I175" s="532"/>
      <c r="J175" s="532">
        <f t="shared" si="113"/>
        <v>0</v>
      </c>
      <c r="K175" s="532"/>
      <c r="L175" s="532">
        <f t="shared" si="113"/>
        <v>0</v>
      </c>
      <c r="M175" s="532"/>
      <c r="N175" s="532">
        <f t="shared" si="113"/>
        <v>0</v>
      </c>
      <c r="O175" s="532"/>
      <c r="P175" s="532">
        <f t="shared" si="113"/>
        <v>0</v>
      </c>
      <c r="Q175" s="532"/>
      <c r="R175" s="532">
        <f t="shared" ref="R175" si="114">(R182*$L$172-R179)*$W$19</f>
        <v>0</v>
      </c>
      <c r="S175" s="532"/>
      <c r="T175" s="496">
        <f t="shared" ref="T175:T181" si="115">SUM(B175:R175)</f>
        <v>0</v>
      </c>
      <c r="U175" s="497" t="e">
        <f>T175/$T$182</f>
        <v>#DIV/0!</v>
      </c>
    </row>
    <row r="176" spans="1:23" ht="12.75" hidden="1" customHeight="1" x14ac:dyDescent="0.2">
      <c r="A176" s="498" t="str">
        <f>A$6</f>
        <v>Attiecināmais valsts budžeta finansējums</v>
      </c>
      <c r="B176" s="532">
        <f>IF($W172=2,B182-B175,0)</f>
        <v>0</v>
      </c>
      <c r="C176" s="532"/>
      <c r="D176" s="532">
        <f t="shared" ref="D176:R176" si="116">IF($W172=2,D182-D175,0)</f>
        <v>0</v>
      </c>
      <c r="E176" s="532"/>
      <c r="F176" s="532">
        <f t="shared" si="116"/>
        <v>0</v>
      </c>
      <c r="G176" s="532"/>
      <c r="H176" s="532">
        <f t="shared" si="116"/>
        <v>0</v>
      </c>
      <c r="I176" s="532"/>
      <c r="J176" s="532">
        <f t="shared" si="116"/>
        <v>0</v>
      </c>
      <c r="K176" s="532"/>
      <c r="L176" s="532">
        <f t="shared" si="116"/>
        <v>0</v>
      </c>
      <c r="M176" s="532"/>
      <c r="N176" s="532">
        <f t="shared" si="116"/>
        <v>0</v>
      </c>
      <c r="O176" s="532"/>
      <c r="P176" s="532">
        <f t="shared" si="116"/>
        <v>0</v>
      </c>
      <c r="Q176" s="532"/>
      <c r="R176" s="532">
        <f t="shared" si="116"/>
        <v>0</v>
      </c>
      <c r="S176" s="532"/>
      <c r="T176" s="496">
        <f t="shared" si="115"/>
        <v>0</v>
      </c>
      <c r="U176" s="497" t="e">
        <f t="shared" ref="U176:U182" si="117">T176/$T$182</f>
        <v>#DIV/0!</v>
      </c>
    </row>
    <row r="177" spans="1:23" ht="12.75" customHeight="1" x14ac:dyDescent="0.2">
      <c r="A177" s="498" t="str">
        <f>A$7</f>
        <v>Valsts budžeta dotācija pašvaldībām</v>
      </c>
      <c r="B177" s="533">
        <f>IF($W172=1,(B175/0.85*0.15+B175)*0.15*'1.2.2.B. Partneris-2'!$O$3,0)</f>
        <v>0</v>
      </c>
      <c r="C177" s="533"/>
      <c r="D177" s="533">
        <f>IF($W172=1,(D175/0.85*0.15+D175)*0.15*'1.2.2.B. Partneris-2'!$O$3,0)</f>
        <v>0</v>
      </c>
      <c r="E177" s="533"/>
      <c r="F177" s="533">
        <f>IF($W172=1,(F175/0.85*0.15+F175)*0.15*'1.2.2.B. Partneris-2'!$O$3,0)</f>
        <v>0</v>
      </c>
      <c r="G177" s="533"/>
      <c r="H177" s="533">
        <f>IF($W172=1,(H175/0.85*0.15+H175)*0.15*'1.2.2.B. Partneris-2'!$O$3,0)</f>
        <v>0</v>
      </c>
      <c r="I177" s="533"/>
      <c r="J177" s="533">
        <f>IF($W172=1,(J175/0.85*0.15+J175)*0.15*'1.2.2.B. Partneris-2'!$O$3,0)</f>
        <v>0</v>
      </c>
      <c r="K177" s="533"/>
      <c r="L177" s="533">
        <f>IF($W172=1,(L175/0.85*0.15+L175)*0.15*'1.2.2.B. Partneris-2'!$O$3,0)</f>
        <v>0</v>
      </c>
      <c r="M177" s="533"/>
      <c r="N177" s="533">
        <f>IF($W172=1,(N175/0.85*0.15+N175)*0.15*'1.2.2.B. Partneris-2'!$O$3,0)</f>
        <v>0</v>
      </c>
      <c r="O177" s="533"/>
      <c r="P177" s="533">
        <f>IF($W172=1,(P175/0.85*0.15+P175)*0.15*'1.2.2.B. Partneris-2'!$O$3,0)</f>
        <v>0</v>
      </c>
      <c r="Q177" s="533"/>
      <c r="R177" s="533">
        <f>IF($W172=1,(R175/0.85*0.15+R175)*0.15*'1.2.2.B. Partneris-2'!$O$3,0)</f>
        <v>0</v>
      </c>
      <c r="S177" s="533"/>
      <c r="T177" s="496">
        <f t="shared" si="115"/>
        <v>0</v>
      </c>
      <c r="U177" s="497" t="e">
        <f t="shared" si="117"/>
        <v>#DIV/0!</v>
      </c>
    </row>
    <row r="178" spans="1:23" ht="12.75" customHeight="1" x14ac:dyDescent="0.2">
      <c r="A178" s="498" t="str">
        <f>A$8</f>
        <v>Pašvaldības finansējums</v>
      </c>
      <c r="B178" s="533">
        <f>IF($W172=1,B182-B175-B177-B181-B179,0)</f>
        <v>0</v>
      </c>
      <c r="C178" s="533"/>
      <c r="D178" s="533">
        <f t="shared" ref="D178:R178" si="118">IF($W172=1,D182-D175-D177-D181-D179,0)</f>
        <v>0</v>
      </c>
      <c r="E178" s="533"/>
      <c r="F178" s="533">
        <f t="shared" si="118"/>
        <v>0</v>
      </c>
      <c r="G178" s="533"/>
      <c r="H178" s="533">
        <f t="shared" si="118"/>
        <v>0</v>
      </c>
      <c r="I178" s="533"/>
      <c r="J178" s="533">
        <f t="shared" si="118"/>
        <v>0</v>
      </c>
      <c r="K178" s="533"/>
      <c r="L178" s="533">
        <f t="shared" si="118"/>
        <v>0</v>
      </c>
      <c r="M178" s="533"/>
      <c r="N178" s="533">
        <f t="shared" si="118"/>
        <v>0</v>
      </c>
      <c r="O178" s="533"/>
      <c r="P178" s="533">
        <f t="shared" si="118"/>
        <v>0</v>
      </c>
      <c r="Q178" s="533"/>
      <c r="R178" s="533">
        <f t="shared" si="118"/>
        <v>0</v>
      </c>
      <c r="S178" s="533"/>
      <c r="T178" s="496">
        <f t="shared" si="115"/>
        <v>0</v>
      </c>
      <c r="U178" s="497" t="e">
        <f t="shared" si="117"/>
        <v>#DIV/0!</v>
      </c>
    </row>
    <row r="179" spans="1:23" s="320" customFormat="1" ht="12.75" customHeight="1" x14ac:dyDescent="0.2">
      <c r="A179" s="498" t="str">
        <f>A$9</f>
        <v>Cits publiskais finansējums</v>
      </c>
      <c r="B179" s="533">
        <f>B182*$L$172*$W$20</f>
        <v>0</v>
      </c>
      <c r="C179" s="533"/>
      <c r="D179" s="533">
        <f t="shared" ref="D179:R179" si="119">D182*$L$172*$W$20</f>
        <v>0</v>
      </c>
      <c r="E179" s="533"/>
      <c r="F179" s="533">
        <f t="shared" si="119"/>
        <v>0</v>
      </c>
      <c r="G179" s="533"/>
      <c r="H179" s="533">
        <f t="shared" si="119"/>
        <v>0</v>
      </c>
      <c r="I179" s="533"/>
      <c r="J179" s="533">
        <f t="shared" si="119"/>
        <v>0</v>
      </c>
      <c r="K179" s="533"/>
      <c r="L179" s="533">
        <f t="shared" si="119"/>
        <v>0</v>
      </c>
      <c r="M179" s="533"/>
      <c r="N179" s="533">
        <f t="shared" si="119"/>
        <v>0</v>
      </c>
      <c r="O179" s="533"/>
      <c r="P179" s="533">
        <f t="shared" si="119"/>
        <v>0</v>
      </c>
      <c r="Q179" s="533"/>
      <c r="R179" s="533">
        <f t="shared" si="119"/>
        <v>0</v>
      </c>
      <c r="S179" s="533"/>
      <c r="T179" s="496">
        <f t="shared" si="115"/>
        <v>0</v>
      </c>
      <c r="U179" s="497" t="e">
        <f t="shared" si="117"/>
        <v>#DIV/0!</v>
      </c>
    </row>
    <row r="180" spans="1:23" ht="12.75" customHeight="1" x14ac:dyDescent="0.2">
      <c r="A180" s="499" t="str">
        <f>A$10</f>
        <v>Publiskās attiecināmās izmaksas</v>
      </c>
      <c r="B180" s="376">
        <f>SUM(B175:B179)</f>
        <v>0</v>
      </c>
      <c r="C180" s="376"/>
      <c r="D180" s="376">
        <f t="shared" ref="D180:R180" si="120">SUM(D175:D179)</f>
        <v>0</v>
      </c>
      <c r="E180" s="376"/>
      <c r="F180" s="376">
        <f t="shared" si="120"/>
        <v>0</v>
      </c>
      <c r="G180" s="376"/>
      <c r="H180" s="376">
        <f t="shared" si="120"/>
        <v>0</v>
      </c>
      <c r="I180" s="376"/>
      <c r="J180" s="376">
        <f t="shared" si="120"/>
        <v>0</v>
      </c>
      <c r="K180" s="376"/>
      <c r="L180" s="376">
        <f t="shared" si="120"/>
        <v>0</v>
      </c>
      <c r="M180" s="376"/>
      <c r="N180" s="376">
        <f t="shared" si="120"/>
        <v>0</v>
      </c>
      <c r="O180" s="376"/>
      <c r="P180" s="376">
        <f t="shared" si="120"/>
        <v>0</v>
      </c>
      <c r="Q180" s="376"/>
      <c r="R180" s="376">
        <f t="shared" si="120"/>
        <v>0</v>
      </c>
      <c r="S180" s="376"/>
      <c r="T180" s="500">
        <f t="shared" si="115"/>
        <v>0</v>
      </c>
      <c r="U180" s="497" t="e">
        <f t="shared" si="117"/>
        <v>#DIV/0!</v>
      </c>
    </row>
    <row r="181" spans="1:23" ht="12.75" customHeight="1" x14ac:dyDescent="0.2">
      <c r="A181" s="498" t="str">
        <f>A$11</f>
        <v>Privātās attiecināmās izmaksas</v>
      </c>
      <c r="B181" s="533">
        <f>B182*'11. DL PIV 4.pielikums'!$G$34-B182*$L$172</f>
        <v>0</v>
      </c>
      <c r="C181" s="533"/>
      <c r="D181" s="533">
        <f>D182*'11. DL PIV 4.pielikums'!$G$34-D182*$L$172</f>
        <v>0</v>
      </c>
      <c r="E181" s="533"/>
      <c r="F181" s="533">
        <f>F182*'11. DL PIV 4.pielikums'!$G$34-F182*$L$172</f>
        <v>0</v>
      </c>
      <c r="G181" s="533"/>
      <c r="H181" s="533">
        <f>H182*'11. DL PIV 4.pielikums'!$G$34-H182*$L$172</f>
        <v>0</v>
      </c>
      <c r="I181" s="533"/>
      <c r="J181" s="533">
        <f>J182*'11. DL PIV 4.pielikums'!$G$34-J182*$L$172</f>
        <v>0</v>
      </c>
      <c r="K181" s="533"/>
      <c r="L181" s="533">
        <f>L182*'11. DL PIV 4.pielikums'!$G$34-L182*$L$172</f>
        <v>0</v>
      </c>
      <c r="M181" s="533"/>
      <c r="N181" s="533">
        <f>N182*'11. DL PIV 4.pielikums'!$G$34-N182*$L$172</f>
        <v>0</v>
      </c>
      <c r="O181" s="533"/>
      <c r="P181" s="533">
        <f>P182*'11. DL PIV 4.pielikums'!$G$34-P182*$L$172</f>
        <v>0</v>
      </c>
      <c r="Q181" s="533"/>
      <c r="R181" s="533">
        <f>R182*'11. DL PIV 4.pielikums'!$G$34-R182*$L$172</f>
        <v>0</v>
      </c>
      <c r="S181" s="533"/>
      <c r="T181" s="496">
        <f t="shared" si="115"/>
        <v>0</v>
      </c>
      <c r="U181" s="497" t="e">
        <f t="shared" si="117"/>
        <v>#DIV/0!</v>
      </c>
    </row>
    <row r="182" spans="1:23" ht="12.75" customHeight="1" x14ac:dyDescent="0.2">
      <c r="A182" s="499" t="str">
        <f>A$12</f>
        <v>Kopējās attiecināmās izmaksas</v>
      </c>
      <c r="B182" s="376">
        <f>IF(B23=2,'1.2.2.B. Partneris-2'!H39,'1.2.2.B. Partneris-2'!H39*B23)</f>
        <v>0</v>
      </c>
      <c r="C182" s="376"/>
      <c r="D182" s="376">
        <f>IF(D23=2,'1.2.2.B. Partneris-2'!J39+'1.2.2.B. Partneris-2'!H39,'1.2.2.B. Partneris-2'!J39*D23)</f>
        <v>0</v>
      </c>
      <c r="E182" s="376"/>
      <c r="F182" s="376">
        <f>IF(F23=2,'1.2.2.B. Partneris-2'!L39+'1.2.2.B. Partneris-2'!J39+'1.2.2.B. Partneris-2'!H39,'1.2.2.B. Partneris-2'!L39*F23)</f>
        <v>0</v>
      </c>
      <c r="G182" s="376"/>
      <c r="H182" s="376">
        <f>IF(H23=2,'1.2.2.B. Partneris-2'!N39+'1.2.2.B. Partneris-2'!L39+'1.2.2.B. Partneris-2'!J39+'1.2.2.B. Partneris-2'!H39,'1.2.2.B. Partneris-2'!N39*H23)</f>
        <v>0</v>
      </c>
      <c r="I182" s="376"/>
      <c r="J182" s="376">
        <f>IF(J23=2,'1.2.2.B. Partneris-2'!P39,'1.2.2.B. Partneris-2'!P39*J23)</f>
        <v>0</v>
      </c>
      <c r="K182" s="376"/>
      <c r="L182" s="376">
        <f>IF(L23=2,'1.2.2.B. Partneris-2'!R39,'1.2.2.B. Partneris-2'!R39*L23)</f>
        <v>0</v>
      </c>
      <c r="M182" s="376"/>
      <c r="N182" s="376">
        <f>IF(N23=2,'1.2.2.B. Partneris-2'!T39,'1.2.2.B. Partneris-2'!T39*N23)</f>
        <v>0</v>
      </c>
      <c r="O182" s="376"/>
      <c r="P182" s="376">
        <f>IF(P23=2,'1.2.2.B. Partneris-2'!V39,'1.2.2.B. Partneris-2'!V39*P23)</f>
        <v>0</v>
      </c>
      <c r="Q182" s="376"/>
      <c r="R182" s="376">
        <f>IF(R23=2,'1.2.2.B. Partneris-2'!X39,'1.2.2.B. Partneris-2'!X39*R23)</f>
        <v>0</v>
      </c>
      <c r="S182" s="376"/>
      <c r="T182" s="500">
        <f>SUM(B182:R182)</f>
        <v>0</v>
      </c>
      <c r="U182" s="497" t="e">
        <f t="shared" si="117"/>
        <v>#DIV/0!</v>
      </c>
    </row>
    <row r="183" spans="1:23" ht="12.75" customHeight="1" x14ac:dyDescent="0.2">
      <c r="A183" s="498" t="str">
        <f>A$13</f>
        <v>Publiskās neattiecināmās izmaksas</v>
      </c>
      <c r="B183" s="535"/>
      <c r="C183" s="535"/>
      <c r="D183" s="535"/>
      <c r="E183" s="535"/>
      <c r="F183" s="535"/>
      <c r="G183" s="535"/>
      <c r="H183" s="535"/>
      <c r="I183" s="535"/>
      <c r="J183" s="535"/>
      <c r="K183" s="535"/>
      <c r="L183" s="535"/>
      <c r="M183" s="535"/>
      <c r="N183" s="535"/>
      <c r="O183" s="535"/>
      <c r="P183" s="535"/>
      <c r="Q183" s="535"/>
      <c r="R183" s="535"/>
      <c r="S183" s="535"/>
      <c r="T183" s="496">
        <f t="shared" ref="T183:T185" si="121">SUM(B183:R183)</f>
        <v>0</v>
      </c>
      <c r="U183" s="534" t="s">
        <v>239</v>
      </c>
    </row>
    <row r="184" spans="1:23" ht="12.75" customHeight="1" x14ac:dyDescent="0.2">
      <c r="A184" s="498" t="str">
        <f>A$14</f>
        <v>Privātās neattiecināmās izmaksas</v>
      </c>
      <c r="B184" s="533">
        <f>IF(B23=2,'1.2.2.B. Partneris-2'!I39,'1.2.2.B. Partneris-2'!I39*B23)</f>
        <v>0</v>
      </c>
      <c r="C184" s="533"/>
      <c r="D184" s="533">
        <f>IF(D23=2,'1.2.2.B. Partneris-2'!K39+'1.2.2.B. Partneris-2'!I39,'1.2.2.B. Partneris-2'!K39*D23)</f>
        <v>0</v>
      </c>
      <c r="E184" s="533"/>
      <c r="F184" s="533">
        <f>IF(F23=2,'1.2.2.B. Partneris-2'!M39+'1.2.2.B. Partneris-2'!K39+'1.2.2.B. Partneris-2'!I39,'1.2.2.B. Partneris-2'!M39*F23)</f>
        <v>0</v>
      </c>
      <c r="G184" s="533"/>
      <c r="H184" s="533">
        <f>IF(H23=2,'1.2.2.B. Partneris-2'!O39+'1.2.2.B. Partneris-2'!M39+'1.2.2.B. Partneris-2'!K39+'1.2.2.B. Partneris-2'!I39,'1.2.2.B. Partneris-2'!O39*H23)</f>
        <v>0</v>
      </c>
      <c r="I184" s="533"/>
      <c r="J184" s="533">
        <f>IF(J23=2,'1.2.2.B. Partneris-2'!Q39,'1.2.2.B. Partneris-2'!Q39*J23)</f>
        <v>0</v>
      </c>
      <c r="K184" s="533"/>
      <c r="L184" s="533">
        <f>IF(L23=2,'1.2.2.B. Partneris-2'!S39,'1.2.2.B. Partneris-2'!S39*L23)</f>
        <v>0</v>
      </c>
      <c r="M184" s="533"/>
      <c r="N184" s="533">
        <f>IF(N23=2,'1.2.2.B. Partneris-2'!U39,'1.2.2.B. Partneris-2'!U39*N23)</f>
        <v>0</v>
      </c>
      <c r="O184" s="533"/>
      <c r="P184" s="533">
        <f>IF(P23=2,'1.2.2.B. Partneris-2'!W39,'1.2.2.B. Partneris-2'!W39*P23)</f>
        <v>0</v>
      </c>
      <c r="Q184" s="533"/>
      <c r="R184" s="533">
        <f>IF(R23=2,'1.2.2.B. Partneris-2'!Y39,'1.2.2.B. Partneris-2'!Y39*R23)</f>
        <v>0</v>
      </c>
      <c r="S184" s="533"/>
      <c r="T184" s="496">
        <f t="shared" si="121"/>
        <v>0</v>
      </c>
      <c r="U184" s="534" t="s">
        <v>239</v>
      </c>
    </row>
    <row r="185" spans="1:23" ht="12.75" customHeight="1" x14ac:dyDescent="0.2">
      <c r="A185" s="499" t="str">
        <f>A$15</f>
        <v>Neattiecināmās izmaksas kopā</v>
      </c>
      <c r="B185" s="376">
        <f>SUM(B183:B184)</f>
        <v>0</v>
      </c>
      <c r="C185" s="376"/>
      <c r="D185" s="376">
        <f t="shared" ref="D185:R185" si="122">SUM(D183:D184)</f>
        <v>0</v>
      </c>
      <c r="E185" s="376"/>
      <c r="F185" s="376">
        <f t="shared" si="122"/>
        <v>0</v>
      </c>
      <c r="G185" s="376"/>
      <c r="H185" s="376">
        <f t="shared" si="122"/>
        <v>0</v>
      </c>
      <c r="I185" s="376"/>
      <c r="J185" s="376">
        <f t="shared" si="122"/>
        <v>0</v>
      </c>
      <c r="K185" s="376"/>
      <c r="L185" s="376">
        <f t="shared" si="122"/>
        <v>0</v>
      </c>
      <c r="M185" s="376"/>
      <c r="N185" s="376">
        <f t="shared" si="122"/>
        <v>0</v>
      </c>
      <c r="O185" s="376"/>
      <c r="P185" s="376">
        <f t="shared" si="122"/>
        <v>0</v>
      </c>
      <c r="Q185" s="376"/>
      <c r="R185" s="376">
        <f t="shared" si="122"/>
        <v>0</v>
      </c>
      <c r="S185" s="376"/>
      <c r="T185" s="500">
        <f t="shared" si="121"/>
        <v>0</v>
      </c>
      <c r="U185" s="534" t="s">
        <v>239</v>
      </c>
    </row>
    <row r="186" spans="1:23" ht="12.75" customHeight="1" x14ac:dyDescent="0.25">
      <c r="A186" s="505" t="str">
        <f>A$16</f>
        <v>Kopējās izmaksas</v>
      </c>
      <c r="B186" s="506">
        <f>B182+B185</f>
        <v>0</v>
      </c>
      <c r="C186" s="506"/>
      <c r="D186" s="506">
        <f t="shared" ref="D186:R186" si="123">D182+D185</f>
        <v>0</v>
      </c>
      <c r="E186" s="506"/>
      <c r="F186" s="506">
        <f t="shared" si="123"/>
        <v>0</v>
      </c>
      <c r="G186" s="506"/>
      <c r="H186" s="506">
        <f t="shared" si="123"/>
        <v>0</v>
      </c>
      <c r="I186" s="506"/>
      <c r="J186" s="506">
        <f t="shared" si="123"/>
        <v>0</v>
      </c>
      <c r="K186" s="506"/>
      <c r="L186" s="506">
        <f t="shared" si="123"/>
        <v>0</v>
      </c>
      <c r="M186" s="506"/>
      <c r="N186" s="506">
        <f t="shared" si="123"/>
        <v>0</v>
      </c>
      <c r="O186" s="506"/>
      <c r="P186" s="506">
        <f t="shared" si="123"/>
        <v>0</v>
      </c>
      <c r="Q186" s="506"/>
      <c r="R186" s="506">
        <f t="shared" si="123"/>
        <v>0</v>
      </c>
      <c r="S186" s="506"/>
      <c r="T186" s="500">
        <f>SUM(B186:R186)</f>
        <v>0</v>
      </c>
      <c r="U186" s="534" t="s">
        <v>239</v>
      </c>
    </row>
    <row r="187" spans="1:23" ht="12.75" customHeight="1" x14ac:dyDescent="0.25">
      <c r="A187" s="521"/>
      <c r="B187" s="521"/>
      <c r="C187" s="521"/>
      <c r="D187" s="521"/>
      <c r="E187" s="521"/>
      <c r="F187" s="521"/>
      <c r="G187" s="521"/>
      <c r="H187" s="521"/>
      <c r="I187" s="521"/>
      <c r="J187" s="521"/>
      <c r="K187" s="521"/>
      <c r="L187" s="521"/>
      <c r="M187" s="521"/>
      <c r="N187" s="521"/>
      <c r="O187" s="521"/>
      <c r="P187" s="521"/>
      <c r="Q187" s="521"/>
      <c r="R187" s="521"/>
      <c r="S187" s="521"/>
      <c r="T187" s="521"/>
      <c r="U187" s="521"/>
    </row>
    <row r="188" spans="1:23" ht="24" customHeight="1" x14ac:dyDescent="0.2">
      <c r="A188" s="541" t="s">
        <v>249</v>
      </c>
      <c r="B188" s="524">
        <f>'1.2.2.B. Partneris-2'!C3</f>
        <v>0</v>
      </c>
      <c r="C188" s="525"/>
      <c r="D188" s="525"/>
      <c r="E188" s="525"/>
      <c r="F188" s="524">
        <f>'1.2.2.B. Partneris-2'!H3</f>
        <v>0</v>
      </c>
      <c r="G188" s="525"/>
      <c r="H188" s="526"/>
      <c r="I188" s="525"/>
      <c r="J188" s="526" t="s">
        <v>321</v>
      </c>
      <c r="K188" s="525"/>
      <c r="L188" s="528">
        <f>'1.2.2.B. Partneris-2'!C22</f>
        <v>1</v>
      </c>
      <c r="M188" s="525"/>
      <c r="N188" s="529" t="s">
        <v>342</v>
      </c>
      <c r="O188" s="525"/>
      <c r="P188" s="526"/>
      <c r="Q188" s="525"/>
      <c r="R188" s="526"/>
      <c r="S188" s="525"/>
      <c r="T188" s="526"/>
      <c r="U188" s="526"/>
      <c r="W188" s="401">
        <f>IF(F188=dati!$J$3,1,IF(F188=dati!$J$4,2,IF(F188=dati!$J$5,3,0)))</f>
        <v>0</v>
      </c>
    </row>
    <row r="189" spans="1:23" x14ac:dyDescent="0.2">
      <c r="A189" s="491" t="s">
        <v>231</v>
      </c>
      <c r="B189" s="492">
        <f>B$3</f>
        <v>2022</v>
      </c>
      <c r="C189" s="492"/>
      <c r="D189" s="492">
        <f>D$3</f>
        <v>2023</v>
      </c>
      <c r="E189" s="492"/>
      <c r="F189" s="492" t="str">
        <f>F$3</f>
        <v>X</v>
      </c>
      <c r="G189" s="492"/>
      <c r="H189" s="492" t="str">
        <f>H$3</f>
        <v>X</v>
      </c>
      <c r="I189" s="492"/>
      <c r="J189" s="492" t="str">
        <f>J$3</f>
        <v>X</v>
      </c>
      <c r="K189" s="492"/>
      <c r="L189" s="492" t="str">
        <f>L$3</f>
        <v>X</v>
      </c>
      <c r="M189" s="492"/>
      <c r="N189" s="492" t="str">
        <f>N$3</f>
        <v>X</v>
      </c>
      <c r="O189" s="492"/>
      <c r="P189" s="492" t="str">
        <f>P$3</f>
        <v>X</v>
      </c>
      <c r="Q189" s="492"/>
      <c r="R189" s="492" t="str">
        <f>R$3</f>
        <v>X</v>
      </c>
      <c r="S189" s="492"/>
      <c r="T189" s="492"/>
      <c r="U189" s="492"/>
    </row>
    <row r="190" spans="1:23" x14ac:dyDescent="0.2">
      <c r="A190" s="530"/>
      <c r="B190" s="493" t="s">
        <v>232</v>
      </c>
      <c r="C190" s="493"/>
      <c r="D190" s="493" t="s">
        <v>232</v>
      </c>
      <c r="E190" s="493"/>
      <c r="F190" s="493" t="s">
        <v>232</v>
      </c>
      <c r="G190" s="493"/>
      <c r="H190" s="493" t="s">
        <v>232</v>
      </c>
      <c r="I190" s="493"/>
      <c r="J190" s="493" t="s">
        <v>232</v>
      </c>
      <c r="K190" s="493"/>
      <c r="L190" s="493" t="s">
        <v>232</v>
      </c>
      <c r="M190" s="493"/>
      <c r="N190" s="493" t="s">
        <v>232</v>
      </c>
      <c r="O190" s="493"/>
      <c r="P190" s="493" t="s">
        <v>232</v>
      </c>
      <c r="Q190" s="493"/>
      <c r="R190" s="493" t="s">
        <v>232</v>
      </c>
      <c r="S190" s="493"/>
      <c r="T190" s="493" t="s">
        <v>114</v>
      </c>
      <c r="U190" s="493" t="s">
        <v>59</v>
      </c>
    </row>
    <row r="191" spans="1:23" ht="12.75" customHeight="1" x14ac:dyDescent="0.2">
      <c r="A191" s="531" t="str">
        <f>A$5</f>
        <v>Eiropas Reģionālās attīstības fonds</v>
      </c>
      <c r="B191" s="532">
        <f>(B198*$L$188)*$W$19-B195</f>
        <v>0</v>
      </c>
      <c r="C191" s="532"/>
      <c r="D191" s="532">
        <f t="shared" ref="D191:P191" si="124">(D198*$L$188)*$W$19-D195</f>
        <v>0</v>
      </c>
      <c r="E191" s="532"/>
      <c r="F191" s="532">
        <f t="shared" si="124"/>
        <v>0</v>
      </c>
      <c r="G191" s="532"/>
      <c r="H191" s="532">
        <f t="shared" si="124"/>
        <v>0</v>
      </c>
      <c r="I191" s="532"/>
      <c r="J191" s="532">
        <f t="shared" si="124"/>
        <v>0</v>
      </c>
      <c r="K191" s="532"/>
      <c r="L191" s="532">
        <f t="shared" si="124"/>
        <v>0</v>
      </c>
      <c r="M191" s="532"/>
      <c r="N191" s="532">
        <f>(N198*$L$188)*$W$19-N195</f>
        <v>0</v>
      </c>
      <c r="O191" s="532"/>
      <c r="P191" s="532">
        <f t="shared" si="124"/>
        <v>0</v>
      </c>
      <c r="Q191" s="532"/>
      <c r="R191" s="532">
        <f t="shared" ref="R191" si="125">(R198*$L$188-R195)*$W$19</f>
        <v>0</v>
      </c>
      <c r="S191" s="532"/>
      <c r="T191" s="496">
        <f t="shared" ref="T191:T197" si="126">SUM(B191:R191)</f>
        <v>0</v>
      </c>
      <c r="U191" s="497" t="e">
        <f>T191/$T$198</f>
        <v>#DIV/0!</v>
      </c>
    </row>
    <row r="192" spans="1:23" ht="12.75" hidden="1" customHeight="1" x14ac:dyDescent="0.2">
      <c r="A192" s="498" t="str">
        <f>A$6</f>
        <v>Attiecināmais valsts budžeta finansējums</v>
      </c>
      <c r="B192" s="532"/>
      <c r="C192" s="532"/>
      <c r="D192" s="532"/>
      <c r="E192" s="532"/>
      <c r="F192" s="532"/>
      <c r="G192" s="532"/>
      <c r="H192" s="532"/>
      <c r="I192" s="532"/>
      <c r="J192" s="532"/>
      <c r="K192" s="532"/>
      <c r="L192" s="532"/>
      <c r="M192" s="532"/>
      <c r="N192" s="532"/>
      <c r="O192" s="532"/>
      <c r="P192" s="532"/>
      <c r="Q192" s="532"/>
      <c r="R192" s="532"/>
      <c r="S192" s="532"/>
      <c r="T192" s="496">
        <f t="shared" si="126"/>
        <v>0</v>
      </c>
      <c r="U192" s="497" t="e">
        <f t="shared" ref="U192:U198" si="127">T192/$T$198</f>
        <v>#DIV/0!</v>
      </c>
    </row>
    <row r="193" spans="1:24" ht="12.75" customHeight="1" x14ac:dyDescent="0.2">
      <c r="A193" s="498" t="str">
        <f>A$7</f>
        <v>Valsts budžeta dotācija pašvaldībām</v>
      </c>
      <c r="B193" s="533"/>
      <c r="C193" s="533"/>
      <c r="D193" s="533"/>
      <c r="E193" s="533"/>
      <c r="F193" s="533"/>
      <c r="G193" s="533"/>
      <c r="H193" s="533"/>
      <c r="I193" s="533"/>
      <c r="J193" s="533"/>
      <c r="K193" s="533"/>
      <c r="L193" s="533"/>
      <c r="M193" s="533"/>
      <c r="N193" s="533"/>
      <c r="O193" s="533"/>
      <c r="P193" s="533"/>
      <c r="Q193" s="533"/>
      <c r="R193" s="533"/>
      <c r="S193" s="533"/>
      <c r="T193" s="496">
        <f t="shared" si="126"/>
        <v>0</v>
      </c>
      <c r="U193" s="497" t="e">
        <f t="shared" si="127"/>
        <v>#DIV/0!</v>
      </c>
    </row>
    <row r="194" spans="1:24" ht="12.75" customHeight="1" x14ac:dyDescent="0.2">
      <c r="A194" s="498" t="str">
        <f>A$8</f>
        <v>Pašvaldības finansējums</v>
      </c>
      <c r="B194" s="533"/>
      <c r="C194" s="533"/>
      <c r="D194" s="533"/>
      <c r="E194" s="533"/>
      <c r="F194" s="533"/>
      <c r="G194" s="533"/>
      <c r="H194" s="533"/>
      <c r="I194" s="533"/>
      <c r="J194" s="533"/>
      <c r="K194" s="533"/>
      <c r="L194" s="533"/>
      <c r="M194" s="533"/>
      <c r="N194" s="533"/>
      <c r="O194" s="533"/>
      <c r="P194" s="533"/>
      <c r="Q194" s="533"/>
      <c r="R194" s="533"/>
      <c r="S194" s="533"/>
      <c r="T194" s="496">
        <f t="shared" si="126"/>
        <v>0</v>
      </c>
      <c r="U194" s="497" t="e">
        <f t="shared" si="127"/>
        <v>#DIV/0!</v>
      </c>
    </row>
    <row r="195" spans="1:24" s="320" customFormat="1" ht="12.75" customHeight="1" x14ac:dyDescent="0.2">
      <c r="A195" s="498" t="str">
        <f>A$9</f>
        <v>Cits publiskais finansējums</v>
      </c>
      <c r="B195" s="533">
        <f>B198*$L$188*$W$20</f>
        <v>0</v>
      </c>
      <c r="C195" s="533"/>
      <c r="D195" s="533">
        <f t="shared" ref="D195:R195" si="128">D198*$L$188*$W$20</f>
        <v>0</v>
      </c>
      <c r="E195" s="533"/>
      <c r="F195" s="533">
        <f t="shared" si="128"/>
        <v>0</v>
      </c>
      <c r="G195" s="533"/>
      <c r="H195" s="533">
        <f t="shared" si="128"/>
        <v>0</v>
      </c>
      <c r="I195" s="533"/>
      <c r="J195" s="533">
        <f t="shared" si="128"/>
        <v>0</v>
      </c>
      <c r="K195" s="533"/>
      <c r="L195" s="533">
        <f t="shared" si="128"/>
        <v>0</v>
      </c>
      <c r="M195" s="533"/>
      <c r="N195" s="533">
        <f t="shared" si="128"/>
        <v>0</v>
      </c>
      <c r="O195" s="533"/>
      <c r="P195" s="533">
        <f t="shared" si="128"/>
        <v>0</v>
      </c>
      <c r="Q195" s="533"/>
      <c r="R195" s="533">
        <f t="shared" si="128"/>
        <v>0</v>
      </c>
      <c r="S195" s="533"/>
      <c r="T195" s="496">
        <f t="shared" si="126"/>
        <v>0</v>
      </c>
      <c r="U195" s="497" t="e">
        <f t="shared" si="127"/>
        <v>#DIV/0!</v>
      </c>
    </row>
    <row r="196" spans="1:24" ht="12.75" customHeight="1" x14ac:dyDescent="0.2">
      <c r="A196" s="499" t="str">
        <f>A$10</f>
        <v>Publiskās attiecināmās izmaksas</v>
      </c>
      <c r="B196" s="376">
        <f>SUM(B191:B195)</f>
        <v>0</v>
      </c>
      <c r="C196" s="376"/>
      <c r="D196" s="376">
        <f t="shared" ref="D196:R196" si="129">SUM(D191:D195)</f>
        <v>0</v>
      </c>
      <c r="E196" s="376"/>
      <c r="F196" s="376">
        <f t="shared" si="129"/>
        <v>0</v>
      </c>
      <c r="G196" s="376"/>
      <c r="H196" s="376">
        <f t="shared" si="129"/>
        <v>0</v>
      </c>
      <c r="I196" s="376"/>
      <c r="J196" s="376">
        <f t="shared" si="129"/>
        <v>0</v>
      </c>
      <c r="K196" s="376"/>
      <c r="L196" s="376">
        <f t="shared" si="129"/>
        <v>0</v>
      </c>
      <c r="M196" s="376"/>
      <c r="N196" s="376">
        <f t="shared" si="129"/>
        <v>0</v>
      </c>
      <c r="O196" s="376"/>
      <c r="P196" s="376">
        <f t="shared" si="129"/>
        <v>0</v>
      </c>
      <c r="Q196" s="376"/>
      <c r="R196" s="376">
        <f t="shared" si="129"/>
        <v>0</v>
      </c>
      <c r="S196" s="376"/>
      <c r="T196" s="500">
        <f t="shared" si="126"/>
        <v>0</v>
      </c>
      <c r="U196" s="497" t="e">
        <f t="shared" si="127"/>
        <v>#DIV/0!</v>
      </c>
    </row>
    <row r="197" spans="1:24" ht="12.75" customHeight="1" x14ac:dyDescent="0.2">
      <c r="A197" s="498" t="str">
        <f>A$11</f>
        <v>Privātās attiecināmās izmaksas</v>
      </c>
      <c r="B197" s="533">
        <f>B198-B196</f>
        <v>0</v>
      </c>
      <c r="C197" s="533"/>
      <c r="D197" s="533">
        <f t="shared" ref="D197:R197" si="130">D198-D196</f>
        <v>0</v>
      </c>
      <c r="E197" s="533"/>
      <c r="F197" s="533">
        <f t="shared" si="130"/>
        <v>0</v>
      </c>
      <c r="G197" s="533"/>
      <c r="H197" s="533">
        <f t="shared" si="130"/>
        <v>0</v>
      </c>
      <c r="I197" s="533"/>
      <c r="J197" s="533">
        <f t="shared" si="130"/>
        <v>0</v>
      </c>
      <c r="K197" s="533"/>
      <c r="L197" s="533">
        <f t="shared" si="130"/>
        <v>0</v>
      </c>
      <c r="M197" s="533"/>
      <c r="N197" s="533">
        <f t="shared" si="130"/>
        <v>0</v>
      </c>
      <c r="O197" s="533"/>
      <c r="P197" s="533">
        <f t="shared" si="130"/>
        <v>0</v>
      </c>
      <c r="Q197" s="533"/>
      <c r="R197" s="533">
        <f t="shared" si="130"/>
        <v>0</v>
      </c>
      <c r="S197" s="533"/>
      <c r="T197" s="496">
        <f t="shared" si="126"/>
        <v>0</v>
      </c>
      <c r="U197" s="497" t="e">
        <f t="shared" si="127"/>
        <v>#DIV/0!</v>
      </c>
    </row>
    <row r="198" spans="1:24" ht="12.75" customHeight="1" x14ac:dyDescent="0.2">
      <c r="A198" s="499" t="str">
        <f>A$12</f>
        <v>Kopējās attiecināmās izmaksas</v>
      </c>
      <c r="B198" s="376">
        <f>IF(B23=2,'1.2.2.B. Partneris-2'!H40,'1.2.2.B. Partneris-2'!H40*B23)</f>
        <v>0</v>
      </c>
      <c r="C198" s="376"/>
      <c r="D198" s="376">
        <f>IF(D23=2,'1.2.2.B. Partneris-2'!J40+'1.2.2.B. Partneris-2'!H40,'1.2.2.B. Partneris-2'!J40*D23)</f>
        <v>0</v>
      </c>
      <c r="E198" s="376"/>
      <c r="F198" s="376">
        <f>IF(F23=2,'1.2.2.B. Partneris-2'!L40+'1.2.2.B. Partneris-2'!J40+'1.2.2.B. Partneris-2'!H40,'1.2.2.B. Partneris-2'!L40*F23)</f>
        <v>0</v>
      </c>
      <c r="G198" s="376"/>
      <c r="H198" s="376">
        <f>IF(H23=2,'1.2.2.B. Partneris-2'!N40+'1.2.2.B. Partneris-2'!L40+'1.2.2.B. Partneris-2'!J40+'1.2.2.B. Partneris-2'!H40,'1.2.2.B. Partneris-2'!N40*H23)</f>
        <v>0</v>
      </c>
      <c r="I198" s="376"/>
      <c r="J198" s="376">
        <f>IF(J23=2,'1.2.2.B. Partneris-2'!P40,'1.2.2.B. Partneris-2'!P40*J23)</f>
        <v>0</v>
      </c>
      <c r="K198" s="376"/>
      <c r="L198" s="376">
        <f>IF(L23=2,'1.2.2.B. Partneris-2'!R40,'1.2.2.B. Partneris-2'!R40*L23)</f>
        <v>0</v>
      </c>
      <c r="M198" s="376"/>
      <c r="N198" s="376">
        <f>IF(N23=2,'1.2.2.B. Partneris-2'!T40,'1.2.2.B. Partneris-2'!T40*N23)</f>
        <v>0</v>
      </c>
      <c r="O198" s="376"/>
      <c r="P198" s="376">
        <f>IF(P23=2,'1.2.2.B. Partneris-2'!V40,'1.2.2.B. Partneris-2'!V40*P23)</f>
        <v>0</v>
      </c>
      <c r="Q198" s="376"/>
      <c r="R198" s="376">
        <f>IF(R23=2,'1.2.2.B. Partneris-2'!X40,'1.2.2.B. Partneris-2'!X40*R23)</f>
        <v>0</v>
      </c>
      <c r="S198" s="376"/>
      <c r="T198" s="500">
        <f>SUM(B198:R198)</f>
        <v>0</v>
      </c>
      <c r="U198" s="497" t="e">
        <f t="shared" si="127"/>
        <v>#DIV/0!</v>
      </c>
    </row>
    <row r="199" spans="1:24" ht="12.75" customHeight="1" x14ac:dyDescent="0.2">
      <c r="A199" s="498" t="str">
        <f>A$13</f>
        <v>Publiskās neattiecināmās izmaksas</v>
      </c>
      <c r="B199" s="535"/>
      <c r="C199" s="535"/>
      <c r="D199" s="535"/>
      <c r="E199" s="535"/>
      <c r="F199" s="535"/>
      <c r="G199" s="535"/>
      <c r="H199" s="535"/>
      <c r="I199" s="535"/>
      <c r="J199" s="535"/>
      <c r="K199" s="535"/>
      <c r="L199" s="535"/>
      <c r="M199" s="535"/>
      <c r="N199" s="535"/>
      <c r="O199" s="535"/>
      <c r="P199" s="535"/>
      <c r="Q199" s="535"/>
      <c r="R199" s="535"/>
      <c r="S199" s="535"/>
      <c r="T199" s="496">
        <f t="shared" ref="T199:T201" si="131">SUM(B199:R199)</f>
        <v>0</v>
      </c>
      <c r="U199" s="534" t="s">
        <v>239</v>
      </c>
    </row>
    <row r="200" spans="1:24" ht="12.75" customHeight="1" x14ac:dyDescent="0.2">
      <c r="A200" s="498" t="str">
        <f>A$14</f>
        <v>Privātās neattiecināmās izmaksas</v>
      </c>
      <c r="B200" s="533">
        <f>IF(B23=2,'1.2.2.B. Partneris-2'!I40,'1.2.2.B. Partneris-2'!I40*B23)</f>
        <v>0</v>
      </c>
      <c r="C200" s="533"/>
      <c r="D200" s="533">
        <f>IF(D23=2,'1.2.2.B. Partneris-2'!K40+'1.2.2.B. Partneris-2'!I40,'1.2.2.B. Partneris-2'!K40*D23)</f>
        <v>0</v>
      </c>
      <c r="E200" s="533"/>
      <c r="F200" s="533">
        <f>IF(F23=2,'1.2.2.B. Partneris-2'!M40+'1.2.2.B. Partneris-2'!K40+'1.2.2.B. Partneris-2'!I40,'1.2.2.B. Partneris-2'!M40*F23)</f>
        <v>0</v>
      </c>
      <c r="G200" s="533"/>
      <c r="H200" s="533">
        <f>IF(H23=2,'1.2.2.B. Partneris-2'!O40+'1.2.2.B. Partneris-2'!M40+'1.2.2.B. Partneris-2'!K40+'1.2.2.B. Partneris-2'!I40,'1.2.2.B. Partneris-2'!O40*H23)</f>
        <v>0</v>
      </c>
      <c r="I200" s="533"/>
      <c r="J200" s="533">
        <f>IF(J23=2,'1.2.2.B. Partneris-2'!Q40,'1.2.2.B. Partneris-2'!Q40*J23)</f>
        <v>0</v>
      </c>
      <c r="K200" s="533"/>
      <c r="L200" s="533">
        <f>IF(L23=2,'1.2.2.B. Partneris-2'!S40,'1.2.2.B. Partneris-2'!S40*L23)</f>
        <v>0</v>
      </c>
      <c r="M200" s="533"/>
      <c r="N200" s="533">
        <f>IF(N23=2,'1.2.2.B. Partneris-2'!U40,'1.2.2.B. Partneris-2'!U40*N23)</f>
        <v>0</v>
      </c>
      <c r="O200" s="533"/>
      <c r="P200" s="533">
        <f>IF(P23=2,'1.2.2.B. Partneris-2'!W40,'1.2.2.B. Partneris-2'!W40*P23)</f>
        <v>0</v>
      </c>
      <c r="Q200" s="533"/>
      <c r="R200" s="533">
        <f>IF(R23=2,'1.2.2.B. Partneris-2'!Y40,'1.2.2.B. Partneris-2'!Y40*R23)</f>
        <v>0</v>
      </c>
      <c r="S200" s="533"/>
      <c r="T200" s="496">
        <f t="shared" si="131"/>
        <v>0</v>
      </c>
      <c r="U200" s="534" t="s">
        <v>239</v>
      </c>
    </row>
    <row r="201" spans="1:24" ht="12.75" customHeight="1" x14ac:dyDescent="0.2">
      <c r="A201" s="499" t="str">
        <f>A$15</f>
        <v>Neattiecināmās izmaksas kopā</v>
      </c>
      <c r="B201" s="376">
        <f>SUM(B199:B200)</f>
        <v>0</v>
      </c>
      <c r="C201" s="376"/>
      <c r="D201" s="376">
        <f t="shared" ref="D201:R201" si="132">SUM(D199:D200)</f>
        <v>0</v>
      </c>
      <c r="E201" s="376"/>
      <c r="F201" s="376">
        <f t="shared" si="132"/>
        <v>0</v>
      </c>
      <c r="G201" s="376"/>
      <c r="H201" s="376">
        <f t="shared" si="132"/>
        <v>0</v>
      </c>
      <c r="I201" s="376"/>
      <c r="J201" s="376">
        <f t="shared" si="132"/>
        <v>0</v>
      </c>
      <c r="K201" s="376"/>
      <c r="L201" s="376">
        <f t="shared" si="132"/>
        <v>0</v>
      </c>
      <c r="M201" s="376"/>
      <c r="N201" s="376">
        <f t="shared" si="132"/>
        <v>0</v>
      </c>
      <c r="O201" s="376"/>
      <c r="P201" s="376">
        <f t="shared" si="132"/>
        <v>0</v>
      </c>
      <c r="Q201" s="376"/>
      <c r="R201" s="376">
        <f t="shared" si="132"/>
        <v>0</v>
      </c>
      <c r="S201" s="376"/>
      <c r="T201" s="500">
        <f t="shared" si="131"/>
        <v>0</v>
      </c>
      <c r="U201" s="534" t="s">
        <v>239</v>
      </c>
    </row>
    <row r="202" spans="1:24" ht="12.75" customHeight="1" x14ac:dyDescent="0.25">
      <c r="A202" s="505" t="str">
        <f>A$16</f>
        <v>Kopējās izmaksas</v>
      </c>
      <c r="B202" s="506">
        <f>B198+B201</f>
        <v>0</v>
      </c>
      <c r="C202" s="506"/>
      <c r="D202" s="506">
        <f t="shared" ref="D202:R202" si="133">D198+D201</f>
        <v>0</v>
      </c>
      <c r="E202" s="506"/>
      <c r="F202" s="506">
        <f t="shared" si="133"/>
        <v>0</v>
      </c>
      <c r="G202" s="506"/>
      <c r="H202" s="506">
        <f t="shared" si="133"/>
        <v>0</v>
      </c>
      <c r="I202" s="506"/>
      <c r="J202" s="506">
        <f t="shared" si="133"/>
        <v>0</v>
      </c>
      <c r="K202" s="506"/>
      <c r="L202" s="506">
        <f t="shared" si="133"/>
        <v>0</v>
      </c>
      <c r="M202" s="506"/>
      <c r="N202" s="506">
        <f t="shared" si="133"/>
        <v>0</v>
      </c>
      <c r="O202" s="506"/>
      <c r="P202" s="506">
        <f t="shared" si="133"/>
        <v>0</v>
      </c>
      <c r="Q202" s="506"/>
      <c r="R202" s="506">
        <f t="shared" si="133"/>
        <v>0</v>
      </c>
      <c r="S202" s="506"/>
      <c r="T202" s="500">
        <f>SUM(B202:R202)</f>
        <v>0</v>
      </c>
      <c r="U202" s="534" t="s">
        <v>239</v>
      </c>
    </row>
    <row r="203" spans="1:24" ht="12.75" customHeight="1" x14ac:dyDescent="0.25">
      <c r="A203" s="521"/>
      <c r="B203" s="521"/>
      <c r="C203" s="521"/>
      <c r="D203" s="521"/>
      <c r="E203" s="521"/>
      <c r="F203" s="521"/>
      <c r="G203" s="521"/>
      <c r="H203" s="521"/>
      <c r="I203" s="521"/>
      <c r="J203" s="521"/>
      <c r="K203" s="521"/>
      <c r="L203" s="521"/>
      <c r="M203" s="521"/>
      <c r="N203" s="521"/>
      <c r="O203" s="521"/>
      <c r="P203" s="521"/>
      <c r="Q203" s="521"/>
      <c r="R203" s="521"/>
      <c r="S203" s="521"/>
      <c r="T203" s="521"/>
      <c r="U203" s="521"/>
    </row>
    <row r="204" spans="1:24" ht="24" customHeight="1" x14ac:dyDescent="0.2">
      <c r="A204" s="541" t="s">
        <v>249</v>
      </c>
      <c r="B204" s="524">
        <f>'1.2.2.C. Partneris-2'!C3</f>
        <v>0</v>
      </c>
      <c r="C204" s="525"/>
      <c r="D204" s="525"/>
      <c r="E204" s="525"/>
      <c r="F204" s="524">
        <f>'1.2.2.C. Partneris-2'!H3</f>
        <v>0</v>
      </c>
      <c r="G204" s="525"/>
      <c r="H204" s="526"/>
      <c r="I204" s="525"/>
      <c r="J204" s="526" t="s">
        <v>321</v>
      </c>
      <c r="K204" s="525"/>
      <c r="L204" s="528">
        <f>'1.2.2.C. Partneris-2'!C36</f>
        <v>0.85</v>
      </c>
      <c r="M204" s="525"/>
      <c r="N204" s="529" t="s">
        <v>341</v>
      </c>
      <c r="O204" s="525"/>
      <c r="P204" s="526"/>
      <c r="Q204" s="525"/>
      <c r="R204" s="526"/>
      <c r="S204" s="525"/>
      <c r="T204" s="526"/>
      <c r="U204" s="526"/>
      <c r="W204" s="401">
        <f>IF(F204=dati!$J$3,1,IF(F204=dati!$J$4,2,IF(F204=dati!$J$5,3,0)))</f>
        <v>0</v>
      </c>
      <c r="X204" s="401">
        <f>'1.2.2.C. Partneris-2'!AA3</f>
        <v>0</v>
      </c>
    </row>
    <row r="205" spans="1:24" x14ac:dyDescent="0.2">
      <c r="A205" s="491" t="s">
        <v>231</v>
      </c>
      <c r="B205" s="492">
        <f>B$3</f>
        <v>2022</v>
      </c>
      <c r="C205" s="492"/>
      <c r="D205" s="492">
        <f>D$3</f>
        <v>2023</v>
      </c>
      <c r="E205" s="492"/>
      <c r="F205" s="492" t="str">
        <f>F$3</f>
        <v>X</v>
      </c>
      <c r="G205" s="492"/>
      <c r="H205" s="492" t="str">
        <f>H$3</f>
        <v>X</v>
      </c>
      <c r="I205" s="492"/>
      <c r="J205" s="492" t="str">
        <f>J$3</f>
        <v>X</v>
      </c>
      <c r="K205" s="492"/>
      <c r="L205" s="492" t="str">
        <f>L$3</f>
        <v>X</v>
      </c>
      <c r="M205" s="492"/>
      <c r="N205" s="492" t="str">
        <f>N$3</f>
        <v>X</v>
      </c>
      <c r="O205" s="492"/>
      <c r="P205" s="492" t="str">
        <f>P$3</f>
        <v>X</v>
      </c>
      <c r="Q205" s="492"/>
      <c r="R205" s="492" t="str">
        <f>R$3</f>
        <v>X</v>
      </c>
      <c r="S205" s="492"/>
      <c r="T205" s="492"/>
      <c r="U205" s="492"/>
    </row>
    <row r="206" spans="1:24" x14ac:dyDescent="0.2">
      <c r="A206" s="530"/>
      <c r="B206" s="493" t="s">
        <v>232</v>
      </c>
      <c r="C206" s="493"/>
      <c r="D206" s="493" t="s">
        <v>232</v>
      </c>
      <c r="E206" s="493"/>
      <c r="F206" s="493" t="s">
        <v>232</v>
      </c>
      <c r="G206" s="493"/>
      <c r="H206" s="493" t="s">
        <v>232</v>
      </c>
      <c r="I206" s="493"/>
      <c r="J206" s="493" t="s">
        <v>232</v>
      </c>
      <c r="K206" s="493"/>
      <c r="L206" s="493" t="s">
        <v>232</v>
      </c>
      <c r="M206" s="493"/>
      <c r="N206" s="493" t="s">
        <v>232</v>
      </c>
      <c r="O206" s="493"/>
      <c r="P206" s="493" t="s">
        <v>232</v>
      </c>
      <c r="Q206" s="493"/>
      <c r="R206" s="493" t="s">
        <v>232</v>
      </c>
      <c r="S206" s="493"/>
      <c r="T206" s="493" t="s">
        <v>114</v>
      </c>
      <c r="U206" s="493" t="s">
        <v>59</v>
      </c>
    </row>
    <row r="207" spans="1:24" ht="12.75" customHeight="1" x14ac:dyDescent="0.2">
      <c r="A207" s="531" t="str">
        <f>A$5</f>
        <v>Eiropas Reģionālās attīstības fonds</v>
      </c>
      <c r="B207" s="532">
        <f>(B214*$L$204)*$W$19-B219</f>
        <v>0</v>
      </c>
      <c r="C207" s="532"/>
      <c r="D207" s="532">
        <f t="shared" ref="D207:R207" si="134">(D214*$L$204)*$W$19-D219</f>
        <v>0</v>
      </c>
      <c r="E207" s="532"/>
      <c r="F207" s="532">
        <f t="shared" si="134"/>
        <v>0</v>
      </c>
      <c r="G207" s="532"/>
      <c r="H207" s="532">
        <f t="shared" si="134"/>
        <v>0</v>
      </c>
      <c r="I207" s="532"/>
      <c r="J207" s="532">
        <f t="shared" si="134"/>
        <v>0</v>
      </c>
      <c r="K207" s="532"/>
      <c r="L207" s="532">
        <f t="shared" si="134"/>
        <v>0</v>
      </c>
      <c r="M207" s="532"/>
      <c r="N207" s="532">
        <f t="shared" si="134"/>
        <v>0</v>
      </c>
      <c r="O207" s="532"/>
      <c r="P207" s="532">
        <f t="shared" si="134"/>
        <v>0</v>
      </c>
      <c r="Q207" s="532"/>
      <c r="R207" s="532">
        <f t="shared" si="134"/>
        <v>0</v>
      </c>
      <c r="S207" s="532"/>
      <c r="T207" s="496">
        <f>SUM(B207:R207)</f>
        <v>0</v>
      </c>
      <c r="U207" s="497" t="e">
        <f>T207/$T$214</f>
        <v>#DIV/0!</v>
      </c>
    </row>
    <row r="208" spans="1:24" ht="12.75" hidden="1" customHeight="1" x14ac:dyDescent="0.2">
      <c r="A208" s="498" t="str">
        <f>A$6</f>
        <v>Attiecināmais valsts budžeta finansējums</v>
      </c>
      <c r="B208" s="532">
        <f>IF($W204=2,B214-B207,0)</f>
        <v>0</v>
      </c>
      <c r="C208" s="532"/>
      <c r="D208" s="532">
        <f t="shared" ref="D208:R208" si="135">IF($W204=2,D214-D207,0)</f>
        <v>0</v>
      </c>
      <c r="E208" s="532"/>
      <c r="F208" s="532">
        <f t="shared" si="135"/>
        <v>0</v>
      </c>
      <c r="G208" s="532"/>
      <c r="H208" s="532">
        <f t="shared" si="135"/>
        <v>0</v>
      </c>
      <c r="I208" s="532"/>
      <c r="J208" s="532">
        <f t="shared" si="135"/>
        <v>0</v>
      </c>
      <c r="K208" s="532"/>
      <c r="L208" s="532">
        <f t="shared" si="135"/>
        <v>0</v>
      </c>
      <c r="M208" s="532"/>
      <c r="N208" s="532">
        <f t="shared" si="135"/>
        <v>0</v>
      </c>
      <c r="O208" s="532"/>
      <c r="P208" s="532">
        <f t="shared" si="135"/>
        <v>0</v>
      </c>
      <c r="Q208" s="532"/>
      <c r="R208" s="532">
        <f t="shared" si="135"/>
        <v>0</v>
      </c>
      <c r="S208" s="532"/>
      <c r="T208" s="496">
        <f t="shared" ref="T208:T213" si="136">SUM(B208:R208)</f>
        <v>0</v>
      </c>
      <c r="U208" s="497" t="e">
        <f t="shared" ref="U208:U214" si="137">T208/$T$214</f>
        <v>#DIV/0!</v>
      </c>
    </row>
    <row r="209" spans="1:23" ht="12.75" customHeight="1" x14ac:dyDescent="0.2">
      <c r="A209" s="498" t="str">
        <f>A$7</f>
        <v>Valsts budžeta dotācija pašvaldībām</v>
      </c>
      <c r="B209" s="533">
        <f>IF($W204=1,(B207/0.85*0.15+B207)*0.15*'1.2.2.C. Partneris-2'!$O$3,0)</f>
        <v>0</v>
      </c>
      <c r="C209" s="533"/>
      <c r="D209" s="533">
        <f>IF($W204=1,(D207/0.85*0.15+D207)*0.15*'1.2.2.C. Partneris-2'!$O$3,0)</f>
        <v>0</v>
      </c>
      <c r="E209" s="533"/>
      <c r="F209" s="533">
        <f>IF($W204=1,(F207/0.85*0.15+F207)*0.15*'1.2.2.C. Partneris-2'!$O$3,0)</f>
        <v>0</v>
      </c>
      <c r="G209" s="533"/>
      <c r="H209" s="533">
        <f>IF($W204=1,(H207/0.85*0.15+H207)*0.15*'1.2.2.C. Partneris-2'!$O$3,0)</f>
        <v>0</v>
      </c>
      <c r="I209" s="533"/>
      <c r="J209" s="533">
        <f>IF($W204=1,(J207/0.85*0.15+J207)*0.15*'1.2.2.C. Partneris-2'!$O$3,0)</f>
        <v>0</v>
      </c>
      <c r="K209" s="533"/>
      <c r="L209" s="533">
        <f>IF($W204=1,(L207/0.85*0.15+L207)*0.15*'1.2.2.C. Partneris-2'!$O$3,0)</f>
        <v>0</v>
      </c>
      <c r="M209" s="533"/>
      <c r="N209" s="533">
        <f>IF($W204=1,(N207/0.85*0.15+N207)*0.15*'1.2.2.C. Partneris-2'!$O$3,0)</f>
        <v>0</v>
      </c>
      <c r="O209" s="533"/>
      <c r="P209" s="533">
        <f>IF($W204=1,(P207/0.85*0.15+P207)*0.15*'1.2.2.C. Partneris-2'!$O$3,0)</f>
        <v>0</v>
      </c>
      <c r="Q209" s="533"/>
      <c r="R209" s="533">
        <f>IF($W204=1,(R207/0.85*0.15+R207)*0.15*'1.2.2.C. Partneris-2'!$O$3,0)</f>
        <v>0</v>
      </c>
      <c r="S209" s="533"/>
      <c r="T209" s="496">
        <f t="shared" si="136"/>
        <v>0</v>
      </c>
      <c r="U209" s="497" t="e">
        <f t="shared" si="137"/>
        <v>#DIV/0!</v>
      </c>
    </row>
    <row r="210" spans="1:23" ht="12.75" customHeight="1" x14ac:dyDescent="0.2">
      <c r="A210" s="498" t="str">
        <f>A$8</f>
        <v>Pašvaldības finansējums</v>
      </c>
      <c r="B210" s="533">
        <f>IF($W204=1,B214-B207-B209-B213-B211,0)</f>
        <v>0</v>
      </c>
      <c r="C210" s="533"/>
      <c r="D210" s="533">
        <f t="shared" ref="D210:R210" si="138">IF($W204=1,D214-D207-D209-D213-D211,0)</f>
        <v>0</v>
      </c>
      <c r="E210" s="533"/>
      <c r="F210" s="533">
        <f t="shared" si="138"/>
        <v>0</v>
      </c>
      <c r="G210" s="533"/>
      <c r="H210" s="533">
        <f t="shared" si="138"/>
        <v>0</v>
      </c>
      <c r="I210" s="533"/>
      <c r="J210" s="533">
        <f t="shared" si="138"/>
        <v>0</v>
      </c>
      <c r="K210" s="533"/>
      <c r="L210" s="533">
        <f t="shared" si="138"/>
        <v>0</v>
      </c>
      <c r="M210" s="533"/>
      <c r="N210" s="533">
        <f t="shared" si="138"/>
        <v>0</v>
      </c>
      <c r="O210" s="533"/>
      <c r="P210" s="533">
        <f t="shared" si="138"/>
        <v>0</v>
      </c>
      <c r="Q210" s="533"/>
      <c r="R210" s="533">
        <f t="shared" si="138"/>
        <v>0</v>
      </c>
      <c r="S210" s="533"/>
      <c r="T210" s="496">
        <f t="shared" si="136"/>
        <v>0</v>
      </c>
      <c r="U210" s="497" t="e">
        <f t="shared" si="137"/>
        <v>#DIV/0!</v>
      </c>
    </row>
    <row r="211" spans="1:23" s="320" customFormat="1" ht="12.75" customHeight="1" x14ac:dyDescent="0.2">
      <c r="A211" s="498" t="str">
        <f>A$9</f>
        <v>Cits publiskais finansējums</v>
      </c>
      <c r="B211" s="537">
        <f>IF($X$204=2,B214*(1-$L$204)+(B214*$L$204*$W$20)+(B214*$L$204*(1-$W$19)),B214*$L$204*$W$20)</f>
        <v>0</v>
      </c>
      <c r="C211" s="537"/>
      <c r="D211" s="537">
        <f t="shared" ref="D211:R211" si="139">IF($X$204=2,D214*(1-$L$204)+(D214*$L$204*$W$20)+(D214*$L$204*(1-$W$19)),D214*$L$204*$W$20)</f>
        <v>0</v>
      </c>
      <c r="E211" s="537"/>
      <c r="F211" s="537">
        <f t="shared" si="139"/>
        <v>0</v>
      </c>
      <c r="G211" s="537"/>
      <c r="H211" s="537">
        <f t="shared" si="139"/>
        <v>0</v>
      </c>
      <c r="I211" s="537"/>
      <c r="J211" s="537">
        <f t="shared" si="139"/>
        <v>0</v>
      </c>
      <c r="K211" s="537"/>
      <c r="L211" s="537">
        <f t="shared" si="139"/>
        <v>0</v>
      </c>
      <c r="M211" s="537"/>
      <c r="N211" s="537">
        <f t="shared" si="139"/>
        <v>0</v>
      </c>
      <c r="O211" s="537"/>
      <c r="P211" s="537">
        <f t="shared" si="139"/>
        <v>0</v>
      </c>
      <c r="Q211" s="537"/>
      <c r="R211" s="537">
        <f t="shared" si="139"/>
        <v>0</v>
      </c>
      <c r="S211" s="533"/>
      <c r="T211" s="496">
        <f t="shared" si="136"/>
        <v>0</v>
      </c>
      <c r="U211" s="497" t="e">
        <f t="shared" si="137"/>
        <v>#DIV/0!</v>
      </c>
    </row>
    <row r="212" spans="1:23" ht="12.75" customHeight="1" x14ac:dyDescent="0.2">
      <c r="A212" s="499" t="str">
        <f>A$10</f>
        <v>Publiskās attiecināmās izmaksas</v>
      </c>
      <c r="B212" s="376">
        <f>SUM(B207:B211)</f>
        <v>0</v>
      </c>
      <c r="C212" s="376"/>
      <c r="D212" s="376">
        <f t="shared" ref="D212:R212" si="140">SUM(D207:D211)</f>
        <v>0</v>
      </c>
      <c r="E212" s="376"/>
      <c r="F212" s="376">
        <f t="shared" si="140"/>
        <v>0</v>
      </c>
      <c r="G212" s="376"/>
      <c r="H212" s="376">
        <f t="shared" si="140"/>
        <v>0</v>
      </c>
      <c r="I212" s="376"/>
      <c r="J212" s="376">
        <f t="shared" si="140"/>
        <v>0</v>
      </c>
      <c r="K212" s="376"/>
      <c r="L212" s="376">
        <f t="shared" si="140"/>
        <v>0</v>
      </c>
      <c r="M212" s="376"/>
      <c r="N212" s="376">
        <f t="shared" si="140"/>
        <v>0</v>
      </c>
      <c r="O212" s="376"/>
      <c r="P212" s="376">
        <f t="shared" si="140"/>
        <v>0</v>
      </c>
      <c r="Q212" s="376"/>
      <c r="R212" s="376">
        <f t="shared" si="140"/>
        <v>0</v>
      </c>
      <c r="S212" s="376"/>
      <c r="T212" s="500">
        <f t="shared" si="136"/>
        <v>0</v>
      </c>
      <c r="U212" s="497" t="e">
        <f t="shared" si="137"/>
        <v>#DIV/0!</v>
      </c>
    </row>
    <row r="213" spans="1:23" ht="12.75" customHeight="1" x14ac:dyDescent="0.2">
      <c r="A213" s="498" t="str">
        <f>A$11</f>
        <v>Privātās attiecināmās izmaksas</v>
      </c>
      <c r="B213" s="533" t="b">
        <f>IF($W$204=1,0,IF($W$204=3,IF($X$204=1,B214-B212,0)))</f>
        <v>0</v>
      </c>
      <c r="C213" s="533"/>
      <c r="D213" s="533" t="b">
        <f t="shared" ref="D213:R213" si="141">IF($W$204=1,0,IF($W$204=3,IF($X$204=1,D214-D212,0)))</f>
        <v>0</v>
      </c>
      <c r="E213" s="533"/>
      <c r="F213" s="533" t="b">
        <f t="shared" si="141"/>
        <v>0</v>
      </c>
      <c r="G213" s="533"/>
      <c r="H213" s="533" t="b">
        <f t="shared" si="141"/>
        <v>0</v>
      </c>
      <c r="I213" s="533"/>
      <c r="J213" s="533" t="b">
        <f t="shared" si="141"/>
        <v>0</v>
      </c>
      <c r="K213" s="533"/>
      <c r="L213" s="533" t="b">
        <f t="shared" si="141"/>
        <v>0</v>
      </c>
      <c r="M213" s="533"/>
      <c r="N213" s="533" t="b">
        <f t="shared" si="141"/>
        <v>0</v>
      </c>
      <c r="O213" s="533"/>
      <c r="P213" s="533" t="b">
        <f t="shared" si="141"/>
        <v>0</v>
      </c>
      <c r="Q213" s="533"/>
      <c r="R213" s="533" t="b">
        <f t="shared" si="141"/>
        <v>0</v>
      </c>
      <c r="S213" s="533"/>
      <c r="T213" s="496">
        <f t="shared" si="136"/>
        <v>0</v>
      </c>
      <c r="U213" s="497" t="e">
        <f t="shared" si="137"/>
        <v>#DIV/0!</v>
      </c>
    </row>
    <row r="214" spans="1:23" ht="12.75" customHeight="1" x14ac:dyDescent="0.2">
      <c r="A214" s="499" t="str">
        <f>A$12</f>
        <v>Kopējās attiecināmās izmaksas</v>
      </c>
      <c r="B214" s="376">
        <f>IF(B23=2,'1.2.2.C. Partneris-2'!H36,'1.2.2.C. Partneris-2'!H36*B23)</f>
        <v>0</v>
      </c>
      <c r="C214" s="376"/>
      <c r="D214" s="376">
        <f>IF(D23=2,'1.2.2.C. Partneris-2'!J36,'1.2.2.C. Partneris-2'!J36*D23)</f>
        <v>0</v>
      </c>
      <c r="E214" s="376"/>
      <c r="F214" s="376">
        <f>IF(F23=2,'1.2.2.C. Partneris-2'!L36,'1.2.2.C. Partneris-2'!L36*F23)</f>
        <v>0</v>
      </c>
      <c r="G214" s="376"/>
      <c r="H214" s="376">
        <f>IF(H23=2,'1.2.2.C. Partneris-2'!N36,'1.2.2.C. Partneris-2'!N36*H23)</f>
        <v>0</v>
      </c>
      <c r="I214" s="376"/>
      <c r="J214" s="376">
        <f>IF(J23=2,'1.2.2.C. Partneris-2'!P36,'1.2.2.C. Partneris-2'!P36*J23)</f>
        <v>0</v>
      </c>
      <c r="K214" s="376"/>
      <c r="L214" s="376">
        <f>IF(L23=2,'1.2.2.C. Partneris-2'!R36,'1.2.2.C. Partneris-2'!R36*L23)</f>
        <v>0</v>
      </c>
      <c r="M214" s="376"/>
      <c r="N214" s="376">
        <f>IF(N23=2,'1.2.2.C. Partneris-2'!T36,'1.2.2.C. Partneris-2'!T36*N23)</f>
        <v>0</v>
      </c>
      <c r="O214" s="376"/>
      <c r="P214" s="376">
        <f>IF(P23=2,'1.2.2.C. Partneris-2'!V36,'1.2.2.C. Partneris-2'!V36*P23)</f>
        <v>0</v>
      </c>
      <c r="Q214" s="376"/>
      <c r="R214" s="376">
        <f>IF(R23=2,'1.2.2.C. Partneris-2'!X36,'1.2.2.C. Partneris-2'!X36*R23)</f>
        <v>0</v>
      </c>
      <c r="S214" s="376"/>
      <c r="T214" s="500">
        <f>SUM(B214:R214)</f>
        <v>0</v>
      </c>
      <c r="U214" s="497" t="e">
        <f t="shared" si="137"/>
        <v>#DIV/0!</v>
      </c>
    </row>
    <row r="215" spans="1:23" ht="12.75" customHeight="1" x14ac:dyDescent="0.2">
      <c r="A215" s="498" t="str">
        <f>A$13</f>
        <v>Publiskās neattiecināmās izmaksas</v>
      </c>
      <c r="B215" s="533" t="b">
        <f>IF($W204=1,B220,IF($W204=3,IF($X204=1,0,B220)))</f>
        <v>0</v>
      </c>
      <c r="C215" s="533"/>
      <c r="D215" s="533" t="b">
        <f t="shared" ref="D215:R215" si="142">IF($W204=1,D220,IF($W204=3,IF($X204=1,0,D220)))</f>
        <v>0</v>
      </c>
      <c r="E215" s="533"/>
      <c r="F215" s="533" t="b">
        <f t="shared" si="142"/>
        <v>0</v>
      </c>
      <c r="G215" s="533"/>
      <c r="H215" s="533" t="b">
        <f t="shared" si="142"/>
        <v>0</v>
      </c>
      <c r="I215" s="533"/>
      <c r="J215" s="533" t="b">
        <f t="shared" si="142"/>
        <v>0</v>
      </c>
      <c r="K215" s="533"/>
      <c r="L215" s="533" t="b">
        <f t="shared" si="142"/>
        <v>0</v>
      </c>
      <c r="M215" s="533"/>
      <c r="N215" s="533" t="b">
        <f t="shared" si="142"/>
        <v>0</v>
      </c>
      <c r="O215" s="533"/>
      <c r="P215" s="533" t="b">
        <f t="shared" si="142"/>
        <v>0</v>
      </c>
      <c r="Q215" s="533"/>
      <c r="R215" s="533" t="b">
        <f t="shared" si="142"/>
        <v>0</v>
      </c>
      <c r="S215" s="533"/>
      <c r="T215" s="496">
        <f t="shared" ref="T215:T217" si="143">SUM(B215:R215)</f>
        <v>0</v>
      </c>
      <c r="U215" s="534" t="s">
        <v>239</v>
      </c>
    </row>
    <row r="216" spans="1:23" ht="12.75" customHeight="1" x14ac:dyDescent="0.2">
      <c r="A216" s="498" t="str">
        <f>A$14</f>
        <v>Privātās neattiecināmās izmaksas</v>
      </c>
      <c r="B216" s="533">
        <f>IF($X204=2,0,IF($X204=1,B220,IF($W204=1,0,IF($W204=3,B220,0))))</f>
        <v>0</v>
      </c>
      <c r="C216" s="533"/>
      <c r="D216" s="533">
        <f t="shared" ref="D216:R216" si="144">IF($X204=2,0,IF($X204=1,D220,IF($W204=1,0,IF($W204=3,D220,0))))</f>
        <v>0</v>
      </c>
      <c r="E216" s="533"/>
      <c r="F216" s="533">
        <f t="shared" si="144"/>
        <v>0</v>
      </c>
      <c r="G216" s="533"/>
      <c r="H216" s="533">
        <f t="shared" si="144"/>
        <v>0</v>
      </c>
      <c r="I216" s="533"/>
      <c r="J216" s="533">
        <f t="shared" si="144"/>
        <v>0</v>
      </c>
      <c r="K216" s="533"/>
      <c r="L216" s="533">
        <f t="shared" si="144"/>
        <v>0</v>
      </c>
      <c r="M216" s="533"/>
      <c r="N216" s="533">
        <f t="shared" si="144"/>
        <v>0</v>
      </c>
      <c r="O216" s="533"/>
      <c r="P216" s="533">
        <f t="shared" si="144"/>
        <v>0</v>
      </c>
      <c r="Q216" s="533"/>
      <c r="R216" s="533">
        <f t="shared" si="144"/>
        <v>0</v>
      </c>
      <c r="S216" s="533"/>
      <c r="T216" s="496">
        <f t="shared" si="143"/>
        <v>0</v>
      </c>
      <c r="U216" s="534" t="s">
        <v>239</v>
      </c>
    </row>
    <row r="217" spans="1:23" ht="12.75" customHeight="1" x14ac:dyDescent="0.2">
      <c r="A217" s="499" t="str">
        <f>A$15</f>
        <v>Neattiecināmās izmaksas kopā</v>
      </c>
      <c r="B217" s="376">
        <f>SUM(B215:B216)</f>
        <v>0</v>
      </c>
      <c r="C217" s="376"/>
      <c r="D217" s="376">
        <f>'1.2.1.C. Partneris-1'!K100</f>
        <v>0</v>
      </c>
      <c r="E217" s="376"/>
      <c r="F217" s="376">
        <f>'1.2.1.C. Partneris-1'!M100</f>
        <v>0</v>
      </c>
      <c r="G217" s="376"/>
      <c r="H217" s="376">
        <f>'1.2.1.C. Partneris-1'!O100</f>
        <v>0</v>
      </c>
      <c r="I217" s="376"/>
      <c r="J217" s="376">
        <f>'1.2.1.C. Partneris-1'!Q100</f>
        <v>0</v>
      </c>
      <c r="K217" s="376"/>
      <c r="L217" s="376">
        <f>'1.2.1.C. Partneris-1'!S100</f>
        <v>0</v>
      </c>
      <c r="M217" s="376"/>
      <c r="N217" s="376">
        <f>'1.2.1.C. Partneris-1'!U100</f>
        <v>0</v>
      </c>
      <c r="O217" s="376"/>
      <c r="P217" s="376">
        <f>'1.2.1.C. Partneris-1'!W100</f>
        <v>0</v>
      </c>
      <c r="Q217" s="376"/>
      <c r="R217" s="376">
        <f>'1.2.1.C. Partneris-1'!Y100</f>
        <v>0</v>
      </c>
      <c r="S217" s="376"/>
      <c r="T217" s="500">
        <f t="shared" si="143"/>
        <v>0</v>
      </c>
      <c r="U217" s="534" t="s">
        <v>239</v>
      </c>
    </row>
    <row r="218" spans="1:23" ht="12.75" customHeight="1" x14ac:dyDescent="0.25">
      <c r="A218" s="505" t="str">
        <f>A$16</f>
        <v>Kopējās izmaksas</v>
      </c>
      <c r="B218" s="506">
        <f>B214+B217</f>
        <v>0</v>
      </c>
      <c r="C218" s="506"/>
      <c r="D218" s="506">
        <f t="shared" ref="D218:R218" si="145">D214+D217</f>
        <v>0</v>
      </c>
      <c r="E218" s="506"/>
      <c r="F218" s="506">
        <f t="shared" si="145"/>
        <v>0</v>
      </c>
      <c r="G218" s="506"/>
      <c r="H218" s="506">
        <f t="shared" si="145"/>
        <v>0</v>
      </c>
      <c r="I218" s="506"/>
      <c r="J218" s="506">
        <f t="shared" si="145"/>
        <v>0</v>
      </c>
      <c r="K218" s="506"/>
      <c r="L218" s="506">
        <f t="shared" si="145"/>
        <v>0</v>
      </c>
      <c r="M218" s="506"/>
      <c r="N218" s="506">
        <f t="shared" si="145"/>
        <v>0</v>
      </c>
      <c r="O218" s="506"/>
      <c r="P218" s="506">
        <f t="shared" si="145"/>
        <v>0</v>
      </c>
      <c r="Q218" s="506"/>
      <c r="R218" s="506">
        <f t="shared" si="145"/>
        <v>0</v>
      </c>
      <c r="S218" s="506"/>
      <c r="T218" s="500">
        <f>SUM(B218:R218)</f>
        <v>0</v>
      </c>
      <c r="U218" s="534" t="s">
        <v>239</v>
      </c>
    </row>
    <row r="219" spans="1:23" hidden="1" x14ac:dyDescent="0.2">
      <c r="A219" s="538" t="s">
        <v>496</v>
      </c>
      <c r="B219" s="539">
        <f>B214*$L$204*$W$20</f>
        <v>0</v>
      </c>
      <c r="C219" s="539"/>
      <c r="D219" s="539">
        <f t="shared" ref="D219:R219" si="146">D214*$L$204*$W$20</f>
        <v>0</v>
      </c>
      <c r="E219" s="539"/>
      <c r="F219" s="539">
        <f t="shared" si="146"/>
        <v>0</v>
      </c>
      <c r="G219" s="539"/>
      <c r="H219" s="539">
        <f t="shared" si="146"/>
        <v>0</v>
      </c>
      <c r="I219" s="539"/>
      <c r="J219" s="539">
        <f t="shared" si="146"/>
        <v>0</v>
      </c>
      <c r="K219" s="539"/>
      <c r="L219" s="539">
        <f t="shared" si="146"/>
        <v>0</v>
      </c>
      <c r="M219" s="539"/>
      <c r="N219" s="539">
        <f t="shared" si="146"/>
        <v>0</v>
      </c>
      <c r="O219" s="539"/>
      <c r="P219" s="539">
        <f t="shared" si="146"/>
        <v>0</v>
      </c>
      <c r="Q219" s="539"/>
      <c r="R219" s="539">
        <f t="shared" si="146"/>
        <v>0</v>
      </c>
      <c r="T219" s="540">
        <f>IF(X204=1,0,SUM(B219:R219))</f>
        <v>0</v>
      </c>
    </row>
    <row r="220" spans="1:23" hidden="1" x14ac:dyDescent="0.2">
      <c r="A220" s="538" t="s">
        <v>241</v>
      </c>
      <c r="B220" s="539">
        <f>IF(B23=2,'1.2.2.C. Partneris-2'!I36,'1.2.2.C. Partneris-2'!I36*B23)</f>
        <v>0</v>
      </c>
      <c r="C220" s="539"/>
      <c r="D220" s="539">
        <f>IF(D23=2,'1.2.2.C. Partneris-2'!K36,'1.2.2.C. Partneris-2'!K36*D23)</f>
        <v>0</v>
      </c>
      <c r="E220" s="539"/>
      <c r="F220" s="539">
        <f>IF(F23=2,'1.2.2.C. Partneris-2'!M36,'1.2.2.C. Partneris-2'!M36*F23)</f>
        <v>0</v>
      </c>
      <c r="G220" s="539"/>
      <c r="H220" s="539">
        <f>IF(H23=2,'1.2.2.C. Partneris-2'!O36,'1.2.2.C. Partneris-2'!O36*H23)</f>
        <v>0</v>
      </c>
      <c r="I220" s="539"/>
      <c r="J220" s="539">
        <f>IF(J23=2,'1.2.2.C. Partneris-2'!Q36,'1.2.2.C. Partneris-2'!Q36*J23)</f>
        <v>0</v>
      </c>
      <c r="K220" s="539"/>
      <c r="L220" s="539">
        <f>IF(L23=2,'1.2.2.C. Partneris-2'!S36,'1.2.2.C. Partneris-2'!S36*L23)</f>
        <v>0</v>
      </c>
      <c r="M220" s="539"/>
      <c r="N220" s="539">
        <f>IF(N23=2,'1.2.2.C. Partneris-2'!U36,'1.2.2.C. Partneris-2'!U36*N23)</f>
        <v>0</v>
      </c>
      <c r="O220" s="539"/>
      <c r="P220" s="539">
        <f>IF(P23=2,'1.2.2.C. Partneris-2'!W36,'1.2.2.C. Partneris-2'!W36*P23)</f>
        <v>0</v>
      </c>
      <c r="Q220" s="539"/>
      <c r="R220" s="539">
        <f>IF(R23=2,'1.2.2.C. Partneris-2'!Y36,'1.2.2.C. Partneris-2'!Y36*R23)</f>
        <v>0</v>
      </c>
    </row>
    <row r="222" spans="1:23" ht="18.75" customHeight="1" x14ac:dyDescent="0.2">
      <c r="A222" s="542" t="s">
        <v>251</v>
      </c>
      <c r="B222" s="524">
        <f>'1.3.1. Partneris-kom.-1'!C3</f>
        <v>0</v>
      </c>
      <c r="C222" s="525"/>
      <c r="D222" s="525"/>
      <c r="E222" s="525"/>
      <c r="F222" s="524">
        <f>'1.3.1. Partneris-kom.-1'!H3</f>
        <v>0</v>
      </c>
      <c r="G222" s="525"/>
      <c r="H222" s="526"/>
      <c r="I222" s="525"/>
      <c r="J222" s="526" t="s">
        <v>321</v>
      </c>
      <c r="K222" s="525"/>
      <c r="L222" s="528">
        <f>'1.3.1. Partneris-kom.-1'!C10</f>
        <v>0.45</v>
      </c>
      <c r="M222" s="525"/>
      <c r="N222" s="529" t="s">
        <v>340</v>
      </c>
      <c r="O222" s="525"/>
      <c r="P222" s="526"/>
      <c r="Q222" s="525"/>
      <c r="R222" s="526"/>
      <c r="S222" s="525"/>
      <c r="T222" s="526"/>
      <c r="U222" s="526"/>
      <c r="W222" s="401">
        <f>IF(F222=dati!$J$3,1,IF(F222=dati!$J$4,2,IF(F222=dati!$J$5,3,0)))</f>
        <v>0</v>
      </c>
    </row>
    <row r="223" spans="1:23" x14ac:dyDescent="0.2">
      <c r="A223" s="491" t="s">
        <v>231</v>
      </c>
      <c r="B223" s="492">
        <f>B$3</f>
        <v>2022</v>
      </c>
      <c r="C223" s="492"/>
      <c r="D223" s="492">
        <f>D$3</f>
        <v>2023</v>
      </c>
      <c r="E223" s="492"/>
      <c r="F223" s="492" t="str">
        <f>F$3</f>
        <v>X</v>
      </c>
      <c r="G223" s="492"/>
      <c r="H223" s="492" t="str">
        <f>H$3</f>
        <v>X</v>
      </c>
      <c r="I223" s="492"/>
      <c r="J223" s="492" t="str">
        <f>J$3</f>
        <v>X</v>
      </c>
      <c r="K223" s="492"/>
      <c r="L223" s="492" t="str">
        <f>L$3</f>
        <v>X</v>
      </c>
      <c r="M223" s="492"/>
      <c r="N223" s="492" t="str">
        <f>N$3</f>
        <v>X</v>
      </c>
      <c r="O223" s="492"/>
      <c r="P223" s="492" t="str">
        <f>P$3</f>
        <v>X</v>
      </c>
      <c r="Q223" s="492"/>
      <c r="R223" s="492" t="str">
        <f>R$3</f>
        <v>X</v>
      </c>
      <c r="S223" s="492"/>
      <c r="T223" s="492"/>
      <c r="U223" s="492"/>
    </row>
    <row r="224" spans="1:23" x14ac:dyDescent="0.2">
      <c r="A224" s="530"/>
      <c r="B224" s="493" t="s">
        <v>232</v>
      </c>
      <c r="C224" s="493"/>
      <c r="D224" s="493" t="s">
        <v>232</v>
      </c>
      <c r="E224" s="493"/>
      <c r="F224" s="493" t="s">
        <v>232</v>
      </c>
      <c r="G224" s="493"/>
      <c r="H224" s="493" t="s">
        <v>232</v>
      </c>
      <c r="I224" s="493"/>
      <c r="J224" s="493" t="s">
        <v>232</v>
      </c>
      <c r="K224" s="493"/>
      <c r="L224" s="493" t="s">
        <v>232</v>
      </c>
      <c r="M224" s="493"/>
      <c r="N224" s="493" t="s">
        <v>232</v>
      </c>
      <c r="O224" s="493"/>
      <c r="P224" s="493" t="s">
        <v>232</v>
      </c>
      <c r="Q224" s="493"/>
      <c r="R224" s="493" t="s">
        <v>232</v>
      </c>
      <c r="S224" s="493"/>
      <c r="T224" s="493" t="s">
        <v>114</v>
      </c>
      <c r="U224" s="493" t="s">
        <v>59</v>
      </c>
    </row>
    <row r="225" spans="1:23" ht="12.75" customHeight="1" x14ac:dyDescent="0.2">
      <c r="A225" s="531" t="str">
        <f>A$5</f>
        <v>Eiropas Reģionālās attīstības fonds</v>
      </c>
      <c r="B225" s="532">
        <f>(B232*$L$222)*$W$19-B229</f>
        <v>0</v>
      </c>
      <c r="C225" s="532">
        <f t="shared" ref="C225:R225" si="147">(C232*$L$222)*$W$19-C229</f>
        <v>0</v>
      </c>
      <c r="D225" s="532">
        <f t="shared" si="147"/>
        <v>0</v>
      </c>
      <c r="E225" s="532"/>
      <c r="F225" s="532">
        <f t="shared" si="147"/>
        <v>0</v>
      </c>
      <c r="G225" s="532"/>
      <c r="H225" s="532">
        <f t="shared" si="147"/>
        <v>0</v>
      </c>
      <c r="I225" s="532"/>
      <c r="J225" s="532">
        <f t="shared" si="147"/>
        <v>0</v>
      </c>
      <c r="K225" s="532"/>
      <c r="L225" s="532">
        <f t="shared" si="147"/>
        <v>0</v>
      </c>
      <c r="M225" s="532"/>
      <c r="N225" s="532">
        <f t="shared" si="147"/>
        <v>0</v>
      </c>
      <c r="O225" s="532"/>
      <c r="P225" s="532">
        <f t="shared" si="147"/>
        <v>0</v>
      </c>
      <c r="Q225" s="532"/>
      <c r="R225" s="532">
        <f t="shared" si="147"/>
        <v>0</v>
      </c>
      <c r="S225" s="532"/>
      <c r="T225" s="496">
        <f>SUM(B225:R225)</f>
        <v>0</v>
      </c>
      <c r="U225" s="497" t="e">
        <f>T225/$T$232</f>
        <v>#DIV/0!</v>
      </c>
    </row>
    <row r="226" spans="1:23" ht="12.75" hidden="1" customHeight="1" x14ac:dyDescent="0.2">
      <c r="A226" s="498" t="str">
        <f>A$6</f>
        <v>Attiecināmais valsts budžeta finansējums</v>
      </c>
      <c r="B226" s="532"/>
      <c r="C226" s="532"/>
      <c r="D226" s="532"/>
      <c r="E226" s="532"/>
      <c r="F226" s="532"/>
      <c r="G226" s="532"/>
      <c r="H226" s="532"/>
      <c r="I226" s="532"/>
      <c r="J226" s="532"/>
      <c r="K226" s="532"/>
      <c r="L226" s="532"/>
      <c r="M226" s="532"/>
      <c r="N226" s="532"/>
      <c r="O226" s="532"/>
      <c r="P226" s="532"/>
      <c r="Q226" s="532"/>
      <c r="R226" s="532"/>
      <c r="S226" s="532"/>
      <c r="T226" s="496">
        <f t="shared" ref="T226:T231" si="148">SUM(B226:R226)</f>
        <v>0</v>
      </c>
      <c r="U226" s="497" t="e">
        <f t="shared" ref="U226:U232" si="149">T226/$T$232</f>
        <v>#DIV/0!</v>
      </c>
    </row>
    <row r="227" spans="1:23" ht="12.75" customHeight="1" x14ac:dyDescent="0.2">
      <c r="A227" s="498" t="str">
        <f>A$7</f>
        <v>Valsts budžeta dotācija pašvaldībām</v>
      </c>
      <c r="B227" s="533"/>
      <c r="C227" s="533"/>
      <c r="D227" s="533"/>
      <c r="E227" s="533"/>
      <c r="F227" s="533"/>
      <c r="G227" s="533"/>
      <c r="H227" s="533"/>
      <c r="I227" s="533"/>
      <c r="J227" s="533"/>
      <c r="K227" s="533"/>
      <c r="L227" s="533"/>
      <c r="M227" s="533"/>
      <c r="N227" s="533"/>
      <c r="O227" s="533"/>
      <c r="P227" s="533"/>
      <c r="Q227" s="533"/>
      <c r="R227" s="533"/>
      <c r="S227" s="533"/>
      <c r="T227" s="496">
        <f t="shared" si="148"/>
        <v>0</v>
      </c>
      <c r="U227" s="497" t="e">
        <f t="shared" si="149"/>
        <v>#DIV/0!</v>
      </c>
    </row>
    <row r="228" spans="1:23" ht="12.75" customHeight="1" x14ac:dyDescent="0.2">
      <c r="A228" s="498" t="str">
        <f>A$8</f>
        <v>Pašvaldības finansējums</v>
      </c>
      <c r="B228" s="533"/>
      <c r="C228" s="533"/>
      <c r="D228" s="533"/>
      <c r="E228" s="533"/>
      <c r="F228" s="533"/>
      <c r="G228" s="533"/>
      <c r="H228" s="533"/>
      <c r="I228" s="533"/>
      <c r="J228" s="533"/>
      <c r="K228" s="533"/>
      <c r="L228" s="533"/>
      <c r="M228" s="533"/>
      <c r="N228" s="533"/>
      <c r="O228" s="533"/>
      <c r="P228" s="533"/>
      <c r="Q228" s="533"/>
      <c r="R228" s="533"/>
      <c r="S228" s="533"/>
      <c r="T228" s="496">
        <f t="shared" si="148"/>
        <v>0</v>
      </c>
      <c r="U228" s="497" t="e">
        <f t="shared" si="149"/>
        <v>#DIV/0!</v>
      </c>
    </row>
    <row r="229" spans="1:23" s="320" customFormat="1" ht="12.75" customHeight="1" x14ac:dyDescent="0.2">
      <c r="A229" s="498" t="str">
        <f>A$9</f>
        <v>Cits publiskais finansējums</v>
      </c>
      <c r="B229" s="533">
        <f>B232*$L$222*$W$20</f>
        <v>0</v>
      </c>
      <c r="C229" s="533"/>
      <c r="D229" s="533">
        <f t="shared" ref="D229:R229" si="150">D232*$L$222*$W$20</f>
        <v>0</v>
      </c>
      <c r="E229" s="533"/>
      <c r="F229" s="533">
        <f t="shared" si="150"/>
        <v>0</v>
      </c>
      <c r="G229" s="533"/>
      <c r="H229" s="533">
        <f t="shared" si="150"/>
        <v>0</v>
      </c>
      <c r="I229" s="533"/>
      <c r="J229" s="533">
        <f t="shared" si="150"/>
        <v>0</v>
      </c>
      <c r="K229" s="533"/>
      <c r="L229" s="533">
        <f t="shared" si="150"/>
        <v>0</v>
      </c>
      <c r="M229" s="533"/>
      <c r="N229" s="533">
        <f t="shared" si="150"/>
        <v>0</v>
      </c>
      <c r="O229" s="533"/>
      <c r="P229" s="533">
        <f t="shared" si="150"/>
        <v>0</v>
      </c>
      <c r="Q229" s="533"/>
      <c r="R229" s="533">
        <f t="shared" si="150"/>
        <v>0</v>
      </c>
      <c r="S229" s="533"/>
      <c r="T229" s="496">
        <f t="shared" si="148"/>
        <v>0</v>
      </c>
      <c r="U229" s="497" t="e">
        <f t="shared" si="149"/>
        <v>#DIV/0!</v>
      </c>
    </row>
    <row r="230" spans="1:23" ht="12.75" customHeight="1" x14ac:dyDescent="0.2">
      <c r="A230" s="499" t="str">
        <f>A$10</f>
        <v>Publiskās attiecināmās izmaksas</v>
      </c>
      <c r="B230" s="376">
        <f>SUM(B225:B229)</f>
        <v>0</v>
      </c>
      <c r="C230" s="376"/>
      <c r="D230" s="376">
        <f t="shared" ref="D230:R230" si="151">SUM(D225:D229)</f>
        <v>0</v>
      </c>
      <c r="E230" s="376"/>
      <c r="F230" s="376">
        <f t="shared" si="151"/>
        <v>0</v>
      </c>
      <c r="G230" s="376"/>
      <c r="H230" s="376">
        <f t="shared" si="151"/>
        <v>0</v>
      </c>
      <c r="I230" s="376"/>
      <c r="J230" s="376">
        <f t="shared" si="151"/>
        <v>0</v>
      </c>
      <c r="K230" s="376"/>
      <c r="L230" s="376">
        <f t="shared" si="151"/>
        <v>0</v>
      </c>
      <c r="M230" s="376"/>
      <c r="N230" s="376">
        <f t="shared" si="151"/>
        <v>0</v>
      </c>
      <c r="O230" s="376"/>
      <c r="P230" s="376">
        <f t="shared" si="151"/>
        <v>0</v>
      </c>
      <c r="Q230" s="376"/>
      <c r="R230" s="376">
        <f t="shared" si="151"/>
        <v>0</v>
      </c>
      <c r="S230" s="376"/>
      <c r="T230" s="500">
        <f t="shared" si="148"/>
        <v>0</v>
      </c>
      <c r="U230" s="497" t="e">
        <f t="shared" si="149"/>
        <v>#DIV/0!</v>
      </c>
    </row>
    <row r="231" spans="1:23" ht="12.75" customHeight="1" x14ac:dyDescent="0.2">
      <c r="A231" s="498" t="str">
        <f>A$11</f>
        <v>Privātās attiecināmās izmaksas</v>
      </c>
      <c r="B231" s="533">
        <f>B232-B225-B229</f>
        <v>0</v>
      </c>
      <c r="C231" s="533"/>
      <c r="D231" s="533">
        <f t="shared" ref="D231:R231" si="152">D232-D225-D229</f>
        <v>0</v>
      </c>
      <c r="E231" s="533"/>
      <c r="F231" s="533">
        <f t="shared" si="152"/>
        <v>0</v>
      </c>
      <c r="G231" s="533"/>
      <c r="H231" s="533">
        <f t="shared" si="152"/>
        <v>0</v>
      </c>
      <c r="I231" s="533"/>
      <c r="J231" s="533">
        <f t="shared" si="152"/>
        <v>0</v>
      </c>
      <c r="K231" s="533"/>
      <c r="L231" s="533">
        <f t="shared" si="152"/>
        <v>0</v>
      </c>
      <c r="M231" s="533"/>
      <c r="N231" s="533">
        <f t="shared" si="152"/>
        <v>0</v>
      </c>
      <c r="O231" s="533"/>
      <c r="P231" s="533">
        <f t="shared" si="152"/>
        <v>0</v>
      </c>
      <c r="Q231" s="533"/>
      <c r="R231" s="533">
        <f t="shared" si="152"/>
        <v>0</v>
      </c>
      <c r="S231" s="533"/>
      <c r="T231" s="496">
        <f t="shared" si="148"/>
        <v>0</v>
      </c>
      <c r="U231" s="497" t="e">
        <f t="shared" si="149"/>
        <v>#DIV/0!</v>
      </c>
    </row>
    <row r="232" spans="1:23" ht="12.75" customHeight="1" x14ac:dyDescent="0.2">
      <c r="A232" s="499" t="str">
        <f>A$12</f>
        <v>Kopējās attiecināmās izmaksas</v>
      </c>
      <c r="B232" s="376">
        <f>IF(B23=2,'1.3.1. Partneris-kom.-1'!H39,'1.3.1. Partneris-kom.-1'!H39*B23)</f>
        <v>0</v>
      </c>
      <c r="C232" s="376"/>
      <c r="D232" s="376">
        <f>IF(D23=2,'1.3.1. Partneris-kom.-1'!J39+'1.3.1. Partneris-kom.-1'!H39,'1.3.1. Partneris-kom.-1'!J39*D23)</f>
        <v>0</v>
      </c>
      <c r="E232" s="376"/>
      <c r="F232" s="376">
        <f>IF(F23=2,'1.3.1. Partneris-kom.-1'!L39+'1.3.1. Partneris-kom.-1'!J39+'1.3.1. Partneris-kom.-1'!H39,'1.3.1. Partneris-kom.-1'!L39*F23)</f>
        <v>0</v>
      </c>
      <c r="G232" s="376"/>
      <c r="H232" s="376">
        <f>IF(H23=2,'1.3.1. Partneris-kom.-1'!N39+'1.3.1. Partneris-kom.-1'!L39+'1.3.1. Partneris-kom.-1'!J39+'1.3.1. Partneris-kom.-1'!H39,'1.3.1. Partneris-kom.-1'!N39*H23)</f>
        <v>0</v>
      </c>
      <c r="I232" s="376"/>
      <c r="J232" s="376">
        <f>IF(J23=2,'1.3.1. Partneris-kom.-1'!P39,'1.3.1. Partneris-kom.-1'!P39*J23)</f>
        <v>0</v>
      </c>
      <c r="K232" s="376"/>
      <c r="L232" s="376">
        <f>IF(L23=2,'1.3.1. Partneris-kom.-1'!R39,'1.3.1. Partneris-kom.-1'!R39*L23)</f>
        <v>0</v>
      </c>
      <c r="M232" s="376"/>
      <c r="N232" s="376">
        <f>IF(N23=2,'1.3.1. Partneris-kom.-1'!T39,'1.3.1. Partneris-kom.-1'!T39*N23)</f>
        <v>0</v>
      </c>
      <c r="O232" s="376"/>
      <c r="P232" s="376">
        <f>IF(P23=2,'1.3.1. Partneris-kom.-1'!V39,'1.3.1. Partneris-kom.-1'!V39*P23)</f>
        <v>0</v>
      </c>
      <c r="Q232" s="376"/>
      <c r="R232" s="376">
        <f>IF(R23=2,'1.3.1. Partneris-kom.-1'!X39,'1.3.1. Partneris-kom.-1'!X39*R23)</f>
        <v>0</v>
      </c>
      <c r="S232" s="376"/>
      <c r="T232" s="500">
        <f>SUM(B232:R232)</f>
        <v>0</v>
      </c>
      <c r="U232" s="497" t="e">
        <f t="shared" si="149"/>
        <v>#DIV/0!</v>
      </c>
    </row>
    <row r="233" spans="1:23" ht="12.75" customHeight="1" x14ac:dyDescent="0.2">
      <c r="A233" s="498" t="str">
        <f>A$13</f>
        <v>Publiskās neattiecināmās izmaksas</v>
      </c>
      <c r="B233" s="535"/>
      <c r="C233" s="535"/>
      <c r="D233" s="535"/>
      <c r="E233" s="535"/>
      <c r="F233" s="535"/>
      <c r="G233" s="535"/>
      <c r="H233" s="535"/>
      <c r="I233" s="535"/>
      <c r="J233" s="535"/>
      <c r="K233" s="535"/>
      <c r="L233" s="535"/>
      <c r="M233" s="535"/>
      <c r="N233" s="535"/>
      <c r="O233" s="535"/>
      <c r="P233" s="535"/>
      <c r="Q233" s="535"/>
      <c r="R233" s="535"/>
      <c r="S233" s="535"/>
      <c r="T233" s="496">
        <f t="shared" ref="T233:T235" si="153">SUM(B233:R233)</f>
        <v>0</v>
      </c>
      <c r="U233" s="534" t="s">
        <v>239</v>
      </c>
    </row>
    <row r="234" spans="1:23" ht="12.75" customHeight="1" x14ac:dyDescent="0.2">
      <c r="A234" s="498" t="str">
        <f>A$14</f>
        <v>Privātās neattiecināmās izmaksas</v>
      </c>
      <c r="B234" s="533">
        <f>IF(B23=2,'1.3.1. Partneris-kom.-1'!I39,'1.3.1. Partneris-kom.-1'!I39*B23)</f>
        <v>0</v>
      </c>
      <c r="C234" s="533"/>
      <c r="D234" s="533">
        <f>IF(D23=2,'1.3.1. Partneris-kom.-1'!K39+'1.3.1. Partneris-kom.-1'!I39,'1.3.1. Partneris-kom.-1'!K39*D23)</f>
        <v>0</v>
      </c>
      <c r="E234" s="533"/>
      <c r="F234" s="533">
        <f>IF(F23=2,'1.3.1. Partneris-kom.-1'!M39+'1.3.1. Partneris-kom.-1'!K39+'1.3.1. Partneris-kom.-1'!I39,'1.3.1. Partneris-kom.-1'!M39*F23)</f>
        <v>0</v>
      </c>
      <c r="G234" s="533"/>
      <c r="H234" s="533">
        <f>IF(H23=2,'1.3.1. Partneris-kom.-1'!O39+'1.3.1. Partneris-kom.-1'!M39+'1.3.1. Partneris-kom.-1'!K39+'1.3.1. Partneris-kom.-1'!I39,'1.3.1. Partneris-kom.-1'!O39*H23)</f>
        <v>0</v>
      </c>
      <c r="I234" s="533"/>
      <c r="J234" s="533">
        <f>IF(J23=2,'1.3.1. Partneris-kom.-1'!Q39,'1.3.1. Partneris-kom.-1'!Q39*J23)</f>
        <v>0</v>
      </c>
      <c r="K234" s="533"/>
      <c r="L234" s="533">
        <f>IF(L23=2,'1.3.1. Partneris-kom.-1'!S39,'1.3.1. Partneris-kom.-1'!S39*L23)</f>
        <v>0</v>
      </c>
      <c r="M234" s="533"/>
      <c r="N234" s="533">
        <f>IF(N23=2,'1.3.1. Partneris-kom.-1'!U39,'1.3.1. Partneris-kom.-1'!U39*N23)</f>
        <v>0</v>
      </c>
      <c r="O234" s="533"/>
      <c r="P234" s="533">
        <f>IF(P23=2,'1.3.1. Partneris-kom.-1'!W39,'1.3.1. Partneris-kom.-1'!W39*P23)</f>
        <v>0</v>
      </c>
      <c r="Q234" s="533"/>
      <c r="R234" s="533">
        <f>IF(R23=2,'1.3.1. Partneris-kom.-1'!Y39,'1.3.1. Partneris-kom.-1'!Y39*R23)</f>
        <v>0</v>
      </c>
      <c r="S234" s="533"/>
      <c r="T234" s="496">
        <f t="shared" si="153"/>
        <v>0</v>
      </c>
      <c r="U234" s="534" t="s">
        <v>239</v>
      </c>
    </row>
    <row r="235" spans="1:23" ht="12.75" customHeight="1" x14ac:dyDescent="0.2">
      <c r="A235" s="499" t="str">
        <f>A$15</f>
        <v>Neattiecināmās izmaksas kopā</v>
      </c>
      <c r="B235" s="376">
        <f>SUM(B233:B234)</f>
        <v>0</v>
      </c>
      <c r="C235" s="376"/>
      <c r="D235" s="376">
        <f t="shared" ref="D235:R235" si="154">SUM(D233:D234)</f>
        <v>0</v>
      </c>
      <c r="E235" s="376"/>
      <c r="F235" s="376">
        <f t="shared" si="154"/>
        <v>0</v>
      </c>
      <c r="G235" s="376"/>
      <c r="H235" s="376">
        <f t="shared" si="154"/>
        <v>0</v>
      </c>
      <c r="I235" s="376"/>
      <c r="J235" s="376">
        <f t="shared" si="154"/>
        <v>0</v>
      </c>
      <c r="K235" s="376"/>
      <c r="L235" s="376">
        <f t="shared" si="154"/>
        <v>0</v>
      </c>
      <c r="M235" s="376"/>
      <c r="N235" s="376">
        <f t="shared" si="154"/>
        <v>0</v>
      </c>
      <c r="O235" s="376"/>
      <c r="P235" s="376">
        <f t="shared" si="154"/>
        <v>0</v>
      </c>
      <c r="Q235" s="376"/>
      <c r="R235" s="376">
        <f t="shared" si="154"/>
        <v>0</v>
      </c>
      <c r="S235" s="376"/>
      <c r="T235" s="500">
        <f t="shared" si="153"/>
        <v>0</v>
      </c>
      <c r="U235" s="534" t="s">
        <v>239</v>
      </c>
    </row>
    <row r="236" spans="1:23" ht="12.75" customHeight="1" x14ac:dyDescent="0.25">
      <c r="A236" s="505" t="str">
        <f>A$16</f>
        <v>Kopējās izmaksas</v>
      </c>
      <c r="B236" s="506">
        <f>B232+B235</f>
        <v>0</v>
      </c>
      <c r="C236" s="506"/>
      <c r="D236" s="506">
        <f t="shared" ref="D236:R236" si="155">D232+D235</f>
        <v>0</v>
      </c>
      <c r="E236" s="506"/>
      <c r="F236" s="506">
        <f t="shared" si="155"/>
        <v>0</v>
      </c>
      <c r="G236" s="506"/>
      <c r="H236" s="506">
        <f t="shared" si="155"/>
        <v>0</v>
      </c>
      <c r="I236" s="506"/>
      <c r="J236" s="506">
        <f t="shared" si="155"/>
        <v>0</v>
      </c>
      <c r="K236" s="506"/>
      <c r="L236" s="506">
        <f t="shared" si="155"/>
        <v>0</v>
      </c>
      <c r="M236" s="506"/>
      <c r="N236" s="506">
        <f t="shared" si="155"/>
        <v>0</v>
      </c>
      <c r="O236" s="506"/>
      <c r="P236" s="506">
        <f t="shared" si="155"/>
        <v>0</v>
      </c>
      <c r="Q236" s="506"/>
      <c r="R236" s="506">
        <f t="shared" si="155"/>
        <v>0</v>
      </c>
      <c r="S236" s="506"/>
      <c r="T236" s="500">
        <f>SUM(B236:R236)</f>
        <v>0</v>
      </c>
      <c r="U236" s="534" t="s">
        <v>239</v>
      </c>
    </row>
    <row r="238" spans="1:23" ht="18.75" customHeight="1" x14ac:dyDescent="0.2">
      <c r="A238" s="542" t="s">
        <v>251</v>
      </c>
      <c r="B238" s="524">
        <f>'1.3.1. Partneris-kom.-1'!C3</f>
        <v>0</v>
      </c>
      <c r="C238" s="525"/>
      <c r="D238" s="525"/>
      <c r="E238" s="525"/>
      <c r="F238" s="524">
        <f>'1.3.1. Partneris-kom.-1'!H3</f>
        <v>0</v>
      </c>
      <c r="G238" s="525"/>
      <c r="H238" s="526"/>
      <c r="I238" s="525"/>
      <c r="J238" s="526" t="s">
        <v>321</v>
      </c>
      <c r="K238" s="525"/>
      <c r="L238" s="528">
        <f>'1.3.1. Partneris-kom.-1'!C22</f>
        <v>1</v>
      </c>
      <c r="M238" s="525"/>
      <c r="N238" s="529" t="s">
        <v>347</v>
      </c>
      <c r="O238" s="525"/>
      <c r="P238" s="526"/>
      <c r="Q238" s="525"/>
      <c r="R238" s="526"/>
      <c r="S238" s="525"/>
      <c r="T238" s="526"/>
      <c r="U238" s="526"/>
      <c r="W238" s="401">
        <f>IF(F238=dati!$J$3,1,IF(F238=dati!$J$4,2,IF(F238=dati!$J$5,3,0)))</f>
        <v>0</v>
      </c>
    </row>
    <row r="239" spans="1:23" x14ac:dyDescent="0.2">
      <c r="A239" s="491" t="s">
        <v>231</v>
      </c>
      <c r="B239" s="492">
        <f>B$3</f>
        <v>2022</v>
      </c>
      <c r="C239" s="492"/>
      <c r="D239" s="492">
        <f>D$3</f>
        <v>2023</v>
      </c>
      <c r="E239" s="492"/>
      <c r="F239" s="492" t="str">
        <f>F$3</f>
        <v>X</v>
      </c>
      <c r="G239" s="492"/>
      <c r="H239" s="492" t="str">
        <f>H$3</f>
        <v>X</v>
      </c>
      <c r="I239" s="492"/>
      <c r="J239" s="492" t="str">
        <f>J$3</f>
        <v>X</v>
      </c>
      <c r="K239" s="492"/>
      <c r="L239" s="492" t="str">
        <f>L$3</f>
        <v>X</v>
      </c>
      <c r="M239" s="492"/>
      <c r="N239" s="492" t="str">
        <f>N$3</f>
        <v>X</v>
      </c>
      <c r="O239" s="492"/>
      <c r="P239" s="492" t="str">
        <f>P$3</f>
        <v>X</v>
      </c>
      <c r="Q239" s="492"/>
      <c r="R239" s="492" t="str">
        <f>R$3</f>
        <v>X</v>
      </c>
      <c r="S239" s="492"/>
      <c r="T239" s="492"/>
      <c r="U239" s="492"/>
    </row>
    <row r="240" spans="1:23" x14ac:dyDescent="0.2">
      <c r="A240" s="530"/>
      <c r="B240" s="493" t="s">
        <v>232</v>
      </c>
      <c r="C240" s="493"/>
      <c r="D240" s="493" t="s">
        <v>232</v>
      </c>
      <c r="E240" s="493"/>
      <c r="F240" s="493" t="s">
        <v>232</v>
      </c>
      <c r="G240" s="493"/>
      <c r="H240" s="493" t="s">
        <v>232</v>
      </c>
      <c r="I240" s="493"/>
      <c r="J240" s="493" t="s">
        <v>232</v>
      </c>
      <c r="K240" s="493"/>
      <c r="L240" s="493" t="s">
        <v>232</v>
      </c>
      <c r="M240" s="493"/>
      <c r="N240" s="493" t="s">
        <v>232</v>
      </c>
      <c r="O240" s="493"/>
      <c r="P240" s="493" t="s">
        <v>232</v>
      </c>
      <c r="Q240" s="493"/>
      <c r="R240" s="493" t="s">
        <v>232</v>
      </c>
      <c r="S240" s="493"/>
      <c r="T240" s="493" t="s">
        <v>114</v>
      </c>
      <c r="U240" s="493" t="s">
        <v>59</v>
      </c>
    </row>
    <row r="241" spans="1:23" ht="12.75" customHeight="1" x14ac:dyDescent="0.2">
      <c r="A241" s="531" t="str">
        <f>A$5</f>
        <v>Eiropas Reģionālās attīstības fonds</v>
      </c>
      <c r="B241" s="532">
        <f>(B248*$L$238-B245)*$W$19</f>
        <v>0</v>
      </c>
      <c r="C241" s="532"/>
      <c r="D241" s="532">
        <f>(D248*$L$238)*$W$19-D245</f>
        <v>0</v>
      </c>
      <c r="E241" s="532"/>
      <c r="F241" s="532">
        <f t="shared" ref="F241:R241" si="156">(F248*$L$238)*$W$19-F245</f>
        <v>0</v>
      </c>
      <c r="G241" s="532"/>
      <c r="H241" s="532">
        <f t="shared" si="156"/>
        <v>0</v>
      </c>
      <c r="I241" s="532"/>
      <c r="J241" s="532">
        <f t="shared" si="156"/>
        <v>0</v>
      </c>
      <c r="K241" s="532"/>
      <c r="L241" s="532">
        <f t="shared" si="156"/>
        <v>0</v>
      </c>
      <c r="M241" s="532"/>
      <c r="N241" s="532">
        <f t="shared" si="156"/>
        <v>0</v>
      </c>
      <c r="O241" s="532"/>
      <c r="P241" s="532">
        <f t="shared" si="156"/>
        <v>0</v>
      </c>
      <c r="Q241" s="532"/>
      <c r="R241" s="532">
        <f t="shared" si="156"/>
        <v>0</v>
      </c>
      <c r="S241" s="532"/>
      <c r="T241" s="496">
        <f>SUM(B241:R241)</f>
        <v>0</v>
      </c>
      <c r="U241" s="497" t="e">
        <f>T241/$T$248</f>
        <v>#DIV/0!</v>
      </c>
    </row>
    <row r="242" spans="1:23" ht="12.75" hidden="1" customHeight="1" x14ac:dyDescent="0.2">
      <c r="A242" s="498" t="str">
        <f>A$6</f>
        <v>Attiecināmais valsts budžeta finansējums</v>
      </c>
      <c r="B242" s="532"/>
      <c r="C242" s="532"/>
      <c r="D242" s="532"/>
      <c r="E242" s="532"/>
      <c r="F242" s="532"/>
      <c r="G242" s="532"/>
      <c r="H242" s="532"/>
      <c r="I242" s="532"/>
      <c r="J242" s="532"/>
      <c r="K242" s="532"/>
      <c r="L242" s="532"/>
      <c r="M242" s="532"/>
      <c r="N242" s="532"/>
      <c r="O242" s="532"/>
      <c r="P242" s="532"/>
      <c r="Q242" s="532"/>
      <c r="R242" s="532"/>
      <c r="S242" s="532"/>
      <c r="T242" s="496">
        <f t="shared" ref="T242:T247" si="157">SUM(B242:R242)</f>
        <v>0</v>
      </c>
      <c r="U242" s="497" t="e">
        <f t="shared" ref="U242:U248" si="158">T242/$T$248</f>
        <v>#DIV/0!</v>
      </c>
    </row>
    <row r="243" spans="1:23" ht="12.75" customHeight="1" x14ac:dyDescent="0.2">
      <c r="A243" s="498" t="str">
        <f>A$7</f>
        <v>Valsts budžeta dotācija pašvaldībām</v>
      </c>
      <c r="B243" s="533"/>
      <c r="C243" s="533"/>
      <c r="D243" s="533"/>
      <c r="E243" s="533"/>
      <c r="F243" s="533"/>
      <c r="G243" s="533"/>
      <c r="H243" s="533"/>
      <c r="I243" s="533"/>
      <c r="J243" s="533"/>
      <c r="K243" s="533"/>
      <c r="L243" s="533"/>
      <c r="M243" s="533"/>
      <c r="N243" s="533"/>
      <c r="O243" s="533"/>
      <c r="P243" s="533"/>
      <c r="Q243" s="533"/>
      <c r="R243" s="533"/>
      <c r="S243" s="533"/>
      <c r="T243" s="496">
        <f t="shared" si="157"/>
        <v>0</v>
      </c>
      <c r="U243" s="497" t="e">
        <f t="shared" si="158"/>
        <v>#DIV/0!</v>
      </c>
    </row>
    <row r="244" spans="1:23" ht="12.75" customHeight="1" x14ac:dyDescent="0.2">
      <c r="A244" s="498" t="str">
        <f>A$8</f>
        <v>Pašvaldības finansējums</v>
      </c>
      <c r="B244" s="533"/>
      <c r="C244" s="533"/>
      <c r="D244" s="533"/>
      <c r="E244" s="533"/>
      <c r="F244" s="533"/>
      <c r="G244" s="533"/>
      <c r="H244" s="533"/>
      <c r="I244" s="533"/>
      <c r="J244" s="533"/>
      <c r="K244" s="533"/>
      <c r="L244" s="533"/>
      <c r="M244" s="533"/>
      <c r="N244" s="533"/>
      <c r="O244" s="533"/>
      <c r="P244" s="533"/>
      <c r="Q244" s="533"/>
      <c r="R244" s="533"/>
      <c r="S244" s="533"/>
      <c r="T244" s="496">
        <f t="shared" si="157"/>
        <v>0</v>
      </c>
      <c r="U244" s="497" t="e">
        <f t="shared" si="158"/>
        <v>#DIV/0!</v>
      </c>
    </row>
    <row r="245" spans="1:23" s="320" customFormat="1" ht="12.75" customHeight="1" x14ac:dyDescent="0.2">
      <c r="A245" s="498" t="str">
        <f>A$9</f>
        <v>Cits publiskais finansējums</v>
      </c>
      <c r="B245" s="533">
        <f>B248*$L$238*$W$20</f>
        <v>0</v>
      </c>
      <c r="C245" s="533"/>
      <c r="D245" s="533">
        <f t="shared" ref="D245:R245" si="159">D248*$L$238*$W$20</f>
        <v>0</v>
      </c>
      <c r="E245" s="533"/>
      <c r="F245" s="533">
        <f t="shared" si="159"/>
        <v>0</v>
      </c>
      <c r="G245" s="533"/>
      <c r="H245" s="533">
        <f t="shared" si="159"/>
        <v>0</v>
      </c>
      <c r="I245" s="533"/>
      <c r="J245" s="533">
        <f t="shared" si="159"/>
        <v>0</v>
      </c>
      <c r="K245" s="533"/>
      <c r="L245" s="533">
        <f t="shared" si="159"/>
        <v>0</v>
      </c>
      <c r="M245" s="533"/>
      <c r="N245" s="533">
        <f t="shared" si="159"/>
        <v>0</v>
      </c>
      <c r="O245" s="533"/>
      <c r="P245" s="533">
        <f t="shared" si="159"/>
        <v>0</v>
      </c>
      <c r="Q245" s="533"/>
      <c r="R245" s="533">
        <f t="shared" si="159"/>
        <v>0</v>
      </c>
      <c r="S245" s="533"/>
      <c r="T245" s="496">
        <f t="shared" si="157"/>
        <v>0</v>
      </c>
      <c r="U245" s="497" t="e">
        <f t="shared" si="158"/>
        <v>#DIV/0!</v>
      </c>
    </row>
    <row r="246" spans="1:23" ht="12.75" customHeight="1" x14ac:dyDescent="0.2">
      <c r="A246" s="499" t="str">
        <f>A$10</f>
        <v>Publiskās attiecināmās izmaksas</v>
      </c>
      <c r="B246" s="376">
        <f>SUM(B241:B245)</f>
        <v>0</v>
      </c>
      <c r="C246" s="376"/>
      <c r="D246" s="376">
        <f t="shared" ref="D246:R246" si="160">SUM(D241:D245)</f>
        <v>0</v>
      </c>
      <c r="E246" s="376"/>
      <c r="F246" s="376">
        <f t="shared" si="160"/>
        <v>0</v>
      </c>
      <c r="G246" s="376"/>
      <c r="H246" s="376">
        <f t="shared" si="160"/>
        <v>0</v>
      </c>
      <c r="I246" s="376"/>
      <c r="J246" s="376">
        <f t="shared" si="160"/>
        <v>0</v>
      </c>
      <c r="K246" s="376"/>
      <c r="L246" s="376">
        <f t="shared" si="160"/>
        <v>0</v>
      </c>
      <c r="M246" s="376"/>
      <c r="N246" s="376">
        <f t="shared" si="160"/>
        <v>0</v>
      </c>
      <c r="O246" s="376"/>
      <c r="P246" s="376">
        <f t="shared" si="160"/>
        <v>0</v>
      </c>
      <c r="Q246" s="376"/>
      <c r="R246" s="376">
        <f t="shared" si="160"/>
        <v>0</v>
      </c>
      <c r="S246" s="376"/>
      <c r="T246" s="500">
        <f t="shared" si="157"/>
        <v>0</v>
      </c>
      <c r="U246" s="497" t="e">
        <f t="shared" si="158"/>
        <v>#DIV/0!</v>
      </c>
    </row>
    <row r="247" spans="1:23" ht="12.75" customHeight="1" x14ac:dyDescent="0.2">
      <c r="A247" s="498" t="str">
        <f>A$11</f>
        <v>Privātās attiecināmās izmaksas</v>
      </c>
      <c r="B247" s="533">
        <f>B248*$L$238-B241-B245</f>
        <v>0</v>
      </c>
      <c r="C247" s="533"/>
      <c r="D247" s="533">
        <f t="shared" ref="D247:R247" si="161">D248*$L$238-D241-D245</f>
        <v>0</v>
      </c>
      <c r="E247" s="533"/>
      <c r="F247" s="533">
        <f t="shared" si="161"/>
        <v>0</v>
      </c>
      <c r="G247" s="533"/>
      <c r="H247" s="533">
        <f t="shared" si="161"/>
        <v>0</v>
      </c>
      <c r="I247" s="533"/>
      <c r="J247" s="533">
        <f t="shared" si="161"/>
        <v>0</v>
      </c>
      <c r="K247" s="533"/>
      <c r="L247" s="533">
        <f t="shared" si="161"/>
        <v>0</v>
      </c>
      <c r="M247" s="533"/>
      <c r="N247" s="533">
        <f t="shared" si="161"/>
        <v>0</v>
      </c>
      <c r="O247" s="533"/>
      <c r="P247" s="533">
        <f t="shared" si="161"/>
        <v>0</v>
      </c>
      <c r="Q247" s="533"/>
      <c r="R247" s="533">
        <f t="shared" si="161"/>
        <v>0</v>
      </c>
      <c r="S247" s="533"/>
      <c r="T247" s="496">
        <f t="shared" si="157"/>
        <v>0</v>
      </c>
      <c r="U247" s="497" t="e">
        <f t="shared" si="158"/>
        <v>#DIV/0!</v>
      </c>
    </row>
    <row r="248" spans="1:23" ht="12.75" customHeight="1" x14ac:dyDescent="0.2">
      <c r="A248" s="499" t="str">
        <f>A$12</f>
        <v>Kopējās attiecināmās izmaksas</v>
      </c>
      <c r="B248" s="376">
        <f>IF(B23=2,'1.3.1. Partneris-kom.-1'!H40,'1.3.1. Partneris-kom.-1'!H40*B23)</f>
        <v>0</v>
      </c>
      <c r="C248" s="376"/>
      <c r="D248" s="376">
        <f>IF(D23=2,'1.3.1. Partneris-kom.-1'!J40+'1.3.1. Partneris-kom.-1'!H40,'1.3.1. Partneris-kom.-1'!J40*D23)</f>
        <v>0</v>
      </c>
      <c r="E248" s="376"/>
      <c r="F248" s="376">
        <f>IF(F23=2,'1.3.1. Partneris-kom.-1'!L40+'1.3.1. Partneris-kom.-1'!J40+'1.3.1. Partneris-kom.-1'!H40,'1.3.1. Partneris-kom.-1'!L40*F23)</f>
        <v>0</v>
      </c>
      <c r="G248" s="376"/>
      <c r="H248" s="376">
        <f>IF(H23=2,'1.3.1. Partneris-kom.-1'!N40+'1.3.1. Partneris-kom.-1'!L40+'1.3.1. Partneris-kom.-1'!J40+'1.3.1. Partneris-kom.-1'!H40,'1.3.1. Partneris-kom.-1'!N40*H23)</f>
        <v>0</v>
      </c>
      <c r="I248" s="376"/>
      <c r="J248" s="376">
        <f>IF(J23=2,'1.3.1. Partneris-kom.-1'!P40,'1.3.1. Partneris-kom.-1'!P40*J23)</f>
        <v>0</v>
      </c>
      <c r="K248" s="376"/>
      <c r="L248" s="376">
        <f>IF(L23=2,'1.3.1. Partneris-kom.-1'!R40,'1.3.1. Partneris-kom.-1'!R40*L23)</f>
        <v>0</v>
      </c>
      <c r="M248" s="376"/>
      <c r="N248" s="376">
        <f>IF(N23=2,'1.3.1. Partneris-kom.-1'!T40,'1.3.1. Partneris-kom.-1'!T40*N23)</f>
        <v>0</v>
      </c>
      <c r="O248" s="376"/>
      <c r="P248" s="376">
        <f>IF(P23=2,'1.3.1. Partneris-kom.-1'!V40,'1.3.1. Partneris-kom.-1'!V40*P23)</f>
        <v>0</v>
      </c>
      <c r="Q248" s="376"/>
      <c r="R248" s="376">
        <f>IF(R23=2,'1.3.1. Partneris-kom.-1'!X40,'1.3.1. Partneris-kom.-1'!X40*R23)</f>
        <v>0</v>
      </c>
      <c r="S248" s="376"/>
      <c r="T248" s="500">
        <f>SUM(B248:R248)</f>
        <v>0</v>
      </c>
      <c r="U248" s="497" t="e">
        <f t="shared" si="158"/>
        <v>#DIV/0!</v>
      </c>
    </row>
    <row r="249" spans="1:23" ht="12.75" customHeight="1" x14ac:dyDescent="0.2">
      <c r="A249" s="498" t="str">
        <f>A$13</f>
        <v>Publiskās neattiecināmās izmaksas</v>
      </c>
      <c r="B249" s="535"/>
      <c r="C249" s="535"/>
      <c r="D249" s="535"/>
      <c r="E249" s="535"/>
      <c r="F249" s="535"/>
      <c r="G249" s="535"/>
      <c r="H249" s="535"/>
      <c r="I249" s="535"/>
      <c r="J249" s="535"/>
      <c r="K249" s="535"/>
      <c r="L249" s="535"/>
      <c r="M249" s="535"/>
      <c r="N249" s="535"/>
      <c r="O249" s="535"/>
      <c r="P249" s="535"/>
      <c r="Q249" s="535"/>
      <c r="R249" s="535"/>
      <c r="S249" s="535"/>
      <c r="T249" s="496">
        <f t="shared" ref="T249:T251" si="162">SUM(B249:R249)</f>
        <v>0</v>
      </c>
      <c r="U249" s="534" t="s">
        <v>239</v>
      </c>
    </row>
    <row r="250" spans="1:23" ht="12.75" customHeight="1" x14ac:dyDescent="0.2">
      <c r="A250" s="498" t="str">
        <f>A$14</f>
        <v>Privātās neattiecināmās izmaksas</v>
      </c>
      <c r="B250" s="533">
        <f>IF(B23=2,'1.3.1. Partneris-kom.-1'!I40,'1.3.1. Partneris-kom.-1'!I40*B23)</f>
        <v>0</v>
      </c>
      <c r="C250" s="533"/>
      <c r="D250" s="533">
        <f>IF(D23=2,'1.3.1. Partneris-kom.-1'!K40+'1.3.1. Partneris-kom.-1'!I40,'1.3.1. Partneris-kom.-1'!K40*D23)</f>
        <v>0</v>
      </c>
      <c r="E250" s="533"/>
      <c r="F250" s="533">
        <f>IF(F23=2,'1.3.1. Partneris-kom.-1'!M40+'1.3.1. Partneris-kom.-1'!K40+'1.3.1. Partneris-kom.-1'!I40,'1.3.1. Partneris-kom.-1'!M40*F23)</f>
        <v>0</v>
      </c>
      <c r="G250" s="533"/>
      <c r="H250" s="533">
        <f>IF(H23=2,'1.3.1. Partneris-kom.-1'!O40+'1.3.1. Partneris-kom.-1'!M40+'1.3.1. Partneris-kom.-1'!K40+'1.3.1. Partneris-kom.-1'!I40,'1.3.1. Partneris-kom.-1'!O40*H23)</f>
        <v>0</v>
      </c>
      <c r="I250" s="533"/>
      <c r="J250" s="533">
        <f>IF(J23=2,'1.3.1. Partneris-kom.-1'!Q40,'1.3.1. Partneris-kom.-1'!Q40*J23)</f>
        <v>0</v>
      </c>
      <c r="K250" s="533"/>
      <c r="L250" s="533">
        <f>IF(L23=2,'1.3.1. Partneris-kom.-1'!S40,'1.3.1. Partneris-kom.-1'!S40*L23)</f>
        <v>0</v>
      </c>
      <c r="M250" s="533"/>
      <c r="N250" s="533">
        <f>IF(N23=2,'1.3.1. Partneris-kom.-1'!U40,'1.3.1. Partneris-kom.-1'!U40*N23)</f>
        <v>0</v>
      </c>
      <c r="O250" s="533"/>
      <c r="P250" s="533">
        <f>IF(P23=2,'1.3.1. Partneris-kom.-1'!W40,'1.3.1. Partneris-kom.-1'!W40*P23)</f>
        <v>0</v>
      </c>
      <c r="Q250" s="533"/>
      <c r="R250" s="533">
        <f>IF(R23=2,'1.3.1. Partneris-kom.-1'!Y40,'1.3.1. Partneris-kom.-1'!Y40*R23)</f>
        <v>0</v>
      </c>
      <c r="S250" s="533"/>
      <c r="T250" s="496">
        <f t="shared" si="162"/>
        <v>0</v>
      </c>
      <c r="U250" s="534" t="s">
        <v>239</v>
      </c>
    </row>
    <row r="251" spans="1:23" ht="12.75" customHeight="1" x14ac:dyDescent="0.2">
      <c r="A251" s="499" t="str">
        <f>A$15</f>
        <v>Neattiecināmās izmaksas kopā</v>
      </c>
      <c r="B251" s="376">
        <f>SUM(B249:B250)</f>
        <v>0</v>
      </c>
      <c r="C251" s="376"/>
      <c r="D251" s="376">
        <f t="shared" ref="D251:R251" si="163">SUM(D249:D250)</f>
        <v>0</v>
      </c>
      <c r="E251" s="376"/>
      <c r="F251" s="376">
        <f t="shared" si="163"/>
        <v>0</v>
      </c>
      <c r="G251" s="376"/>
      <c r="H251" s="376">
        <f t="shared" si="163"/>
        <v>0</v>
      </c>
      <c r="I251" s="376"/>
      <c r="J251" s="376">
        <f t="shared" si="163"/>
        <v>0</v>
      </c>
      <c r="K251" s="376"/>
      <c r="L251" s="376">
        <f t="shared" si="163"/>
        <v>0</v>
      </c>
      <c r="M251" s="376"/>
      <c r="N251" s="376">
        <f t="shared" si="163"/>
        <v>0</v>
      </c>
      <c r="O251" s="376"/>
      <c r="P251" s="376">
        <f t="shared" si="163"/>
        <v>0</v>
      </c>
      <c r="Q251" s="376"/>
      <c r="R251" s="376">
        <f t="shared" si="163"/>
        <v>0</v>
      </c>
      <c r="S251" s="376"/>
      <c r="T251" s="500">
        <f t="shared" si="162"/>
        <v>0</v>
      </c>
      <c r="U251" s="534" t="s">
        <v>239</v>
      </c>
    </row>
    <row r="252" spans="1:23" ht="12.75" customHeight="1" x14ac:dyDescent="0.25">
      <c r="A252" s="505" t="str">
        <f>A$16</f>
        <v>Kopējās izmaksas</v>
      </c>
      <c r="B252" s="506">
        <f>B248+B251</f>
        <v>0</v>
      </c>
      <c r="C252" s="506"/>
      <c r="D252" s="506">
        <f t="shared" ref="D252:R252" si="164">D248+D251</f>
        <v>0</v>
      </c>
      <c r="E252" s="506"/>
      <c r="F252" s="506">
        <f t="shared" si="164"/>
        <v>0</v>
      </c>
      <c r="G252" s="506"/>
      <c r="H252" s="506">
        <f t="shared" si="164"/>
        <v>0</v>
      </c>
      <c r="I252" s="506"/>
      <c r="J252" s="506">
        <f t="shared" si="164"/>
        <v>0</v>
      </c>
      <c r="K252" s="506"/>
      <c r="L252" s="506">
        <f t="shared" si="164"/>
        <v>0</v>
      </c>
      <c r="M252" s="506"/>
      <c r="N252" s="506">
        <f t="shared" si="164"/>
        <v>0</v>
      </c>
      <c r="O252" s="506"/>
      <c r="P252" s="506">
        <f t="shared" si="164"/>
        <v>0</v>
      </c>
      <c r="Q252" s="506"/>
      <c r="R252" s="506">
        <f t="shared" si="164"/>
        <v>0</v>
      </c>
      <c r="S252" s="506"/>
      <c r="T252" s="500">
        <f>SUM(B252:R252)</f>
        <v>0</v>
      </c>
      <c r="U252" s="534" t="s">
        <v>239</v>
      </c>
    </row>
    <row r="254" spans="1:23" ht="18.75" customHeight="1" x14ac:dyDescent="0.2">
      <c r="A254" s="543" t="s">
        <v>252</v>
      </c>
      <c r="B254" s="524">
        <f>'1.3.2. Partneris-kom.-2'!C3</f>
        <v>0</v>
      </c>
      <c r="C254" s="525"/>
      <c r="D254" s="525"/>
      <c r="E254" s="525"/>
      <c r="F254" s="524">
        <f>'1.3.2. Partneris-kom.-2'!H3</f>
        <v>0</v>
      </c>
      <c r="G254" s="525"/>
      <c r="H254" s="526"/>
      <c r="I254" s="525"/>
      <c r="J254" s="526" t="s">
        <v>321</v>
      </c>
      <c r="K254" s="525"/>
      <c r="L254" s="528">
        <f>'1.3.2. Partneris-kom.-2'!C10</f>
        <v>0.45</v>
      </c>
      <c r="M254" s="525"/>
      <c r="N254" s="529" t="s">
        <v>340</v>
      </c>
      <c r="O254" s="525"/>
      <c r="P254" s="526"/>
      <c r="Q254" s="525"/>
      <c r="R254" s="526"/>
      <c r="S254" s="525"/>
      <c r="T254" s="526"/>
      <c r="U254" s="526"/>
      <c r="W254" s="401">
        <f>IF(F254=dati!$J$3,1,IF(F254=dati!$J$4,2,IF(F254=dati!$J$5,3,0)))</f>
        <v>0</v>
      </c>
    </row>
    <row r="255" spans="1:23" x14ac:dyDescent="0.2">
      <c r="A255" s="491" t="s">
        <v>231</v>
      </c>
      <c r="B255" s="492">
        <f>B$3</f>
        <v>2022</v>
      </c>
      <c r="C255" s="492"/>
      <c r="D255" s="492">
        <f>D$3</f>
        <v>2023</v>
      </c>
      <c r="E255" s="492"/>
      <c r="F255" s="492" t="str">
        <f>F$3</f>
        <v>X</v>
      </c>
      <c r="G255" s="492"/>
      <c r="H255" s="492" t="str">
        <f>H$3</f>
        <v>X</v>
      </c>
      <c r="I255" s="492"/>
      <c r="J255" s="492" t="str">
        <f>J$3</f>
        <v>X</v>
      </c>
      <c r="K255" s="492"/>
      <c r="L255" s="492" t="str">
        <f>L$3</f>
        <v>X</v>
      </c>
      <c r="M255" s="492"/>
      <c r="N255" s="492" t="str">
        <f>N$3</f>
        <v>X</v>
      </c>
      <c r="O255" s="492"/>
      <c r="P255" s="492" t="str">
        <f>P$3</f>
        <v>X</v>
      </c>
      <c r="Q255" s="492"/>
      <c r="R255" s="492" t="str">
        <f>R$3</f>
        <v>X</v>
      </c>
      <c r="S255" s="492"/>
      <c r="T255" s="492"/>
      <c r="U255" s="492"/>
    </row>
    <row r="256" spans="1:23" x14ac:dyDescent="0.2">
      <c r="A256" s="530"/>
      <c r="B256" s="493" t="s">
        <v>232</v>
      </c>
      <c r="C256" s="493"/>
      <c r="D256" s="493" t="s">
        <v>232</v>
      </c>
      <c r="E256" s="493"/>
      <c r="F256" s="493" t="s">
        <v>232</v>
      </c>
      <c r="G256" s="493"/>
      <c r="H256" s="493" t="s">
        <v>232</v>
      </c>
      <c r="I256" s="493"/>
      <c r="J256" s="493" t="s">
        <v>232</v>
      </c>
      <c r="K256" s="493"/>
      <c r="L256" s="493" t="s">
        <v>232</v>
      </c>
      <c r="M256" s="493"/>
      <c r="N256" s="493" t="s">
        <v>232</v>
      </c>
      <c r="O256" s="493"/>
      <c r="P256" s="493" t="s">
        <v>232</v>
      </c>
      <c r="Q256" s="493"/>
      <c r="R256" s="493" t="s">
        <v>232</v>
      </c>
      <c r="S256" s="493"/>
      <c r="T256" s="493" t="s">
        <v>114</v>
      </c>
      <c r="U256" s="493" t="s">
        <v>59</v>
      </c>
    </row>
    <row r="257" spans="1:23" ht="12.75" customHeight="1" x14ac:dyDescent="0.2">
      <c r="A257" s="531" t="str">
        <f>A$5</f>
        <v>Eiropas Reģionālās attīstības fonds</v>
      </c>
      <c r="B257" s="532">
        <f>(B264*$L$254-B261)*$W$19</f>
        <v>0</v>
      </c>
      <c r="C257" s="532"/>
      <c r="D257" s="532">
        <f>(D264*$L$254)*$W$19-D261</f>
        <v>0</v>
      </c>
      <c r="E257" s="532"/>
      <c r="F257" s="532">
        <f t="shared" ref="F257:R257" si="165">(F264*$L$254)*$W$19-F261</f>
        <v>0</v>
      </c>
      <c r="G257" s="532"/>
      <c r="H257" s="532">
        <f t="shared" si="165"/>
        <v>0</v>
      </c>
      <c r="I257" s="532"/>
      <c r="J257" s="532">
        <f t="shared" si="165"/>
        <v>0</v>
      </c>
      <c r="K257" s="532"/>
      <c r="L257" s="532">
        <f t="shared" si="165"/>
        <v>0</v>
      </c>
      <c r="M257" s="532"/>
      <c r="N257" s="532">
        <f t="shared" si="165"/>
        <v>0</v>
      </c>
      <c r="O257" s="532"/>
      <c r="P257" s="532">
        <f t="shared" si="165"/>
        <v>0</v>
      </c>
      <c r="Q257" s="532"/>
      <c r="R257" s="532">
        <f t="shared" si="165"/>
        <v>0</v>
      </c>
      <c r="S257" s="532"/>
      <c r="T257" s="496">
        <f>SUM(B257:R257)</f>
        <v>0</v>
      </c>
      <c r="U257" s="497" t="e">
        <f>T257/$T$264</f>
        <v>#DIV/0!</v>
      </c>
    </row>
    <row r="258" spans="1:23" ht="12.75" hidden="1" customHeight="1" x14ac:dyDescent="0.2">
      <c r="A258" s="498" t="str">
        <f>A$6</f>
        <v>Attiecināmais valsts budžeta finansējums</v>
      </c>
      <c r="B258" s="532"/>
      <c r="C258" s="532"/>
      <c r="D258" s="532"/>
      <c r="E258" s="532"/>
      <c r="F258" s="532"/>
      <c r="G258" s="532"/>
      <c r="H258" s="532"/>
      <c r="I258" s="532"/>
      <c r="J258" s="532"/>
      <c r="K258" s="532"/>
      <c r="L258" s="532"/>
      <c r="M258" s="532"/>
      <c r="N258" s="532"/>
      <c r="O258" s="532"/>
      <c r="P258" s="532"/>
      <c r="Q258" s="532"/>
      <c r="R258" s="532"/>
      <c r="S258" s="532"/>
      <c r="T258" s="496">
        <f t="shared" ref="T258:T263" si="166">SUM(B258:R258)</f>
        <v>0</v>
      </c>
      <c r="U258" s="497" t="e">
        <f t="shared" ref="U258:U264" si="167">T258/$T$264</f>
        <v>#DIV/0!</v>
      </c>
    </row>
    <row r="259" spans="1:23" ht="12.75" customHeight="1" x14ac:dyDescent="0.2">
      <c r="A259" s="498" t="str">
        <f>A$7</f>
        <v>Valsts budžeta dotācija pašvaldībām</v>
      </c>
      <c r="B259" s="533"/>
      <c r="C259" s="533"/>
      <c r="D259" s="533"/>
      <c r="E259" s="533"/>
      <c r="F259" s="533"/>
      <c r="G259" s="533"/>
      <c r="H259" s="533"/>
      <c r="I259" s="533"/>
      <c r="J259" s="533"/>
      <c r="K259" s="533"/>
      <c r="L259" s="533"/>
      <c r="M259" s="533"/>
      <c r="N259" s="533"/>
      <c r="O259" s="533"/>
      <c r="P259" s="533"/>
      <c r="Q259" s="533"/>
      <c r="R259" s="533"/>
      <c r="S259" s="533"/>
      <c r="T259" s="496">
        <f t="shared" si="166"/>
        <v>0</v>
      </c>
      <c r="U259" s="497" t="e">
        <f t="shared" si="167"/>
        <v>#DIV/0!</v>
      </c>
    </row>
    <row r="260" spans="1:23" ht="12.75" customHeight="1" x14ac:dyDescent="0.2">
      <c r="A260" s="498" t="str">
        <f>A$8</f>
        <v>Pašvaldības finansējums</v>
      </c>
      <c r="B260" s="533"/>
      <c r="C260" s="533"/>
      <c r="D260" s="533"/>
      <c r="E260" s="533"/>
      <c r="F260" s="533"/>
      <c r="G260" s="533"/>
      <c r="H260" s="533"/>
      <c r="I260" s="533"/>
      <c r="J260" s="533"/>
      <c r="K260" s="533"/>
      <c r="L260" s="533"/>
      <c r="M260" s="533"/>
      <c r="N260" s="533"/>
      <c r="O260" s="533"/>
      <c r="P260" s="533"/>
      <c r="Q260" s="533"/>
      <c r="R260" s="533"/>
      <c r="S260" s="533"/>
      <c r="T260" s="496">
        <f t="shared" si="166"/>
        <v>0</v>
      </c>
      <c r="U260" s="497" t="e">
        <f t="shared" si="167"/>
        <v>#DIV/0!</v>
      </c>
    </row>
    <row r="261" spans="1:23" s="320" customFormat="1" ht="12.75" customHeight="1" x14ac:dyDescent="0.2">
      <c r="A261" s="498" t="str">
        <f>A$9</f>
        <v>Cits publiskais finansējums</v>
      </c>
      <c r="B261" s="533">
        <f>B264*$L$254*$W$20</f>
        <v>0</v>
      </c>
      <c r="C261" s="533"/>
      <c r="D261" s="533">
        <f t="shared" ref="D261:R261" si="168">D264*$L$254*$W$20</f>
        <v>0</v>
      </c>
      <c r="E261" s="533"/>
      <c r="F261" s="533">
        <f t="shared" si="168"/>
        <v>0</v>
      </c>
      <c r="G261" s="533"/>
      <c r="H261" s="533">
        <f t="shared" si="168"/>
        <v>0</v>
      </c>
      <c r="I261" s="533"/>
      <c r="J261" s="533">
        <f t="shared" si="168"/>
        <v>0</v>
      </c>
      <c r="K261" s="533"/>
      <c r="L261" s="533">
        <f t="shared" si="168"/>
        <v>0</v>
      </c>
      <c r="M261" s="533"/>
      <c r="N261" s="533">
        <f t="shared" si="168"/>
        <v>0</v>
      </c>
      <c r="O261" s="533"/>
      <c r="P261" s="533">
        <f t="shared" si="168"/>
        <v>0</v>
      </c>
      <c r="Q261" s="533"/>
      <c r="R261" s="533">
        <f t="shared" si="168"/>
        <v>0</v>
      </c>
      <c r="S261" s="533"/>
      <c r="T261" s="496">
        <f t="shared" si="166"/>
        <v>0</v>
      </c>
      <c r="U261" s="497" t="e">
        <f t="shared" si="167"/>
        <v>#DIV/0!</v>
      </c>
    </row>
    <row r="262" spans="1:23" ht="12.75" customHeight="1" x14ac:dyDescent="0.2">
      <c r="A262" s="499" t="str">
        <f>A$10</f>
        <v>Publiskās attiecināmās izmaksas</v>
      </c>
      <c r="B262" s="376">
        <f>SUM(B257:B261)</f>
        <v>0</v>
      </c>
      <c r="C262" s="376"/>
      <c r="D262" s="376">
        <f t="shared" ref="D262:R262" si="169">SUM(D257:D261)</f>
        <v>0</v>
      </c>
      <c r="E262" s="376"/>
      <c r="F262" s="376">
        <f t="shared" si="169"/>
        <v>0</v>
      </c>
      <c r="G262" s="376"/>
      <c r="H262" s="376">
        <f t="shared" si="169"/>
        <v>0</v>
      </c>
      <c r="I262" s="376"/>
      <c r="J262" s="376">
        <f t="shared" si="169"/>
        <v>0</v>
      </c>
      <c r="K262" s="376"/>
      <c r="L262" s="376">
        <f t="shared" si="169"/>
        <v>0</v>
      </c>
      <c r="M262" s="376"/>
      <c r="N262" s="376">
        <f t="shared" si="169"/>
        <v>0</v>
      </c>
      <c r="O262" s="376"/>
      <c r="P262" s="376">
        <f t="shared" si="169"/>
        <v>0</v>
      </c>
      <c r="Q262" s="376"/>
      <c r="R262" s="376">
        <f t="shared" si="169"/>
        <v>0</v>
      </c>
      <c r="S262" s="376"/>
      <c r="T262" s="500">
        <f t="shared" si="166"/>
        <v>0</v>
      </c>
      <c r="U262" s="497" t="e">
        <f t="shared" si="167"/>
        <v>#DIV/0!</v>
      </c>
    </row>
    <row r="263" spans="1:23" ht="12.75" customHeight="1" x14ac:dyDescent="0.2">
      <c r="A263" s="498" t="str">
        <f>A$11</f>
        <v>Privātās attiecināmās izmaksas</v>
      </c>
      <c r="B263" s="533">
        <f>B264-B257-B261</f>
        <v>0</v>
      </c>
      <c r="C263" s="533"/>
      <c r="D263" s="533">
        <f t="shared" ref="D263:R263" si="170">D264-D257-D261</f>
        <v>0</v>
      </c>
      <c r="E263" s="533"/>
      <c r="F263" s="533">
        <f t="shared" si="170"/>
        <v>0</v>
      </c>
      <c r="G263" s="533"/>
      <c r="H263" s="533">
        <f t="shared" si="170"/>
        <v>0</v>
      </c>
      <c r="I263" s="533"/>
      <c r="J263" s="533">
        <f t="shared" si="170"/>
        <v>0</v>
      </c>
      <c r="K263" s="533"/>
      <c r="L263" s="533">
        <f t="shared" si="170"/>
        <v>0</v>
      </c>
      <c r="M263" s="533"/>
      <c r="N263" s="533">
        <f t="shared" si="170"/>
        <v>0</v>
      </c>
      <c r="O263" s="533"/>
      <c r="P263" s="533">
        <f t="shared" si="170"/>
        <v>0</v>
      </c>
      <c r="Q263" s="533"/>
      <c r="R263" s="533">
        <f t="shared" si="170"/>
        <v>0</v>
      </c>
      <c r="S263" s="533"/>
      <c r="T263" s="496">
        <f t="shared" si="166"/>
        <v>0</v>
      </c>
      <c r="U263" s="497" t="e">
        <f t="shared" si="167"/>
        <v>#DIV/0!</v>
      </c>
    </row>
    <row r="264" spans="1:23" ht="12.75" customHeight="1" x14ac:dyDescent="0.2">
      <c r="A264" s="499" t="str">
        <f>A$12</f>
        <v>Kopējās attiecināmās izmaksas</v>
      </c>
      <c r="B264" s="376">
        <f>IF(B23=2,'1.3.2. Partneris-kom.-2'!H39,'1.3.2. Partneris-kom.-2'!H39*B23)</f>
        <v>0</v>
      </c>
      <c r="C264" s="376"/>
      <c r="D264" s="376">
        <f>IF(D23=2,'1.3.2. Partneris-kom.-2'!J39+'1.3.2. Partneris-kom.-2'!H39,'1.3.2. Partneris-kom.-2'!J39*D23)</f>
        <v>0</v>
      </c>
      <c r="E264" s="376"/>
      <c r="F264" s="376">
        <f>IF(F23=2,'1.3.2. Partneris-kom.-2'!L39+'1.3.2. Partneris-kom.-2'!J39+'1.3.2. Partneris-kom.-2'!H39,'1.3.2. Partneris-kom.-2'!L39*F23)</f>
        <v>0</v>
      </c>
      <c r="G264" s="376"/>
      <c r="H264" s="376">
        <f>IF(H23=2,'1.3.2. Partneris-kom.-2'!N39+'1.3.2. Partneris-kom.-2'!L39+'1.3.2. Partneris-kom.-2'!J39+'1.3.2. Partneris-kom.-2'!H39,'1.3.2. Partneris-kom.-2'!N39*H23)</f>
        <v>0</v>
      </c>
      <c r="I264" s="376"/>
      <c r="J264" s="376">
        <f>IF(J23=2,'1.3.2. Partneris-kom.-2'!P39,'1.3.2. Partneris-kom.-2'!P39*J23)</f>
        <v>0</v>
      </c>
      <c r="K264" s="376"/>
      <c r="L264" s="376">
        <f>IF(L23=2,'1.3.2. Partneris-kom.-2'!R39,'1.3.2. Partneris-kom.-2'!R39*L23)</f>
        <v>0</v>
      </c>
      <c r="M264" s="376"/>
      <c r="N264" s="376">
        <f>IF(N23=2,'1.3.2. Partneris-kom.-2'!T39,'1.3.2. Partneris-kom.-2'!T39*N23)</f>
        <v>0</v>
      </c>
      <c r="O264" s="376"/>
      <c r="P264" s="376">
        <f>IF(P23=2,'1.3.2. Partneris-kom.-2'!V39,'1.3.2. Partneris-kom.-2'!V39*P23)</f>
        <v>0</v>
      </c>
      <c r="Q264" s="376"/>
      <c r="R264" s="376">
        <f>IF(R23=2,'1.3.2. Partneris-kom.-2'!X39,'1.3.2. Partneris-kom.-2'!X39*R23)</f>
        <v>0</v>
      </c>
      <c r="S264" s="376"/>
      <c r="T264" s="500">
        <f>SUM(B264:R264)</f>
        <v>0</v>
      </c>
      <c r="U264" s="497" t="e">
        <f t="shared" si="167"/>
        <v>#DIV/0!</v>
      </c>
    </row>
    <row r="265" spans="1:23" ht="12.75" customHeight="1" x14ac:dyDescent="0.2">
      <c r="A265" s="498" t="str">
        <f>A$13</f>
        <v>Publiskās neattiecināmās izmaksas</v>
      </c>
      <c r="B265" s="535"/>
      <c r="C265" s="535"/>
      <c r="D265" s="535"/>
      <c r="E265" s="535"/>
      <c r="F265" s="535"/>
      <c r="G265" s="535"/>
      <c r="H265" s="535"/>
      <c r="I265" s="535"/>
      <c r="J265" s="535"/>
      <c r="K265" s="535"/>
      <c r="L265" s="535"/>
      <c r="M265" s="535"/>
      <c r="N265" s="535"/>
      <c r="O265" s="535"/>
      <c r="P265" s="535"/>
      <c r="Q265" s="535"/>
      <c r="R265" s="535"/>
      <c r="S265" s="535"/>
      <c r="T265" s="496">
        <f t="shared" ref="T265:T267" si="171">SUM(B265:R265)</f>
        <v>0</v>
      </c>
      <c r="U265" s="534" t="s">
        <v>239</v>
      </c>
    </row>
    <row r="266" spans="1:23" ht="12.75" customHeight="1" x14ac:dyDescent="0.2">
      <c r="A266" s="498" t="str">
        <f>A$14</f>
        <v>Privātās neattiecināmās izmaksas</v>
      </c>
      <c r="B266" s="533">
        <f>IF(B23=2,'1.3.2. Partneris-kom.-2'!I39,'1.3.2. Partneris-kom.-2'!I39*B23)</f>
        <v>0</v>
      </c>
      <c r="C266" s="533"/>
      <c r="D266" s="533">
        <f>IF(D23=2,'1.3.2. Partneris-kom.-2'!K39+'1.3.2. Partneris-kom.-2'!I39,'1.3.2. Partneris-kom.-2'!K39*D23)</f>
        <v>0</v>
      </c>
      <c r="E266" s="533"/>
      <c r="F266" s="533">
        <f>IF(F23=2,'1.3.2. Partneris-kom.-2'!M39+'1.3.2. Partneris-kom.-2'!K39+'1.3.2. Partneris-kom.-2'!I39,'1.3.2. Partneris-kom.-2'!M39*F23)</f>
        <v>0</v>
      </c>
      <c r="G266" s="533"/>
      <c r="H266" s="533">
        <f>IF(H23=2,'1.3.2. Partneris-kom.-2'!O39+'1.3.2. Partneris-kom.-2'!M39+'1.3.2. Partneris-kom.-2'!K39+'1.3.2. Partneris-kom.-2'!I39,'1.3.2. Partneris-kom.-2'!O39*H23)</f>
        <v>0</v>
      </c>
      <c r="I266" s="533"/>
      <c r="J266" s="533">
        <f>IF(J23=2,'1.3.2. Partneris-kom.-2'!Q39,'1.3.2. Partneris-kom.-2'!Q39*J23)</f>
        <v>0</v>
      </c>
      <c r="K266" s="533"/>
      <c r="L266" s="533">
        <f>IF(L23=2,'1.3.2. Partneris-kom.-2'!S39,'1.3.2. Partneris-kom.-2'!S39*L23)</f>
        <v>0</v>
      </c>
      <c r="M266" s="533"/>
      <c r="N266" s="533">
        <f>IF(N23=2,'1.3.2. Partneris-kom.-2'!U39,'1.3.2. Partneris-kom.-2'!U39*N23)</f>
        <v>0</v>
      </c>
      <c r="O266" s="533"/>
      <c r="P266" s="533">
        <f>IF(P23=2,'1.3.2. Partneris-kom.-2'!W39,'1.3.2. Partneris-kom.-2'!W39*P23)</f>
        <v>0</v>
      </c>
      <c r="Q266" s="533"/>
      <c r="R266" s="533">
        <f>IF(R23=2,'1.3.2. Partneris-kom.-2'!Y39,'1.3.2. Partneris-kom.-2'!Y39*R23)</f>
        <v>0</v>
      </c>
      <c r="S266" s="533"/>
      <c r="T266" s="496">
        <f t="shared" si="171"/>
        <v>0</v>
      </c>
      <c r="U266" s="534" t="s">
        <v>239</v>
      </c>
    </row>
    <row r="267" spans="1:23" ht="12.75" customHeight="1" x14ac:dyDescent="0.2">
      <c r="A267" s="499" t="str">
        <f>A$15</f>
        <v>Neattiecināmās izmaksas kopā</v>
      </c>
      <c r="B267" s="376">
        <f>SUM(B265:B266)</f>
        <v>0</v>
      </c>
      <c r="C267" s="376"/>
      <c r="D267" s="376">
        <f t="shared" ref="D267:R267" si="172">SUM(D265:D266)</f>
        <v>0</v>
      </c>
      <c r="E267" s="376"/>
      <c r="F267" s="376">
        <f t="shared" si="172"/>
        <v>0</v>
      </c>
      <c r="G267" s="376"/>
      <c r="H267" s="376">
        <f t="shared" si="172"/>
        <v>0</v>
      </c>
      <c r="I267" s="376"/>
      <c r="J267" s="376">
        <f t="shared" si="172"/>
        <v>0</v>
      </c>
      <c r="K267" s="376"/>
      <c r="L267" s="376">
        <f t="shared" si="172"/>
        <v>0</v>
      </c>
      <c r="M267" s="376"/>
      <c r="N267" s="376">
        <f t="shared" si="172"/>
        <v>0</v>
      </c>
      <c r="O267" s="376"/>
      <c r="P267" s="376">
        <f t="shared" si="172"/>
        <v>0</v>
      </c>
      <c r="Q267" s="376"/>
      <c r="R267" s="376">
        <f t="shared" si="172"/>
        <v>0</v>
      </c>
      <c r="S267" s="376"/>
      <c r="T267" s="500">
        <f t="shared" si="171"/>
        <v>0</v>
      </c>
      <c r="U267" s="534" t="s">
        <v>239</v>
      </c>
    </row>
    <row r="268" spans="1:23" ht="12.75" customHeight="1" x14ac:dyDescent="0.25">
      <c r="A268" s="505" t="str">
        <f>A$16</f>
        <v>Kopējās izmaksas</v>
      </c>
      <c r="B268" s="506">
        <f>B264+B267</f>
        <v>0</v>
      </c>
      <c r="C268" s="506"/>
      <c r="D268" s="506">
        <f t="shared" ref="D268:R268" si="173">D264+D267</f>
        <v>0</v>
      </c>
      <c r="E268" s="506"/>
      <c r="F268" s="506">
        <f t="shared" si="173"/>
        <v>0</v>
      </c>
      <c r="G268" s="506"/>
      <c r="H268" s="506">
        <f t="shared" si="173"/>
        <v>0</v>
      </c>
      <c r="I268" s="506"/>
      <c r="J268" s="506">
        <f t="shared" si="173"/>
        <v>0</v>
      </c>
      <c r="K268" s="506"/>
      <c r="L268" s="506">
        <f t="shared" si="173"/>
        <v>0</v>
      </c>
      <c r="M268" s="506"/>
      <c r="N268" s="506">
        <f t="shared" si="173"/>
        <v>0</v>
      </c>
      <c r="O268" s="506"/>
      <c r="P268" s="506">
        <f t="shared" si="173"/>
        <v>0</v>
      </c>
      <c r="Q268" s="506"/>
      <c r="R268" s="506">
        <f t="shared" si="173"/>
        <v>0</v>
      </c>
      <c r="S268" s="506"/>
      <c r="T268" s="500">
        <f>SUM(B268:R268)</f>
        <v>0</v>
      </c>
      <c r="U268" s="534" t="s">
        <v>239</v>
      </c>
    </row>
    <row r="270" spans="1:23" ht="18.75" customHeight="1" x14ac:dyDescent="0.2">
      <c r="A270" s="543" t="s">
        <v>252</v>
      </c>
      <c r="B270" s="524">
        <f>'1.3.2. Partneris-kom.-2'!C3</f>
        <v>0</v>
      </c>
      <c r="C270" s="525"/>
      <c r="D270" s="525"/>
      <c r="E270" s="525"/>
      <c r="F270" s="524">
        <f>'1.3.2. Partneris-kom.-2'!H3</f>
        <v>0</v>
      </c>
      <c r="G270" s="525"/>
      <c r="H270" s="526"/>
      <c r="I270" s="525"/>
      <c r="J270" s="526" t="s">
        <v>321</v>
      </c>
      <c r="K270" s="525"/>
      <c r="L270" s="528">
        <f>'1.3.2. Partneris-kom.-2'!C22</f>
        <v>1</v>
      </c>
      <c r="M270" s="525"/>
      <c r="N270" s="529" t="s">
        <v>340</v>
      </c>
      <c r="O270" s="525"/>
      <c r="P270" s="526"/>
      <c r="Q270" s="525"/>
      <c r="R270" s="526"/>
      <c r="S270" s="525"/>
      <c r="T270" s="526"/>
      <c r="U270" s="526"/>
      <c r="W270" s="401">
        <f>IF(F270=dati!$J$3,1,IF(F270=dati!$J$4,2,IF(F270=dati!$J$5,3,0)))</f>
        <v>0</v>
      </c>
    </row>
    <row r="271" spans="1:23" x14ac:dyDescent="0.2">
      <c r="A271" s="491" t="s">
        <v>231</v>
      </c>
      <c r="B271" s="492">
        <f>B$3</f>
        <v>2022</v>
      </c>
      <c r="C271" s="492"/>
      <c r="D271" s="492">
        <f>D$3</f>
        <v>2023</v>
      </c>
      <c r="E271" s="492"/>
      <c r="F271" s="492" t="str">
        <f>F$3</f>
        <v>X</v>
      </c>
      <c r="G271" s="492"/>
      <c r="H271" s="492" t="str">
        <f>H$3</f>
        <v>X</v>
      </c>
      <c r="I271" s="492"/>
      <c r="J271" s="492" t="str">
        <f>J$3</f>
        <v>X</v>
      </c>
      <c r="K271" s="492"/>
      <c r="L271" s="492" t="str">
        <f>L$3</f>
        <v>X</v>
      </c>
      <c r="M271" s="492"/>
      <c r="N271" s="492" t="str">
        <f>N$3</f>
        <v>X</v>
      </c>
      <c r="O271" s="492"/>
      <c r="P271" s="492" t="str">
        <f>P$3</f>
        <v>X</v>
      </c>
      <c r="Q271" s="492"/>
      <c r="R271" s="492" t="str">
        <f>R$3</f>
        <v>X</v>
      </c>
      <c r="S271" s="492"/>
      <c r="T271" s="492"/>
      <c r="U271" s="492"/>
    </row>
    <row r="272" spans="1:23" x14ac:dyDescent="0.2">
      <c r="A272" s="530"/>
      <c r="B272" s="493" t="s">
        <v>232</v>
      </c>
      <c r="C272" s="493"/>
      <c r="D272" s="493" t="s">
        <v>232</v>
      </c>
      <c r="E272" s="493"/>
      <c r="F272" s="493" t="s">
        <v>232</v>
      </c>
      <c r="G272" s="493"/>
      <c r="H272" s="493" t="s">
        <v>232</v>
      </c>
      <c r="I272" s="493"/>
      <c r="J272" s="493" t="s">
        <v>232</v>
      </c>
      <c r="K272" s="493"/>
      <c r="L272" s="493" t="s">
        <v>232</v>
      </c>
      <c r="M272" s="493"/>
      <c r="N272" s="493" t="s">
        <v>232</v>
      </c>
      <c r="O272" s="493"/>
      <c r="P272" s="493" t="s">
        <v>232</v>
      </c>
      <c r="Q272" s="493"/>
      <c r="R272" s="493" t="s">
        <v>232</v>
      </c>
      <c r="S272" s="493"/>
      <c r="T272" s="493" t="s">
        <v>114</v>
      </c>
      <c r="U272" s="493" t="s">
        <v>59</v>
      </c>
    </row>
    <row r="273" spans="1:21" ht="12.75" customHeight="1" x14ac:dyDescent="0.2">
      <c r="A273" s="531" t="str">
        <f>A$5</f>
        <v>Eiropas Reģionālās attīstības fonds</v>
      </c>
      <c r="B273" s="532">
        <f>(B280*$L$270-B277)*$W$19</f>
        <v>0</v>
      </c>
      <c r="C273" s="532"/>
      <c r="D273" s="532">
        <f>(D280*$L$270)*$W$19-D277</f>
        <v>0</v>
      </c>
      <c r="E273" s="532"/>
      <c r="F273" s="532">
        <f t="shared" ref="F273:R273" si="174">(F280*$L$270)*$W$19-F277</f>
        <v>0</v>
      </c>
      <c r="G273" s="532"/>
      <c r="H273" s="532">
        <f t="shared" si="174"/>
        <v>0</v>
      </c>
      <c r="I273" s="532"/>
      <c r="J273" s="532">
        <f t="shared" si="174"/>
        <v>0</v>
      </c>
      <c r="K273" s="532"/>
      <c r="L273" s="532">
        <f t="shared" si="174"/>
        <v>0</v>
      </c>
      <c r="M273" s="532"/>
      <c r="N273" s="532">
        <f t="shared" si="174"/>
        <v>0</v>
      </c>
      <c r="O273" s="532"/>
      <c r="P273" s="532">
        <f t="shared" si="174"/>
        <v>0</v>
      </c>
      <c r="Q273" s="532"/>
      <c r="R273" s="532">
        <f t="shared" si="174"/>
        <v>0</v>
      </c>
      <c r="S273" s="532"/>
      <c r="T273" s="496">
        <f>SUM(B273:R273)</f>
        <v>0</v>
      </c>
      <c r="U273" s="497" t="e">
        <f>T273/$T$280</f>
        <v>#DIV/0!</v>
      </c>
    </row>
    <row r="274" spans="1:21" ht="12.75" hidden="1" customHeight="1" x14ac:dyDescent="0.2">
      <c r="A274" s="498" t="str">
        <f>A$6</f>
        <v>Attiecināmais valsts budžeta finansējums</v>
      </c>
      <c r="B274" s="532"/>
      <c r="C274" s="532"/>
      <c r="D274" s="532"/>
      <c r="E274" s="532"/>
      <c r="F274" s="532"/>
      <c r="G274" s="532"/>
      <c r="H274" s="532"/>
      <c r="I274" s="532"/>
      <c r="J274" s="532"/>
      <c r="K274" s="532"/>
      <c r="L274" s="532"/>
      <c r="M274" s="532"/>
      <c r="N274" s="532"/>
      <c r="O274" s="532"/>
      <c r="P274" s="532"/>
      <c r="Q274" s="532"/>
      <c r="R274" s="532"/>
      <c r="S274" s="532"/>
      <c r="T274" s="496">
        <f t="shared" ref="T274:T279" si="175">SUM(B274:R274)</f>
        <v>0</v>
      </c>
      <c r="U274" s="497" t="e">
        <f t="shared" ref="U274:U280" si="176">T274/$T$280</f>
        <v>#DIV/0!</v>
      </c>
    </row>
    <row r="275" spans="1:21" ht="12.75" customHeight="1" x14ac:dyDescent="0.2">
      <c r="A275" s="498" t="str">
        <f>A$7</f>
        <v>Valsts budžeta dotācija pašvaldībām</v>
      </c>
      <c r="B275" s="533"/>
      <c r="C275" s="533"/>
      <c r="D275" s="533"/>
      <c r="E275" s="533"/>
      <c r="F275" s="533"/>
      <c r="G275" s="533"/>
      <c r="H275" s="533"/>
      <c r="I275" s="533"/>
      <c r="J275" s="533"/>
      <c r="K275" s="533"/>
      <c r="L275" s="533"/>
      <c r="M275" s="533"/>
      <c r="N275" s="533"/>
      <c r="O275" s="533"/>
      <c r="P275" s="533"/>
      <c r="Q275" s="533"/>
      <c r="R275" s="533"/>
      <c r="S275" s="533"/>
      <c r="T275" s="496">
        <f t="shared" si="175"/>
        <v>0</v>
      </c>
      <c r="U275" s="497" t="e">
        <f t="shared" si="176"/>
        <v>#DIV/0!</v>
      </c>
    </row>
    <row r="276" spans="1:21" ht="12.75" customHeight="1" x14ac:dyDescent="0.2">
      <c r="A276" s="498" t="str">
        <f>A$8</f>
        <v>Pašvaldības finansējums</v>
      </c>
      <c r="B276" s="533"/>
      <c r="C276" s="533"/>
      <c r="D276" s="533"/>
      <c r="E276" s="533"/>
      <c r="F276" s="533"/>
      <c r="G276" s="533"/>
      <c r="H276" s="533"/>
      <c r="I276" s="533"/>
      <c r="J276" s="533"/>
      <c r="K276" s="533"/>
      <c r="L276" s="533"/>
      <c r="M276" s="533"/>
      <c r="N276" s="533"/>
      <c r="O276" s="533"/>
      <c r="P276" s="533"/>
      <c r="Q276" s="533"/>
      <c r="R276" s="533"/>
      <c r="S276" s="533"/>
      <c r="T276" s="496">
        <f t="shared" si="175"/>
        <v>0</v>
      </c>
      <c r="U276" s="497" t="e">
        <f t="shared" si="176"/>
        <v>#DIV/0!</v>
      </c>
    </row>
    <row r="277" spans="1:21" s="320" customFormat="1" ht="12.75" customHeight="1" x14ac:dyDescent="0.2">
      <c r="A277" s="498" t="str">
        <f>A$9</f>
        <v>Cits publiskais finansējums</v>
      </c>
      <c r="B277" s="533">
        <f>B280*$L$270*$W$20</f>
        <v>0</v>
      </c>
      <c r="C277" s="533"/>
      <c r="D277" s="533">
        <f t="shared" ref="D277:R277" si="177">D280*$L$270*$W$20</f>
        <v>0</v>
      </c>
      <c r="E277" s="533"/>
      <c r="F277" s="533">
        <f t="shared" si="177"/>
        <v>0</v>
      </c>
      <c r="G277" s="533"/>
      <c r="H277" s="533">
        <f t="shared" si="177"/>
        <v>0</v>
      </c>
      <c r="I277" s="533"/>
      <c r="J277" s="533">
        <f t="shared" si="177"/>
        <v>0</v>
      </c>
      <c r="K277" s="533"/>
      <c r="L277" s="533">
        <f t="shared" si="177"/>
        <v>0</v>
      </c>
      <c r="M277" s="533"/>
      <c r="N277" s="533">
        <f t="shared" si="177"/>
        <v>0</v>
      </c>
      <c r="O277" s="533"/>
      <c r="P277" s="533">
        <f t="shared" si="177"/>
        <v>0</v>
      </c>
      <c r="Q277" s="533"/>
      <c r="R277" s="533">
        <f t="shared" si="177"/>
        <v>0</v>
      </c>
      <c r="S277" s="533"/>
      <c r="T277" s="496">
        <f t="shared" si="175"/>
        <v>0</v>
      </c>
      <c r="U277" s="497" t="e">
        <f t="shared" si="176"/>
        <v>#DIV/0!</v>
      </c>
    </row>
    <row r="278" spans="1:21" ht="12.75" customHeight="1" x14ac:dyDescent="0.2">
      <c r="A278" s="499" t="str">
        <f>A$10</f>
        <v>Publiskās attiecināmās izmaksas</v>
      </c>
      <c r="B278" s="376">
        <f>SUM(B273:B277)</f>
        <v>0</v>
      </c>
      <c r="C278" s="376"/>
      <c r="D278" s="376">
        <f t="shared" ref="D278:R278" si="178">SUM(D273:D277)</f>
        <v>0</v>
      </c>
      <c r="E278" s="376"/>
      <c r="F278" s="376">
        <f t="shared" si="178"/>
        <v>0</v>
      </c>
      <c r="G278" s="376"/>
      <c r="H278" s="376">
        <f t="shared" si="178"/>
        <v>0</v>
      </c>
      <c r="I278" s="376"/>
      <c r="J278" s="376">
        <f t="shared" si="178"/>
        <v>0</v>
      </c>
      <c r="K278" s="376"/>
      <c r="L278" s="376">
        <f t="shared" si="178"/>
        <v>0</v>
      </c>
      <c r="M278" s="376"/>
      <c r="N278" s="376">
        <f t="shared" si="178"/>
        <v>0</v>
      </c>
      <c r="O278" s="376"/>
      <c r="P278" s="376">
        <f t="shared" si="178"/>
        <v>0</v>
      </c>
      <c r="Q278" s="376"/>
      <c r="R278" s="376">
        <f t="shared" si="178"/>
        <v>0</v>
      </c>
      <c r="S278" s="376"/>
      <c r="T278" s="500">
        <f t="shared" si="175"/>
        <v>0</v>
      </c>
      <c r="U278" s="497" t="e">
        <f t="shared" si="176"/>
        <v>#DIV/0!</v>
      </c>
    </row>
    <row r="279" spans="1:21" ht="12.75" customHeight="1" x14ac:dyDescent="0.2">
      <c r="A279" s="498" t="str">
        <f>A$11</f>
        <v>Privātās attiecināmās izmaksas</v>
      </c>
      <c r="B279" s="533">
        <f>B280*$L$270-B273-B277</f>
        <v>0</v>
      </c>
      <c r="C279" s="533"/>
      <c r="D279" s="533">
        <f t="shared" ref="D279:R279" si="179">D280*$L$270-D273-D277</f>
        <v>0</v>
      </c>
      <c r="E279" s="533"/>
      <c r="F279" s="533">
        <f t="shared" si="179"/>
        <v>0</v>
      </c>
      <c r="G279" s="533"/>
      <c r="H279" s="533">
        <f t="shared" si="179"/>
        <v>0</v>
      </c>
      <c r="I279" s="533"/>
      <c r="J279" s="533">
        <f t="shared" si="179"/>
        <v>0</v>
      </c>
      <c r="K279" s="533"/>
      <c r="L279" s="533">
        <f t="shared" si="179"/>
        <v>0</v>
      </c>
      <c r="M279" s="533"/>
      <c r="N279" s="533">
        <f t="shared" si="179"/>
        <v>0</v>
      </c>
      <c r="O279" s="533"/>
      <c r="P279" s="533">
        <f t="shared" si="179"/>
        <v>0</v>
      </c>
      <c r="Q279" s="533"/>
      <c r="R279" s="533">
        <f t="shared" si="179"/>
        <v>0</v>
      </c>
      <c r="S279" s="533"/>
      <c r="T279" s="496">
        <f t="shared" si="175"/>
        <v>0</v>
      </c>
      <c r="U279" s="497" t="e">
        <f t="shared" si="176"/>
        <v>#DIV/0!</v>
      </c>
    </row>
    <row r="280" spans="1:21" ht="12.75" customHeight="1" x14ac:dyDescent="0.2">
      <c r="A280" s="499" t="str">
        <f>A$12</f>
        <v>Kopējās attiecināmās izmaksas</v>
      </c>
      <c r="B280" s="376">
        <f>IF(B23=2,'1.3.2. Partneris-kom.-2'!H40,'1.3.2. Partneris-kom.-2'!H40*B23)</f>
        <v>0</v>
      </c>
      <c r="C280" s="376"/>
      <c r="D280" s="376">
        <f>IF(D23=2,'1.3.2. Partneris-kom.-2'!J40+'1.3.2. Partneris-kom.-2'!H40,'1.3.2. Partneris-kom.-2'!J40*D23)</f>
        <v>0</v>
      </c>
      <c r="E280" s="376"/>
      <c r="F280" s="376">
        <f>IF(F23=2,'1.3.2. Partneris-kom.-2'!L40+'1.3.2. Partneris-kom.-2'!J40+'1.3.2. Partneris-kom.-2'!H40,'1.3.2. Partneris-kom.-2'!L40*F23)</f>
        <v>0</v>
      </c>
      <c r="G280" s="376"/>
      <c r="H280" s="376">
        <f>IF(H23=2,'1.3.2. Partneris-kom.-2'!N40+'1.3.2. Partneris-kom.-2'!L40+'1.3.2. Partneris-kom.-2'!J40+'1.3.2. Partneris-kom.-2'!H40,'1.3.2. Partneris-kom.-2'!N40*H23)</f>
        <v>0</v>
      </c>
      <c r="I280" s="376"/>
      <c r="J280" s="376">
        <f>IF(J23=2,'1.3.2. Partneris-kom.-2'!P40,'1.3.2. Partneris-kom.-2'!P40*J23)</f>
        <v>0</v>
      </c>
      <c r="K280" s="376"/>
      <c r="L280" s="376">
        <f>IF(L23=2,'1.3.2. Partneris-kom.-2'!R40,'1.3.2. Partneris-kom.-2'!R40*L23)</f>
        <v>0</v>
      </c>
      <c r="M280" s="376"/>
      <c r="N280" s="376">
        <f>IF(N23=2,'1.3.2. Partneris-kom.-2'!T40,'1.3.2. Partneris-kom.-2'!T40*N23)</f>
        <v>0</v>
      </c>
      <c r="O280" s="376"/>
      <c r="P280" s="376">
        <f>IF(P23=2,'1.3.2. Partneris-kom.-2'!V40,'1.3.2. Partneris-kom.-2'!V40*P23)</f>
        <v>0</v>
      </c>
      <c r="Q280" s="376"/>
      <c r="R280" s="376">
        <f>IF(R23=2,'1.3.2. Partneris-kom.-2'!X40,'1.3.2. Partneris-kom.-2'!X40*R23)</f>
        <v>0</v>
      </c>
      <c r="S280" s="376"/>
      <c r="T280" s="500">
        <f>SUM(B280:R280)</f>
        <v>0</v>
      </c>
      <c r="U280" s="497" t="e">
        <f t="shared" si="176"/>
        <v>#DIV/0!</v>
      </c>
    </row>
    <row r="281" spans="1:21" ht="12.75" customHeight="1" x14ac:dyDescent="0.2">
      <c r="A281" s="498" t="str">
        <f>A$13</f>
        <v>Publiskās neattiecināmās izmaksas</v>
      </c>
      <c r="B281" s="535"/>
      <c r="C281" s="535"/>
      <c r="D281" s="535"/>
      <c r="E281" s="535"/>
      <c r="F281" s="535"/>
      <c r="G281" s="535"/>
      <c r="H281" s="535"/>
      <c r="I281" s="535"/>
      <c r="J281" s="535"/>
      <c r="K281" s="535"/>
      <c r="L281" s="535"/>
      <c r="M281" s="535"/>
      <c r="N281" s="535"/>
      <c r="O281" s="535"/>
      <c r="P281" s="535"/>
      <c r="Q281" s="535"/>
      <c r="R281" s="535"/>
      <c r="S281" s="535"/>
      <c r="T281" s="496">
        <f t="shared" ref="T281:T283" si="180">SUM(B281:R281)</f>
        <v>0</v>
      </c>
      <c r="U281" s="534" t="s">
        <v>239</v>
      </c>
    </row>
    <row r="282" spans="1:21" ht="12.75" customHeight="1" x14ac:dyDescent="0.2">
      <c r="A282" s="498" t="str">
        <f>A$14</f>
        <v>Privātās neattiecināmās izmaksas</v>
      </c>
      <c r="B282" s="533">
        <f>IF(B23=2,'1.3.2. Partneris-kom.-2'!I40,'1.3.2. Partneris-kom.-2'!I40*B23)</f>
        <v>0</v>
      </c>
      <c r="C282" s="533"/>
      <c r="D282" s="533">
        <f>IF(D23=2,'1.3.2. Partneris-kom.-2'!K40+'1.3.2. Partneris-kom.-2'!I40,'1.3.2. Partneris-kom.-2'!K40*D23)</f>
        <v>0</v>
      </c>
      <c r="E282" s="533"/>
      <c r="F282" s="533">
        <f>IF(F23=2,'1.3.2. Partneris-kom.-2'!M40+'1.3.2. Partneris-kom.-2'!K40+'1.3.2. Partneris-kom.-2'!I40,'1.3.2. Partneris-kom.-2'!M40*F23)</f>
        <v>0</v>
      </c>
      <c r="G282" s="533"/>
      <c r="H282" s="533">
        <f>IF(H23=2,'1.3.2. Partneris-kom.-2'!O40+'1.3.2. Partneris-kom.-2'!M40+'1.3.2. Partneris-kom.-2'!K40+'1.3.2. Partneris-kom.-2'!I40,'1.3.2. Partneris-kom.-2'!O40*H23)</f>
        <v>0</v>
      </c>
      <c r="I282" s="533"/>
      <c r="J282" s="533">
        <f>IF(J23=2,'1.3.2. Partneris-kom.-2'!Q40,'1.3.2. Partneris-kom.-2'!Q40*J23)</f>
        <v>0</v>
      </c>
      <c r="K282" s="533"/>
      <c r="L282" s="533">
        <f>IF(L23=2,'1.3.2. Partneris-kom.-2'!S40,'1.3.2. Partneris-kom.-2'!S40*L23)</f>
        <v>0</v>
      </c>
      <c r="M282" s="533"/>
      <c r="N282" s="533">
        <f>IF(N23=2,'1.3.2. Partneris-kom.-2'!U40,'1.3.2. Partneris-kom.-2'!U40*N23)</f>
        <v>0</v>
      </c>
      <c r="O282" s="533"/>
      <c r="P282" s="533">
        <f>IF(P23=2,'1.3.2. Partneris-kom.-2'!W40,'1.3.2. Partneris-kom.-2'!W40*P23)</f>
        <v>0</v>
      </c>
      <c r="Q282" s="533"/>
      <c r="R282" s="533">
        <f>IF(R23=2,'1.3.2. Partneris-kom.-2'!Y40,'1.3.2. Partneris-kom.-2'!Y40*R23)</f>
        <v>0</v>
      </c>
      <c r="S282" s="533"/>
      <c r="T282" s="496">
        <f t="shared" si="180"/>
        <v>0</v>
      </c>
      <c r="U282" s="534" t="s">
        <v>239</v>
      </c>
    </row>
    <row r="283" spans="1:21" ht="12.75" customHeight="1" x14ac:dyDescent="0.2">
      <c r="A283" s="499" t="str">
        <f>A$15</f>
        <v>Neattiecināmās izmaksas kopā</v>
      </c>
      <c r="B283" s="376">
        <f>SUM(B281:B282)</f>
        <v>0</v>
      </c>
      <c r="C283" s="376"/>
      <c r="D283" s="376">
        <f t="shared" ref="D283:R283" si="181">SUM(D281:D282)</f>
        <v>0</v>
      </c>
      <c r="E283" s="376"/>
      <c r="F283" s="376">
        <f t="shared" si="181"/>
        <v>0</v>
      </c>
      <c r="G283" s="376"/>
      <c r="H283" s="376">
        <f t="shared" si="181"/>
        <v>0</v>
      </c>
      <c r="I283" s="376"/>
      <c r="J283" s="376">
        <f t="shared" si="181"/>
        <v>0</v>
      </c>
      <c r="K283" s="376"/>
      <c r="L283" s="376">
        <f t="shared" si="181"/>
        <v>0</v>
      </c>
      <c r="M283" s="376"/>
      <c r="N283" s="376">
        <f t="shared" si="181"/>
        <v>0</v>
      </c>
      <c r="O283" s="376"/>
      <c r="P283" s="376">
        <f t="shared" si="181"/>
        <v>0</v>
      </c>
      <c r="Q283" s="376"/>
      <c r="R283" s="376">
        <f t="shared" si="181"/>
        <v>0</v>
      </c>
      <c r="S283" s="376"/>
      <c r="T283" s="500">
        <f t="shared" si="180"/>
        <v>0</v>
      </c>
      <c r="U283" s="534" t="s">
        <v>239</v>
      </c>
    </row>
    <row r="284" spans="1:21" ht="12.75" customHeight="1" x14ac:dyDescent="0.25">
      <c r="A284" s="505" t="str">
        <f>A$16</f>
        <v>Kopējās izmaksas</v>
      </c>
      <c r="B284" s="506">
        <f>B280+B283</f>
        <v>0</v>
      </c>
      <c r="C284" s="506"/>
      <c r="D284" s="506">
        <f t="shared" ref="D284:R284" si="182">D280+D283</f>
        <v>0</v>
      </c>
      <c r="E284" s="506"/>
      <c r="F284" s="506">
        <f t="shared" si="182"/>
        <v>0</v>
      </c>
      <c r="G284" s="506"/>
      <c r="H284" s="506">
        <f t="shared" si="182"/>
        <v>0</v>
      </c>
      <c r="I284" s="506"/>
      <c r="J284" s="506">
        <f t="shared" si="182"/>
        <v>0</v>
      </c>
      <c r="K284" s="506"/>
      <c r="L284" s="506">
        <f t="shared" si="182"/>
        <v>0</v>
      </c>
      <c r="M284" s="506"/>
      <c r="N284" s="506">
        <f t="shared" si="182"/>
        <v>0</v>
      </c>
      <c r="O284" s="506"/>
      <c r="P284" s="506">
        <f t="shared" si="182"/>
        <v>0</v>
      </c>
      <c r="Q284" s="506"/>
      <c r="R284" s="506">
        <f t="shared" si="182"/>
        <v>0</v>
      </c>
      <c r="S284" s="506"/>
      <c r="T284" s="500">
        <f>SUM(B284:R284)</f>
        <v>0</v>
      </c>
      <c r="U284" s="534" t="s">
        <v>239</v>
      </c>
    </row>
    <row r="288" spans="1:21" x14ac:dyDescent="0.2">
      <c r="B288" s="544"/>
      <c r="C288" s="544"/>
      <c r="D288" s="544"/>
      <c r="E288" s="544"/>
      <c r="F288" s="544"/>
      <c r="G288" s="544"/>
      <c r="H288" s="544"/>
      <c r="I288" s="544"/>
      <c r="J288" s="544"/>
      <c r="K288" s="544"/>
      <c r="L288" s="544"/>
      <c r="M288" s="544"/>
      <c r="N288" s="544"/>
      <c r="O288" s="544"/>
      <c r="P288" s="544"/>
      <c r="Q288" s="544"/>
      <c r="R288" s="544"/>
      <c r="S288" s="544"/>
      <c r="T288" s="544"/>
    </row>
  </sheetData>
  <sheetProtection algorithmName="SHA-512" hashValue="pUdvsZ2x4H24QCluqs0Jb/UHCKMljJdca3MM22e8/2AUcnjJNHRDwaIbMzXe53yAKRXuYlffOT2EllmzwGRWHg==" saltValue="s+Wifirv7sOx6o6bqskqc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H26:I26">
    <cfRule type="cellIs" dxfId="46" priority="36" operator="equal">
      <formula>"Nav paredzēts"</formula>
    </cfRule>
  </conditionalFormatting>
  <conditionalFormatting sqref="J26">
    <cfRule type="cellIs" dxfId="45" priority="35" operator="equal">
      <formula>"Nav paredzēts"</formula>
    </cfRule>
  </conditionalFormatting>
  <conditionalFormatting sqref="B5:S16">
    <cfRule type="cellIs" dxfId="44" priority="34" operator="lessThan">
      <formula>0</formula>
    </cfRule>
  </conditionalFormatting>
  <conditionalFormatting sqref="B42:C42 H42">
    <cfRule type="cellIs" dxfId="43" priority="33" operator="equal">
      <formula>"Nav paredzēts"</formula>
    </cfRule>
  </conditionalFormatting>
  <conditionalFormatting sqref="J42">
    <cfRule type="cellIs" dxfId="42" priority="32" operator="equal">
      <formula>"Nav paredzēts"</formula>
    </cfRule>
  </conditionalFormatting>
  <conditionalFormatting sqref="B58:C58 H58">
    <cfRule type="cellIs" dxfId="41" priority="31" operator="equal">
      <formula>"Nav paredzēts"</formula>
    </cfRule>
  </conditionalFormatting>
  <conditionalFormatting sqref="J58">
    <cfRule type="cellIs" dxfId="40" priority="30" operator="equal">
      <formula>"Nav paredzēts"</formula>
    </cfRule>
  </conditionalFormatting>
  <conditionalFormatting sqref="B74:C74 H74">
    <cfRule type="cellIs" dxfId="39" priority="29" operator="equal">
      <formula>"Nav paredzēts"</formula>
    </cfRule>
  </conditionalFormatting>
  <conditionalFormatting sqref="J74">
    <cfRule type="cellIs" dxfId="38" priority="28" operator="equal">
      <formula>"Nav paredzēts"</formula>
    </cfRule>
  </conditionalFormatting>
  <conditionalFormatting sqref="B90:C90 H90">
    <cfRule type="cellIs" dxfId="37" priority="27" operator="equal">
      <formula>"Nav paredzēts"</formula>
    </cfRule>
  </conditionalFormatting>
  <conditionalFormatting sqref="J90">
    <cfRule type="cellIs" dxfId="36" priority="26" operator="equal">
      <formula>"Nav paredzēts"</formula>
    </cfRule>
  </conditionalFormatting>
  <conditionalFormatting sqref="B106:C106 H106">
    <cfRule type="cellIs" dxfId="35" priority="25" operator="equal">
      <formula>"Nav paredzēts"</formula>
    </cfRule>
  </conditionalFormatting>
  <conditionalFormatting sqref="J106">
    <cfRule type="cellIs" dxfId="34" priority="24" operator="equal">
      <formula>"Nav paredzēts"</formula>
    </cfRule>
  </conditionalFormatting>
  <conditionalFormatting sqref="B122:C122 H122">
    <cfRule type="cellIs" dxfId="33" priority="23" operator="equal">
      <formula>"Nav paredzēts"</formula>
    </cfRule>
  </conditionalFormatting>
  <conditionalFormatting sqref="J122">
    <cfRule type="cellIs" dxfId="32" priority="22" operator="equal">
      <formula>"Nav paredzēts"</formula>
    </cfRule>
  </conditionalFormatting>
  <conditionalFormatting sqref="J254">
    <cfRule type="cellIs" dxfId="31" priority="8" operator="equal">
      <formula>"Nav paredzēts"</formula>
    </cfRule>
  </conditionalFormatting>
  <conditionalFormatting sqref="J270">
    <cfRule type="cellIs" dxfId="30" priority="4" operator="equal">
      <formula>"Nav paredzēts"</formula>
    </cfRule>
  </conditionalFormatting>
  <conditionalFormatting sqref="B138:C138 H138">
    <cfRule type="cellIs" dxfId="29" priority="21" operator="equal">
      <formula>"Nav paredzēts"</formula>
    </cfRule>
  </conditionalFormatting>
  <conditionalFormatting sqref="J138">
    <cfRule type="cellIs" dxfId="28" priority="20" operator="equal">
      <formula>"Nav paredzēts"</formula>
    </cfRule>
  </conditionalFormatting>
  <conditionalFormatting sqref="B188:C188 H188">
    <cfRule type="cellIs" dxfId="27" priority="15" operator="equal">
      <formula>"Nav paredzēts"</formula>
    </cfRule>
  </conditionalFormatting>
  <conditionalFormatting sqref="J188">
    <cfRule type="cellIs" dxfId="26" priority="14" operator="equal">
      <formula>"Nav paredzēts"</formula>
    </cfRule>
  </conditionalFormatting>
  <conditionalFormatting sqref="B204:C204 H204">
    <cfRule type="cellIs" dxfId="25" priority="13" operator="equal">
      <formula>"Nav paredzēts"</formula>
    </cfRule>
  </conditionalFormatting>
  <conditionalFormatting sqref="J204">
    <cfRule type="cellIs" dxfId="24" priority="12" operator="equal">
      <formula>"Nav paredzēts"</formula>
    </cfRule>
  </conditionalFormatting>
  <conditionalFormatting sqref="B222:C222 H222">
    <cfRule type="cellIs" dxfId="23" priority="11" operator="equal">
      <formula>"Nav paredzēts"</formula>
    </cfRule>
  </conditionalFormatting>
  <conditionalFormatting sqref="J222">
    <cfRule type="cellIs" dxfId="22" priority="10" operator="equal">
      <formula>"Nav paredzēts"</formula>
    </cfRule>
  </conditionalFormatting>
  <conditionalFormatting sqref="B254:C254 H254">
    <cfRule type="cellIs" dxfId="21" priority="9" operator="equal">
      <formula>"Nav paredzēts"</formula>
    </cfRule>
  </conditionalFormatting>
  <conditionalFormatting sqref="B156:C156 H156">
    <cfRule type="cellIs" dxfId="20" priority="19" operator="equal">
      <formula>"Nav paredzēts"</formula>
    </cfRule>
  </conditionalFormatting>
  <conditionalFormatting sqref="J156">
    <cfRule type="cellIs" dxfId="19" priority="18" operator="equal">
      <formula>"Nav paredzēts"</formula>
    </cfRule>
  </conditionalFormatting>
  <conditionalFormatting sqref="B172:C172 H172">
    <cfRule type="cellIs" dxfId="18" priority="17" operator="equal">
      <formula>"Nav paredzēts"</formula>
    </cfRule>
  </conditionalFormatting>
  <conditionalFormatting sqref="J172">
    <cfRule type="cellIs" dxfId="17" priority="16" operator="equal">
      <formula>"Nav paredzēts"</formula>
    </cfRule>
  </conditionalFormatting>
  <conditionalFormatting sqref="B238:C238 H238">
    <cfRule type="cellIs" dxfId="16" priority="7" operator="equal">
      <formula>"Nav paredzēts"</formula>
    </cfRule>
  </conditionalFormatting>
  <conditionalFormatting sqref="J238">
    <cfRule type="cellIs" dxfId="15" priority="6" operator="equal">
      <formula>"Nav paredzēts"</formula>
    </cfRule>
  </conditionalFormatting>
  <conditionalFormatting sqref="B270:C270 H270">
    <cfRule type="cellIs" dxfId="14" priority="5" operator="equal">
      <formula>"Nav paredzēts"</formula>
    </cfRule>
  </conditionalFormatting>
  <conditionalFormatting sqref="V12">
    <cfRule type="cellIs" dxfId="13" priority="3" operator="equal">
      <formula>"Kļūda"</formula>
    </cfRule>
  </conditionalFormatting>
  <conditionalFormatting sqref="V15">
    <cfRule type="cellIs" dxfId="12" priority="2" operator="equal">
      <formula>"Kļūda"</formula>
    </cfRule>
  </conditionalFormatting>
  <conditionalFormatting sqref="B19">
    <cfRule type="cellIs" dxfId="11" priority="1" operator="greaterThan">
      <formula>$T$5+$T$9-$T$153</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Izvēlieties no izvēlnē piedātā" error="Neatbilstoši aizpildīts lauks" promptTitle="ES fondu" prompt="Izvēlies atbilstošu ES fondu" xr:uid="{35781C0C-ED1D-40FB-ABB1-C2ADC3C82ED7}">
          <x14:formula1>
            <xm:f>dati!$L$3:$L$4</xm:f>
          </x14:formula1>
          <xm:sqref>A5</xm:sqref>
        </x14:dataValidation>
        <x14:dataValidation type="list" allowBlank="1" showInputMessage="1" showErrorMessage="1" prompt="Lūdzu norādiet projekta apstiprināšanas gadu, ja tas atšķiras no projekta iesniegšanas gada" xr:uid="{A496AE35-C09A-4A9C-A625-E43E12F03EC0}">
          <x14:formula1>
            <xm:f>dati!$E$2:$E$5</xm:f>
          </x14:formula1>
          <xm:sqref>B21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48"/>
  <sheetViews>
    <sheetView zoomScale="90" zoomScaleNormal="90" workbookViewId="0">
      <pane xSplit="2" ySplit="5" topLeftCell="C6" activePane="bottomRight" state="frozen"/>
      <selection pane="topRight" activeCell="C1" sqref="C1"/>
      <selection pane="bottomLeft" activeCell="A6" sqref="A6"/>
      <selection pane="bottomRight" activeCell="D24" sqref="D24"/>
    </sheetView>
  </sheetViews>
  <sheetFormatPr defaultColWidth="9.140625" defaultRowHeight="15" x14ac:dyDescent="0.25"/>
  <cols>
    <col min="1" max="1" width="9.140625" style="431"/>
    <col min="2" max="2" width="62.28515625" style="431" customWidth="1"/>
    <col min="3" max="3" width="13.28515625" style="431" customWidth="1"/>
    <col min="4" max="4" width="13.42578125" style="431" customWidth="1"/>
    <col min="5" max="5" width="14.28515625" style="431" bestFit="1" customWidth="1"/>
    <col min="6" max="6" width="11.5703125" style="431" bestFit="1" customWidth="1"/>
    <col min="7" max="7" width="12.85546875" style="431" customWidth="1"/>
    <col min="8" max="16384" width="9.140625" style="431"/>
  </cols>
  <sheetData>
    <row r="1" spans="1:10" ht="26.25" x14ac:dyDescent="0.4">
      <c r="A1" s="643" t="s">
        <v>182</v>
      </c>
      <c r="B1" s="643"/>
      <c r="C1" s="550"/>
      <c r="D1" s="550"/>
      <c r="E1" s="550"/>
      <c r="F1" s="550"/>
      <c r="G1" s="550"/>
      <c r="H1" s="550"/>
      <c r="I1" s="550"/>
      <c r="J1" s="550"/>
    </row>
    <row r="2" spans="1:10" s="552" customFormat="1" ht="24.95" customHeight="1" x14ac:dyDescent="0.35">
      <c r="A2" s="651" t="s">
        <v>183</v>
      </c>
      <c r="B2" s="651"/>
      <c r="C2" s="551"/>
      <c r="D2" s="551"/>
      <c r="E2" s="551"/>
      <c r="F2" s="551"/>
      <c r="G2" s="551"/>
      <c r="H2" s="551"/>
      <c r="I2" s="551"/>
      <c r="J2" s="551"/>
    </row>
    <row r="3" spans="1:10" x14ac:dyDescent="0.25">
      <c r="A3" s="550"/>
      <c r="B3" s="550"/>
      <c r="C3" s="550"/>
      <c r="D3" s="550"/>
      <c r="E3" s="550"/>
      <c r="F3" s="550"/>
      <c r="G3" s="550"/>
      <c r="H3" s="550"/>
      <c r="I3" s="550"/>
      <c r="J3" s="550"/>
    </row>
    <row r="4" spans="1:10" s="401" customFormat="1" ht="45" customHeight="1" x14ac:dyDescent="0.2">
      <c r="A4" s="652" t="s">
        <v>184</v>
      </c>
      <c r="B4" s="653" t="s">
        <v>185</v>
      </c>
      <c r="C4" s="649" t="s">
        <v>186</v>
      </c>
      <c r="D4" s="649"/>
      <c r="E4" s="649" t="s">
        <v>84</v>
      </c>
      <c r="F4" s="649"/>
      <c r="G4" s="650" t="s">
        <v>389</v>
      </c>
      <c r="H4" s="320"/>
      <c r="I4" s="320"/>
      <c r="J4" s="320"/>
    </row>
    <row r="5" spans="1:10" s="401" customFormat="1" ht="17.25" customHeight="1" x14ac:dyDescent="0.2">
      <c r="A5" s="652"/>
      <c r="B5" s="653"/>
      <c r="C5" s="553" t="s">
        <v>188</v>
      </c>
      <c r="D5" s="554" t="s">
        <v>189</v>
      </c>
      <c r="E5" s="553" t="s">
        <v>58</v>
      </c>
      <c r="F5" s="555" t="s">
        <v>59</v>
      </c>
      <c r="G5" s="650"/>
      <c r="H5" s="320"/>
      <c r="I5" s="320"/>
      <c r="J5" s="320"/>
    </row>
    <row r="6" spans="1:10" s="401" customFormat="1" ht="12.75" x14ac:dyDescent="0.2">
      <c r="A6" s="556">
        <v>1</v>
      </c>
      <c r="B6" s="557" t="s">
        <v>89</v>
      </c>
      <c r="C6" s="558">
        <f>SUM('1.1.A. Iesniedzējs:1.3.2. Partneris-kom.-2'!F7)</f>
        <v>0</v>
      </c>
      <c r="D6" s="559">
        <f>SUM('1.1.A. Iesniedzējs:1.3.2. Partneris-kom.-2'!G7)</f>
        <v>0</v>
      </c>
      <c r="E6" s="558">
        <f>SUM(C6:D6)</f>
        <v>0</v>
      </c>
      <c r="F6" s="560">
        <f>E6/$E$35</f>
        <v>0</v>
      </c>
      <c r="G6" s="39">
        <f>ROUND(E6/121*21,2)</f>
        <v>0</v>
      </c>
      <c r="H6" s="320"/>
      <c r="I6" s="320"/>
      <c r="J6" s="320"/>
    </row>
    <row r="7" spans="1:10" s="401" customFormat="1" ht="12.75" x14ac:dyDescent="0.2">
      <c r="A7" s="556">
        <v>2</v>
      </c>
      <c r="B7" s="557" t="s">
        <v>64</v>
      </c>
      <c r="C7" s="558">
        <f>SUM('1.1.A. Iesniedzējs:1.3.2. Partneris-kom.-2'!F8)</f>
        <v>0</v>
      </c>
      <c r="D7" s="559">
        <f>SUM('1.1.A. Iesniedzējs:1.3.2. Partneris-kom.-2'!G8)</f>
        <v>0</v>
      </c>
      <c r="E7" s="558">
        <f t="shared" ref="E7:E35" si="0">SUM(C7:D7)</f>
        <v>0</v>
      </c>
      <c r="F7" s="560">
        <f t="shared" ref="F7:F35" si="1">E7/$E$35</f>
        <v>0</v>
      </c>
      <c r="G7" s="39">
        <f t="shared" ref="G7:G34" si="2">ROUND(E7/121*21,2)</f>
        <v>0</v>
      </c>
      <c r="H7" s="320"/>
      <c r="I7" s="320"/>
      <c r="J7" s="320"/>
    </row>
    <row r="8" spans="1:10" s="401" customFormat="1" ht="12.75" x14ac:dyDescent="0.2">
      <c r="A8" s="561" t="s">
        <v>65</v>
      </c>
      <c r="B8" s="562" t="s">
        <v>66</v>
      </c>
      <c r="C8" s="558">
        <f>SUM('1.1.A. Iesniedzējs:1.3.2. Partneris-kom.-2'!F9)</f>
        <v>0</v>
      </c>
      <c r="D8" s="559">
        <f>SUM('1.1.A. Iesniedzējs:1.3.2. Partneris-kom.-2'!G9)</f>
        <v>0</v>
      </c>
      <c r="E8" s="558">
        <f t="shared" si="0"/>
        <v>0</v>
      </c>
      <c r="F8" s="560">
        <f t="shared" si="1"/>
        <v>0</v>
      </c>
      <c r="G8" s="39">
        <f t="shared" si="2"/>
        <v>0</v>
      </c>
      <c r="H8" s="320"/>
      <c r="I8" s="320"/>
      <c r="J8" s="320"/>
    </row>
    <row r="9" spans="1:10" s="401" customFormat="1" ht="12.75" x14ac:dyDescent="0.2">
      <c r="A9" s="561" t="s">
        <v>67</v>
      </c>
      <c r="B9" s="562" t="s">
        <v>90</v>
      </c>
      <c r="C9" s="558">
        <f>SUM('1.1.A. Iesniedzējs:1.3.2. Partneris-kom.-2'!F10)</f>
        <v>0</v>
      </c>
      <c r="D9" s="559">
        <f>SUM('1.1.A. Iesniedzējs:1.3.2. Partneris-kom.-2'!G10)</f>
        <v>0</v>
      </c>
      <c r="E9" s="558">
        <f t="shared" si="0"/>
        <v>0</v>
      </c>
      <c r="F9" s="560">
        <f t="shared" si="1"/>
        <v>0</v>
      </c>
      <c r="G9" s="39">
        <f t="shared" si="2"/>
        <v>0</v>
      </c>
      <c r="H9" s="320"/>
      <c r="I9" s="320"/>
      <c r="J9" s="320"/>
    </row>
    <row r="10" spans="1:10" s="401" customFormat="1" ht="12.75" hidden="1" x14ac:dyDescent="0.2">
      <c r="A10" s="556">
        <v>3</v>
      </c>
      <c r="B10" s="557" t="s">
        <v>93</v>
      </c>
      <c r="C10" s="558">
        <f>SUM('1.1.A. Iesniedzējs:1.3.2. Partneris-kom.-2'!F11)</f>
        <v>0</v>
      </c>
      <c r="D10" s="559">
        <f>SUM('1.1.A. Iesniedzējs:1.3.2. Partneris-kom.-2'!G11)</f>
        <v>0</v>
      </c>
      <c r="E10" s="558">
        <f t="shared" si="0"/>
        <v>0</v>
      </c>
      <c r="F10" s="560">
        <f t="shared" si="1"/>
        <v>0</v>
      </c>
      <c r="G10" s="39">
        <f t="shared" si="2"/>
        <v>0</v>
      </c>
      <c r="H10" s="320"/>
      <c r="I10" s="320"/>
      <c r="J10" s="320"/>
    </row>
    <row r="11" spans="1:10" s="401" customFormat="1" ht="12.75" hidden="1" x14ac:dyDescent="0.2">
      <c r="A11" s="561" t="s">
        <v>91</v>
      </c>
      <c r="B11" s="562" t="s">
        <v>94</v>
      </c>
      <c r="C11" s="558">
        <f>SUM('1.1.A. Iesniedzējs:1.3.2. Partneris-kom.-2'!F12)</f>
        <v>0</v>
      </c>
      <c r="D11" s="559">
        <f>SUM('1.1.A. Iesniedzējs:1.3.2. Partneris-kom.-2'!G12)</f>
        <v>0</v>
      </c>
      <c r="E11" s="558">
        <f t="shared" si="0"/>
        <v>0</v>
      </c>
      <c r="F11" s="560">
        <f t="shared" si="1"/>
        <v>0</v>
      </c>
      <c r="G11" s="39">
        <f t="shared" si="2"/>
        <v>0</v>
      </c>
      <c r="H11" s="320"/>
      <c r="I11" s="320"/>
      <c r="J11" s="320"/>
    </row>
    <row r="12" spans="1:10" s="401" customFormat="1" ht="12.75" hidden="1" x14ac:dyDescent="0.2">
      <c r="A12" s="561" t="s">
        <v>92</v>
      </c>
      <c r="B12" s="562" t="s">
        <v>95</v>
      </c>
      <c r="C12" s="558">
        <f>SUM('1.1.A. Iesniedzējs:1.3.2. Partneris-kom.-2'!F13)</f>
        <v>0</v>
      </c>
      <c r="D12" s="559">
        <f>SUM('1.1.A. Iesniedzējs:1.3.2. Partneris-kom.-2'!G13)</f>
        <v>0</v>
      </c>
      <c r="E12" s="558">
        <f t="shared" si="0"/>
        <v>0</v>
      </c>
      <c r="F12" s="560">
        <f t="shared" si="1"/>
        <v>0</v>
      </c>
      <c r="G12" s="39">
        <f t="shared" si="2"/>
        <v>0</v>
      </c>
      <c r="H12" s="320"/>
      <c r="I12" s="320"/>
      <c r="J12" s="320"/>
    </row>
    <row r="13" spans="1:10" s="401" customFormat="1" ht="12.75" hidden="1" x14ac:dyDescent="0.2">
      <c r="A13" s="556">
        <v>4</v>
      </c>
      <c r="B13" s="557" t="s">
        <v>68</v>
      </c>
      <c r="C13" s="558">
        <f>SUM('1.1.A. Iesniedzējs:1.3.2. Partneris-kom.-2'!F14)</f>
        <v>0</v>
      </c>
      <c r="D13" s="559">
        <f>SUM('1.1.A. Iesniedzējs:1.3.2. Partneris-kom.-2'!G14)</f>
        <v>0</v>
      </c>
      <c r="E13" s="558">
        <f t="shared" si="0"/>
        <v>0</v>
      </c>
      <c r="F13" s="560">
        <f t="shared" si="1"/>
        <v>0</v>
      </c>
      <c r="G13" s="39">
        <f t="shared" si="2"/>
        <v>0</v>
      </c>
      <c r="H13" s="320"/>
      <c r="I13" s="320"/>
      <c r="J13" s="320"/>
    </row>
    <row r="14" spans="1:10" s="401" customFormat="1" ht="12.75" hidden="1" x14ac:dyDescent="0.2">
      <c r="A14" s="556">
        <v>5</v>
      </c>
      <c r="B14" s="557" t="s">
        <v>96</v>
      </c>
      <c r="C14" s="558">
        <f>SUM('1.1.A. Iesniedzējs:1.3.2. Partneris-kom.-2'!F15)</f>
        <v>0</v>
      </c>
      <c r="D14" s="559">
        <f>SUM('1.1.A. Iesniedzējs:1.3.2. Partneris-kom.-2'!G15)</f>
        <v>0</v>
      </c>
      <c r="E14" s="558">
        <f t="shared" si="0"/>
        <v>0</v>
      </c>
      <c r="F14" s="560">
        <f t="shared" si="1"/>
        <v>0</v>
      </c>
      <c r="G14" s="39">
        <f t="shared" si="2"/>
        <v>0</v>
      </c>
      <c r="H14" s="320"/>
      <c r="I14" s="320"/>
      <c r="J14" s="320"/>
    </row>
    <row r="15" spans="1:10" s="401" customFormat="1" ht="12.75" hidden="1" x14ac:dyDescent="0.2">
      <c r="A15" s="556">
        <v>6</v>
      </c>
      <c r="B15" s="557" t="s">
        <v>97</v>
      </c>
      <c r="C15" s="558">
        <f>SUM('1.1.A. Iesniedzējs:1.3.2. Partneris-kom.-2'!F16)</f>
        <v>0</v>
      </c>
      <c r="D15" s="559">
        <f>SUM('1.1.A. Iesniedzējs:1.3.2. Partneris-kom.-2'!G16)</f>
        <v>0</v>
      </c>
      <c r="E15" s="558">
        <f t="shared" si="0"/>
        <v>0</v>
      </c>
      <c r="F15" s="560">
        <f t="shared" si="1"/>
        <v>0</v>
      </c>
      <c r="G15" s="39">
        <f t="shared" si="2"/>
        <v>0</v>
      </c>
      <c r="H15" s="320"/>
      <c r="I15" s="320"/>
      <c r="J15" s="320"/>
    </row>
    <row r="16" spans="1:10" s="401" customFormat="1" ht="12.75" hidden="1" x14ac:dyDescent="0.2">
      <c r="A16" s="561" t="s">
        <v>100</v>
      </c>
      <c r="B16" s="562" t="s">
        <v>98</v>
      </c>
      <c r="C16" s="558">
        <f>SUM('1.1.A. Iesniedzējs:1.3.2. Partneris-kom.-2'!F17)</f>
        <v>0</v>
      </c>
      <c r="D16" s="559">
        <f>SUM('1.1.A. Iesniedzējs:1.3.2. Partneris-kom.-2'!G17)</f>
        <v>0</v>
      </c>
      <c r="E16" s="558">
        <f t="shared" si="0"/>
        <v>0</v>
      </c>
      <c r="F16" s="560">
        <f t="shared" si="1"/>
        <v>0</v>
      </c>
      <c r="G16" s="39">
        <f t="shared" si="2"/>
        <v>0</v>
      </c>
      <c r="H16" s="320"/>
      <c r="I16" s="320"/>
      <c r="J16" s="320"/>
    </row>
    <row r="17" spans="1:14" s="401" customFormat="1" ht="12.75" hidden="1" x14ac:dyDescent="0.2">
      <c r="A17" s="561" t="s">
        <v>101</v>
      </c>
      <c r="B17" s="562" t="s">
        <v>95</v>
      </c>
      <c r="C17" s="558">
        <f>SUM('1.1.A. Iesniedzējs:1.3.2. Partneris-kom.-2'!F18)</f>
        <v>0</v>
      </c>
      <c r="D17" s="559">
        <f>SUM('1.1.A. Iesniedzējs:1.3.2. Partneris-kom.-2'!G18)</f>
        <v>0</v>
      </c>
      <c r="E17" s="558">
        <f t="shared" si="0"/>
        <v>0</v>
      </c>
      <c r="F17" s="560">
        <f t="shared" si="1"/>
        <v>0</v>
      </c>
      <c r="G17" s="39">
        <f t="shared" si="2"/>
        <v>0</v>
      </c>
      <c r="H17" s="320"/>
      <c r="I17" s="320"/>
      <c r="J17" s="320"/>
    </row>
    <row r="18" spans="1:14" s="401" customFormat="1" ht="12.75" hidden="1" x14ac:dyDescent="0.2">
      <c r="A18" s="561" t="s">
        <v>102</v>
      </c>
      <c r="B18" s="562" t="s">
        <v>99</v>
      </c>
      <c r="C18" s="558">
        <f>SUM('1.1.A. Iesniedzējs:1.3.2. Partneris-kom.-2'!F19)</f>
        <v>0</v>
      </c>
      <c r="D18" s="559">
        <f>SUM('1.1.A. Iesniedzējs:1.3.2. Partneris-kom.-2'!G19)</f>
        <v>0</v>
      </c>
      <c r="E18" s="558">
        <f t="shared" si="0"/>
        <v>0</v>
      </c>
      <c r="F18" s="560">
        <f t="shared" si="1"/>
        <v>0</v>
      </c>
      <c r="G18" s="39">
        <f t="shared" si="2"/>
        <v>0</v>
      </c>
      <c r="H18" s="320"/>
      <c r="I18" s="320"/>
      <c r="J18" s="320"/>
    </row>
    <row r="19" spans="1:14" s="401" customFormat="1" ht="12.75" hidden="1" x14ac:dyDescent="0.2">
      <c r="A19" s="561" t="s">
        <v>103</v>
      </c>
      <c r="B19" s="562" t="s">
        <v>80</v>
      </c>
      <c r="C19" s="558">
        <f>SUM('1.1.A. Iesniedzējs:1.3.2. Partneris-kom.-2'!F20)</f>
        <v>0</v>
      </c>
      <c r="D19" s="559">
        <f>SUM('1.1.A. Iesniedzējs:1.3.2. Partneris-kom.-2'!G20)</f>
        <v>0</v>
      </c>
      <c r="E19" s="558">
        <f t="shared" si="0"/>
        <v>0</v>
      </c>
      <c r="F19" s="560">
        <f t="shared" si="1"/>
        <v>0</v>
      </c>
      <c r="G19" s="39">
        <f t="shared" si="2"/>
        <v>0</v>
      </c>
      <c r="H19" s="320"/>
      <c r="I19" s="320"/>
      <c r="J19" s="320"/>
    </row>
    <row r="20" spans="1:14" s="401" customFormat="1" ht="12.75" x14ac:dyDescent="0.2">
      <c r="A20" s="556">
        <v>7</v>
      </c>
      <c r="B20" s="557" t="s">
        <v>69</v>
      </c>
      <c r="C20" s="558">
        <f>SUM('1.1.A. Iesniedzējs:1.3.2. Partneris-kom.-2'!F21)</f>
        <v>5900000</v>
      </c>
      <c r="D20" s="559">
        <f>SUM('1.1.A. Iesniedzējs:1.3.2. Partneris-kom.-2'!G21)</f>
        <v>622000</v>
      </c>
      <c r="E20" s="558">
        <f t="shared" si="0"/>
        <v>6522000</v>
      </c>
      <c r="F20" s="560">
        <f t="shared" si="1"/>
        <v>1</v>
      </c>
      <c r="G20" s="39">
        <f t="shared" si="2"/>
        <v>1131917.3600000001</v>
      </c>
      <c r="H20" s="320"/>
      <c r="I20" s="320"/>
      <c r="J20" s="320"/>
    </row>
    <row r="21" spans="1:14" s="401" customFormat="1" ht="12.75" x14ac:dyDescent="0.2">
      <c r="A21" s="561" t="s">
        <v>70</v>
      </c>
      <c r="B21" s="562" t="s">
        <v>71</v>
      </c>
      <c r="C21" s="558">
        <f>SUM('1.1.A. Iesniedzējs:1.3.2. Partneris-kom.-2'!F22)</f>
        <v>0</v>
      </c>
      <c r="D21" s="559">
        <f>SUM('1.1.A. Iesniedzējs:1.3.2. Partneris-kom.-2'!G22)</f>
        <v>0</v>
      </c>
      <c r="E21" s="558">
        <f t="shared" si="0"/>
        <v>0</v>
      </c>
      <c r="F21" s="560">
        <f t="shared" si="1"/>
        <v>0</v>
      </c>
      <c r="G21" s="39">
        <f t="shared" si="2"/>
        <v>0</v>
      </c>
      <c r="H21" s="320"/>
      <c r="I21" s="320"/>
      <c r="J21" s="320"/>
    </row>
    <row r="22" spans="1:14" s="401" customFormat="1" ht="12.75" x14ac:dyDescent="0.2">
      <c r="A22" s="561" t="s">
        <v>72</v>
      </c>
      <c r="B22" s="562" t="s">
        <v>73</v>
      </c>
      <c r="C22" s="558">
        <f>SUM('1.1.A. Iesniedzējs:1.3.2. Partneris-kom.-2'!F23)</f>
        <v>0</v>
      </c>
      <c r="D22" s="559">
        <f>SUM('1.1.A. Iesniedzējs:1.3.2. Partneris-kom.-2'!G23)</f>
        <v>0</v>
      </c>
      <c r="E22" s="558">
        <f t="shared" si="0"/>
        <v>0</v>
      </c>
      <c r="F22" s="560">
        <f t="shared" si="1"/>
        <v>0</v>
      </c>
      <c r="G22" s="39">
        <f t="shared" si="2"/>
        <v>0</v>
      </c>
      <c r="H22" s="320"/>
      <c r="I22" s="320"/>
      <c r="J22" s="320"/>
    </row>
    <row r="23" spans="1:14" s="401" customFormat="1" ht="12.75" x14ac:dyDescent="0.2">
      <c r="A23" s="561" t="s">
        <v>74</v>
      </c>
      <c r="B23" s="562" t="s">
        <v>88</v>
      </c>
      <c r="C23" s="558">
        <f>SUM('1.1.A. Iesniedzējs:1.3.2. Partneris-kom.-2'!F24)</f>
        <v>0</v>
      </c>
      <c r="D23" s="559">
        <f>SUM('1.1.A. Iesniedzējs:1.3.2. Partneris-kom.-2'!G24)</f>
        <v>0</v>
      </c>
      <c r="E23" s="558">
        <f t="shared" si="0"/>
        <v>0</v>
      </c>
      <c r="F23" s="560">
        <f t="shared" si="1"/>
        <v>0</v>
      </c>
      <c r="G23" s="39">
        <f t="shared" si="2"/>
        <v>0</v>
      </c>
      <c r="H23" s="320"/>
      <c r="I23" s="320"/>
      <c r="J23" s="320"/>
    </row>
    <row r="24" spans="1:14" s="401" customFormat="1" ht="12.75" x14ac:dyDescent="0.2">
      <c r="A24" s="561" t="s">
        <v>75</v>
      </c>
      <c r="B24" s="562" t="s">
        <v>76</v>
      </c>
      <c r="C24" s="558">
        <f>SUM('1.1.A. Iesniedzējs:1.3.2. Partneris-kom.-2'!F25)</f>
        <v>4200000</v>
      </c>
      <c r="D24" s="559">
        <f>SUM('1.1.A. Iesniedzējs:1.3.2. Partneris-kom.-2'!G25)</f>
        <v>552000</v>
      </c>
      <c r="E24" s="558">
        <f t="shared" si="0"/>
        <v>4752000</v>
      </c>
      <c r="F24" s="560">
        <f t="shared" si="1"/>
        <v>0.72861085556577732</v>
      </c>
      <c r="G24" s="39">
        <f t="shared" si="2"/>
        <v>824727.27</v>
      </c>
      <c r="H24" s="320"/>
      <c r="I24" s="320"/>
      <c r="J24" s="320"/>
    </row>
    <row r="25" spans="1:14" s="401" customFormat="1" ht="12.75" x14ac:dyDescent="0.2">
      <c r="A25" s="561" t="s">
        <v>77</v>
      </c>
      <c r="B25" s="562" t="s">
        <v>78</v>
      </c>
      <c r="C25" s="558">
        <f>SUM('1.1.A. Iesniedzējs:1.3.2. Partneris-kom.-2'!F26)</f>
        <v>1700000</v>
      </c>
      <c r="D25" s="559">
        <f>SUM('1.1.A. Iesniedzējs:1.3.2. Partneris-kom.-2'!G26)</f>
        <v>70000</v>
      </c>
      <c r="E25" s="558">
        <f t="shared" si="0"/>
        <v>1770000</v>
      </c>
      <c r="F25" s="560">
        <f t="shared" si="1"/>
        <v>0.27138914443422263</v>
      </c>
      <c r="G25" s="39">
        <f t="shared" si="2"/>
        <v>307190.08</v>
      </c>
      <c r="H25" s="320"/>
      <c r="I25" s="320"/>
      <c r="J25" s="320"/>
      <c r="N25" s="563"/>
    </row>
    <row r="26" spans="1:14" s="401" customFormat="1" ht="12.75" x14ac:dyDescent="0.2">
      <c r="A26" s="561" t="s">
        <v>79</v>
      </c>
      <c r="B26" s="562" t="s">
        <v>80</v>
      </c>
      <c r="C26" s="558">
        <f>SUM('1.1.A. Iesniedzējs:1.3.2. Partneris-kom.-2'!F27)</f>
        <v>0</v>
      </c>
      <c r="D26" s="559">
        <f>SUM('1.1.A. Iesniedzējs:1.3.2. Partneris-kom.-2'!G27)</f>
        <v>0</v>
      </c>
      <c r="E26" s="558">
        <f t="shared" si="0"/>
        <v>0</v>
      </c>
      <c r="F26" s="560">
        <f t="shared" si="1"/>
        <v>0</v>
      </c>
      <c r="G26" s="39">
        <f t="shared" si="2"/>
        <v>0</v>
      </c>
      <c r="H26" s="320"/>
      <c r="I26" s="320"/>
      <c r="J26" s="320"/>
      <c r="N26" s="564"/>
    </row>
    <row r="27" spans="1:14" s="401" customFormat="1" ht="12.75" hidden="1" x14ac:dyDescent="0.2">
      <c r="A27" s="556">
        <v>8</v>
      </c>
      <c r="B27" s="557" t="s">
        <v>104</v>
      </c>
      <c r="C27" s="558">
        <f>SUM('1.1.A. Iesniedzējs:1.3.2. Partneris-kom.-2'!F28)</f>
        <v>0</v>
      </c>
      <c r="D27" s="559">
        <f>SUM('1.1.A. Iesniedzējs:1.3.2. Partneris-kom.-2'!G28)</f>
        <v>0</v>
      </c>
      <c r="E27" s="558">
        <f t="shared" si="0"/>
        <v>0</v>
      </c>
      <c r="F27" s="560">
        <f t="shared" si="1"/>
        <v>0</v>
      </c>
      <c r="G27" s="39">
        <f t="shared" si="2"/>
        <v>0</v>
      </c>
      <c r="H27" s="320"/>
      <c r="I27" s="320"/>
      <c r="J27" s="320"/>
    </row>
    <row r="28" spans="1:14" s="401" customFormat="1" ht="12.75" x14ac:dyDescent="0.2">
      <c r="A28" s="556">
        <v>9</v>
      </c>
      <c r="B28" s="557" t="s">
        <v>81</v>
      </c>
      <c r="C28" s="558">
        <f>SUM('1.1.A. Iesniedzējs:1.3.2. Partneris-kom.-2'!F29)</f>
        <v>0</v>
      </c>
      <c r="D28" s="559">
        <f>SUM('1.1.A. Iesniedzējs:1.3.2. Partneris-kom.-2'!G29)</f>
        <v>0</v>
      </c>
      <c r="E28" s="558">
        <f t="shared" si="0"/>
        <v>0</v>
      </c>
      <c r="F28" s="560">
        <f t="shared" si="1"/>
        <v>0</v>
      </c>
      <c r="G28" s="39">
        <f t="shared" si="2"/>
        <v>0</v>
      </c>
      <c r="H28" s="320"/>
      <c r="I28" s="320"/>
      <c r="J28" s="320"/>
      <c r="N28" s="565"/>
    </row>
    <row r="29" spans="1:14" s="401" customFormat="1" ht="12.75" x14ac:dyDescent="0.2">
      <c r="A29" s="556">
        <v>10</v>
      </c>
      <c r="B29" s="557" t="s">
        <v>82</v>
      </c>
      <c r="C29" s="558">
        <f>SUM('1.1.A. Iesniedzējs:1.3.2. Partneris-kom.-2'!F30)</f>
        <v>0</v>
      </c>
      <c r="D29" s="559">
        <f>SUM('1.1.A. Iesniedzējs:1.3.2. Partneris-kom.-2'!G30)</f>
        <v>0</v>
      </c>
      <c r="E29" s="558">
        <f t="shared" si="0"/>
        <v>0</v>
      </c>
      <c r="F29" s="560">
        <f t="shared" si="1"/>
        <v>0</v>
      </c>
      <c r="G29" s="39">
        <f t="shared" si="2"/>
        <v>0</v>
      </c>
      <c r="H29" s="320"/>
      <c r="I29" s="320"/>
      <c r="J29" s="320"/>
      <c r="N29" s="565"/>
    </row>
    <row r="30" spans="1:14" s="401" customFormat="1" ht="25.5" x14ac:dyDescent="0.2">
      <c r="A30" s="556">
        <v>11</v>
      </c>
      <c r="B30" s="557" t="s">
        <v>83</v>
      </c>
      <c r="C30" s="558">
        <f>SUM('1.1.A. Iesniedzējs:1.3.2. Partneris-kom.-2'!F31)</f>
        <v>0</v>
      </c>
      <c r="D30" s="559">
        <f>SUM('1.1.A. Iesniedzējs:1.3.2. Partneris-kom.-2'!G31)</f>
        <v>0</v>
      </c>
      <c r="E30" s="558">
        <f t="shared" si="0"/>
        <v>0</v>
      </c>
      <c r="F30" s="560">
        <f t="shared" si="1"/>
        <v>0</v>
      </c>
      <c r="G30" s="39">
        <f t="shared" si="2"/>
        <v>0</v>
      </c>
      <c r="H30" s="320"/>
      <c r="I30" s="320"/>
      <c r="J30" s="320"/>
      <c r="N30" s="565"/>
    </row>
    <row r="31" spans="1:14" s="401" customFormat="1" ht="12.75" hidden="1" x14ac:dyDescent="0.2">
      <c r="A31" s="556">
        <v>12</v>
      </c>
      <c r="B31" s="557" t="s">
        <v>105</v>
      </c>
      <c r="C31" s="558">
        <f>SUM('1.1.A. Iesniedzējs:1.3.2. Partneris-kom.-2'!F32)</f>
        <v>0</v>
      </c>
      <c r="D31" s="559">
        <f>SUM('1.1.A. Iesniedzējs:1.3.2. Partneris-kom.-2'!G32)</f>
        <v>0</v>
      </c>
      <c r="E31" s="558">
        <f t="shared" si="0"/>
        <v>0</v>
      </c>
      <c r="F31" s="560">
        <f t="shared" si="1"/>
        <v>0</v>
      </c>
      <c r="G31" s="39">
        <f t="shared" si="2"/>
        <v>0</v>
      </c>
      <c r="H31" s="320"/>
      <c r="I31" s="320"/>
      <c r="J31" s="320"/>
      <c r="N31" s="565"/>
    </row>
    <row r="32" spans="1:14" s="401" customFormat="1" ht="12.75" hidden="1" x14ac:dyDescent="0.2">
      <c r="A32" s="556">
        <v>13</v>
      </c>
      <c r="B32" s="557" t="s">
        <v>106</v>
      </c>
      <c r="C32" s="558">
        <f>SUM('1.1.A. Iesniedzējs:1.3.2. Partneris-kom.-2'!F33)</f>
        <v>0</v>
      </c>
      <c r="D32" s="559">
        <f>SUM('1.1.A. Iesniedzējs:1.3.2. Partneris-kom.-2'!G33)</f>
        <v>0</v>
      </c>
      <c r="E32" s="558">
        <f t="shared" si="0"/>
        <v>0</v>
      </c>
      <c r="F32" s="560">
        <f t="shared" si="1"/>
        <v>0</v>
      </c>
      <c r="G32" s="39">
        <f t="shared" si="2"/>
        <v>0</v>
      </c>
      <c r="H32" s="320"/>
      <c r="I32" s="320"/>
      <c r="J32" s="320"/>
      <c r="N32" s="565"/>
    </row>
    <row r="33" spans="1:14" s="401" customFormat="1" ht="12.75" hidden="1" x14ac:dyDescent="0.2">
      <c r="A33" s="556">
        <v>14</v>
      </c>
      <c r="B33" s="557" t="s">
        <v>107</v>
      </c>
      <c r="C33" s="558">
        <f>SUM('1.1.A. Iesniedzējs:1.3.2. Partneris-kom.-2'!F34)</f>
        <v>0</v>
      </c>
      <c r="D33" s="559">
        <f>SUM('1.1.A. Iesniedzējs:1.3.2. Partneris-kom.-2'!G34)</f>
        <v>0</v>
      </c>
      <c r="E33" s="558">
        <f t="shared" si="0"/>
        <v>0</v>
      </c>
      <c r="F33" s="560">
        <f t="shared" si="1"/>
        <v>0</v>
      </c>
      <c r="G33" s="39">
        <f t="shared" si="2"/>
        <v>0</v>
      </c>
      <c r="H33" s="320"/>
      <c r="I33" s="320"/>
      <c r="J33" s="320"/>
      <c r="N33" s="565"/>
    </row>
    <row r="34" spans="1:14" s="401" customFormat="1" ht="12.75" x14ac:dyDescent="0.2">
      <c r="A34" s="556">
        <v>15</v>
      </c>
      <c r="B34" s="557" t="s">
        <v>108</v>
      </c>
      <c r="C34" s="558">
        <f>SUM('1.1.A. Iesniedzējs:1.3.2. Partneris-kom.-2'!F35)</f>
        <v>0</v>
      </c>
      <c r="D34" s="559">
        <f>SUM('1.1.A. Iesniedzējs:1.3.2. Partneris-kom.-2'!G35)</f>
        <v>0</v>
      </c>
      <c r="E34" s="558">
        <f t="shared" si="0"/>
        <v>0</v>
      </c>
      <c r="F34" s="560">
        <f t="shared" si="1"/>
        <v>0</v>
      </c>
      <c r="G34" s="39">
        <f t="shared" si="2"/>
        <v>0</v>
      </c>
      <c r="H34" s="320"/>
      <c r="I34" s="320"/>
      <c r="J34" s="320"/>
      <c r="N34" s="565"/>
    </row>
    <row r="35" spans="1:14" s="401" customFormat="1" ht="12.75" x14ac:dyDescent="0.2">
      <c r="A35" s="566"/>
      <c r="B35" s="567" t="s">
        <v>84</v>
      </c>
      <c r="C35" s="568">
        <f>SUM('1.1.A. Iesniedzējs:1.3.2. Partneris-kom.-2'!F36)</f>
        <v>5900000</v>
      </c>
      <c r="D35" s="569">
        <f>SUM('1.1.A. Iesniedzējs:1.3.2. Partneris-kom.-2'!G36)</f>
        <v>622000</v>
      </c>
      <c r="E35" s="568">
        <f t="shared" si="0"/>
        <v>6522000</v>
      </c>
      <c r="F35" s="570">
        <f t="shared" si="1"/>
        <v>1</v>
      </c>
      <c r="G35" s="40">
        <f>G6+G7+G10+G13+G14+G15+G20+G27+G28+G29+G30+G31+G32+G33+G34</f>
        <v>1131917.3600000001</v>
      </c>
      <c r="H35" s="320"/>
      <c r="I35" s="320"/>
      <c r="J35" s="320"/>
    </row>
    <row r="36" spans="1:14" s="401" customFormat="1" ht="12.75" x14ac:dyDescent="0.2">
      <c r="A36" s="320"/>
      <c r="B36" s="320"/>
      <c r="C36" s="320"/>
      <c r="D36" s="320"/>
      <c r="E36" s="320"/>
      <c r="F36" s="320"/>
      <c r="G36" s="320"/>
      <c r="H36" s="320"/>
      <c r="I36" s="320"/>
      <c r="J36" s="320"/>
    </row>
    <row r="37" spans="1:14" s="401" customFormat="1" ht="12.75" x14ac:dyDescent="0.2">
      <c r="A37" s="320" t="s">
        <v>190</v>
      </c>
      <c r="B37" s="320"/>
      <c r="C37" s="320"/>
      <c r="D37" s="320"/>
      <c r="E37" s="320"/>
      <c r="F37" s="320"/>
      <c r="G37" s="320"/>
      <c r="H37" s="320"/>
      <c r="I37" s="320"/>
      <c r="J37" s="320"/>
    </row>
    <row r="38" spans="1:14" s="401" customFormat="1" ht="12.75" x14ac:dyDescent="0.2">
      <c r="A38" s="320" t="s">
        <v>390</v>
      </c>
      <c r="B38" s="320"/>
      <c r="C38" s="320"/>
      <c r="D38" s="320"/>
      <c r="E38" s="320"/>
      <c r="F38" s="320"/>
      <c r="G38" s="320"/>
      <c r="H38" s="320"/>
      <c r="I38" s="320"/>
      <c r="J38" s="320"/>
    </row>
    <row r="39" spans="1:14" s="401" customFormat="1" ht="12.75" x14ac:dyDescent="0.2">
      <c r="A39" s="320"/>
      <c r="B39" s="320"/>
      <c r="C39" s="320"/>
      <c r="D39" s="320"/>
      <c r="E39" s="320"/>
      <c r="F39" s="320"/>
      <c r="G39" s="320"/>
      <c r="H39" s="320"/>
      <c r="I39" s="320"/>
      <c r="J39" s="320"/>
    </row>
    <row r="40" spans="1:14" x14ac:dyDescent="0.25">
      <c r="A40" s="550"/>
      <c r="B40" s="550"/>
      <c r="C40" s="550"/>
      <c r="D40" s="550"/>
      <c r="E40" s="550"/>
      <c r="F40" s="550"/>
      <c r="G40" s="550"/>
      <c r="H40" s="550"/>
      <c r="I40" s="550"/>
      <c r="J40" s="550"/>
    </row>
    <row r="41" spans="1:14" x14ac:dyDescent="0.25">
      <c r="A41" s="550"/>
      <c r="B41" s="550"/>
      <c r="C41" s="550"/>
      <c r="D41" s="550"/>
      <c r="E41" s="550"/>
      <c r="F41" s="550"/>
      <c r="G41" s="550"/>
      <c r="H41" s="550"/>
      <c r="I41" s="550"/>
      <c r="J41" s="550"/>
    </row>
    <row r="42" spans="1:14" x14ac:dyDescent="0.25">
      <c r="A42" s="571"/>
      <c r="B42" s="550"/>
      <c r="C42" s="550"/>
      <c r="D42" s="550"/>
      <c r="E42" s="550"/>
      <c r="F42" s="550"/>
      <c r="G42" s="550"/>
      <c r="H42" s="550"/>
      <c r="I42" s="550"/>
      <c r="J42" s="550"/>
    </row>
    <row r="43" spans="1:14" x14ac:dyDescent="0.25">
      <c r="A43" s="550"/>
      <c r="B43" s="550"/>
      <c r="C43" s="550"/>
      <c r="D43" s="550"/>
      <c r="E43" s="550"/>
      <c r="F43" s="550"/>
      <c r="G43" s="550"/>
      <c r="H43" s="550"/>
      <c r="I43" s="550"/>
      <c r="J43" s="550"/>
    </row>
    <row r="44" spans="1:14" x14ac:dyDescent="0.25">
      <c r="A44" s="550"/>
      <c r="B44" s="550"/>
      <c r="C44" s="550"/>
      <c r="D44" s="550"/>
      <c r="E44" s="550"/>
      <c r="F44" s="550"/>
      <c r="G44" s="550"/>
      <c r="H44" s="550"/>
      <c r="I44" s="550"/>
      <c r="J44" s="550"/>
    </row>
    <row r="45" spans="1:14" x14ac:dyDescent="0.25">
      <c r="A45" s="550"/>
      <c r="B45" s="550"/>
      <c r="C45" s="550"/>
      <c r="D45" s="550"/>
      <c r="E45" s="550"/>
      <c r="F45" s="550"/>
      <c r="G45" s="550"/>
      <c r="H45" s="550"/>
      <c r="I45" s="550"/>
      <c r="J45" s="550"/>
    </row>
    <row r="46" spans="1:14" x14ac:dyDescent="0.25">
      <c r="A46" s="550"/>
      <c r="B46" s="550"/>
      <c r="C46" s="550"/>
      <c r="D46" s="550"/>
      <c r="E46" s="550"/>
      <c r="F46" s="550"/>
      <c r="G46" s="550"/>
      <c r="H46" s="550"/>
      <c r="I46" s="550"/>
      <c r="J46" s="550"/>
    </row>
    <row r="47" spans="1:14" x14ac:dyDescent="0.25">
      <c r="A47" s="550"/>
      <c r="B47" s="550"/>
      <c r="C47" s="550"/>
      <c r="D47" s="550"/>
      <c r="E47" s="550"/>
      <c r="F47" s="550"/>
      <c r="G47" s="550"/>
      <c r="H47" s="550"/>
      <c r="I47" s="550"/>
      <c r="J47" s="550"/>
    </row>
    <row r="48" spans="1:14" x14ac:dyDescent="0.25">
      <c r="A48" s="550"/>
      <c r="B48" s="550"/>
      <c r="C48" s="550"/>
      <c r="D48" s="550"/>
      <c r="E48" s="550"/>
      <c r="F48" s="550"/>
      <c r="G48" s="550"/>
      <c r="H48" s="550"/>
      <c r="I48" s="550"/>
      <c r="J48" s="550"/>
    </row>
  </sheetData>
  <sheetProtection algorithmName="SHA-512" hashValue="V/px/SNeiASqIkLyZDu6FqSbcZVZ2KA58iSjt5M82fq1NdCTx8QwCrIK1cRTq3UHcgndUAvmE4lT33/XSZL88Q==" saltValue="UsuHAznwuwKhiNIr1b5YvA=="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2"/>
  <sheetViews>
    <sheetView topLeftCell="A58" zoomScale="90" zoomScaleNormal="90" workbookViewId="0">
      <selection activeCell="D75" sqref="D75"/>
    </sheetView>
  </sheetViews>
  <sheetFormatPr defaultColWidth="9.140625" defaultRowHeight="12.75" x14ac:dyDescent="0.2"/>
  <cols>
    <col min="1" max="1" width="13.28515625" style="64" customWidth="1"/>
    <col min="2" max="2" width="26.28515625" style="64" customWidth="1"/>
    <col min="3" max="3" width="33.85546875" style="64" customWidth="1"/>
    <col min="4" max="4" width="15.42578125" style="64" customWidth="1"/>
    <col min="5" max="5" width="14.5703125" style="64" customWidth="1"/>
    <col min="6" max="6" width="12.85546875" style="64" bestFit="1" customWidth="1"/>
    <col min="7" max="7" width="16.42578125" style="64" customWidth="1"/>
    <col min="8" max="16384" width="9.140625" style="64"/>
  </cols>
  <sheetData>
    <row r="1" spans="1:8" x14ac:dyDescent="0.2">
      <c r="G1" s="88" t="s">
        <v>302</v>
      </c>
    </row>
    <row r="2" spans="1:8" x14ac:dyDescent="0.2">
      <c r="G2" s="88" t="s">
        <v>303</v>
      </c>
    </row>
    <row r="3" spans="1:8" x14ac:dyDescent="0.2">
      <c r="A3" s="681" t="s">
        <v>294</v>
      </c>
      <c r="B3" s="681"/>
      <c r="C3" s="681"/>
      <c r="D3" s="681"/>
      <c r="E3" s="681"/>
      <c r="F3" s="681"/>
      <c r="G3" s="681"/>
    </row>
    <row r="4" spans="1:8" x14ac:dyDescent="0.2">
      <c r="A4" s="682" t="s">
        <v>295</v>
      </c>
      <c r="B4" s="682"/>
      <c r="C4" s="683"/>
      <c r="D4" s="683"/>
      <c r="E4" s="683"/>
      <c r="F4" s="683"/>
      <c r="G4" s="683"/>
    </row>
    <row r="5" spans="1:8" x14ac:dyDescent="0.2">
      <c r="A5" s="684"/>
      <c r="B5" s="684"/>
      <c r="C5" s="684"/>
      <c r="D5" s="684"/>
      <c r="E5" s="684"/>
      <c r="F5" s="684"/>
      <c r="G5" s="684"/>
    </row>
    <row r="6" spans="1:8" x14ac:dyDescent="0.2">
      <c r="A6" s="685" t="s">
        <v>296</v>
      </c>
      <c r="B6" s="685"/>
      <c r="C6" s="685"/>
      <c r="D6" s="685"/>
      <c r="E6" s="685"/>
      <c r="F6" s="685"/>
      <c r="G6" s="685"/>
    </row>
    <row r="7" spans="1:8" x14ac:dyDescent="0.2">
      <c r="A7" s="681" t="s">
        <v>297</v>
      </c>
      <c r="B7" s="681"/>
      <c r="C7" s="681"/>
      <c r="D7" s="681"/>
      <c r="E7" s="681"/>
      <c r="F7" s="681"/>
      <c r="G7" s="681"/>
    </row>
    <row r="8" spans="1:8" ht="14.25" customHeight="1" x14ac:dyDescent="0.2">
      <c r="A8" s="685"/>
      <c r="B8" s="685"/>
      <c r="C8" s="685"/>
      <c r="D8" s="685"/>
      <c r="E8" s="685"/>
      <c r="F8" s="685"/>
      <c r="G8" s="685"/>
    </row>
    <row r="9" spans="1:8" x14ac:dyDescent="0.2">
      <c r="A9" s="686" t="s">
        <v>298</v>
      </c>
      <c r="B9" s="686"/>
      <c r="C9" s="686"/>
      <c r="D9" s="686"/>
      <c r="E9" s="686"/>
      <c r="F9" s="686"/>
      <c r="G9" s="686"/>
    </row>
    <row r="10" spans="1:8" x14ac:dyDescent="0.2">
      <c r="A10" s="686"/>
      <c r="B10" s="686"/>
      <c r="C10" s="686"/>
      <c r="D10" s="686"/>
      <c r="E10" s="686"/>
      <c r="F10" s="686"/>
      <c r="G10" s="686"/>
    </row>
    <row r="11" spans="1:8" x14ac:dyDescent="0.2">
      <c r="A11" s="686"/>
      <c r="B11" s="686"/>
      <c r="C11" s="686"/>
      <c r="D11" s="686"/>
      <c r="E11" s="686"/>
      <c r="F11" s="686"/>
      <c r="G11" s="686"/>
    </row>
    <row r="12" spans="1:8" ht="62.25" customHeight="1" x14ac:dyDescent="0.2">
      <c r="A12" s="657"/>
      <c r="B12" s="658"/>
      <c r="C12" s="658"/>
      <c r="D12" s="658"/>
      <c r="E12" s="658"/>
      <c r="F12" s="658"/>
      <c r="G12" s="659"/>
    </row>
    <row r="14" spans="1:8" s="53" customFormat="1" x14ac:dyDescent="0.2">
      <c r="A14" s="687" t="s">
        <v>253</v>
      </c>
      <c r="B14" s="667"/>
      <c r="C14" s="688"/>
      <c r="D14" s="688"/>
      <c r="E14" s="688"/>
      <c r="F14" s="688"/>
      <c r="G14" s="689"/>
      <c r="H14" s="52"/>
    </row>
    <row r="15" spans="1:8" s="53" customFormat="1" x14ac:dyDescent="0.2">
      <c r="A15" s="54" t="s">
        <v>53</v>
      </c>
      <c r="B15" s="690" t="s">
        <v>254</v>
      </c>
      <c r="C15" s="691"/>
      <c r="D15" s="190" t="s">
        <v>255</v>
      </c>
      <c r="E15" s="680"/>
      <c r="F15" s="680"/>
      <c r="G15" s="3"/>
    </row>
    <row r="16" spans="1:8" s="53" customFormat="1" x14ac:dyDescent="0.2">
      <c r="A16" s="187">
        <v>1</v>
      </c>
      <c r="B16" s="692" t="s">
        <v>45</v>
      </c>
      <c r="C16" s="693"/>
      <c r="D16" s="85">
        <f>'Dati par projektu'!C16</f>
        <v>30</v>
      </c>
      <c r="E16" s="680"/>
      <c r="F16" s="680"/>
      <c r="G16" s="3"/>
    </row>
    <row r="17" spans="1:7" s="53" customFormat="1" x14ac:dyDescent="0.2">
      <c r="A17" s="55">
        <v>2</v>
      </c>
      <c r="B17" s="678" t="s">
        <v>256</v>
      </c>
      <c r="C17" s="679"/>
      <c r="D17" s="56">
        <f>'6. DL finanšu_analīze'!F3</f>
        <v>0.04</v>
      </c>
      <c r="E17" s="680"/>
      <c r="F17" s="680"/>
      <c r="G17" s="3"/>
    </row>
    <row r="18" spans="1:7" s="53" customFormat="1" x14ac:dyDescent="0.2">
      <c r="A18" s="694" t="s">
        <v>53</v>
      </c>
      <c r="B18" s="695" t="s">
        <v>254</v>
      </c>
      <c r="C18" s="696"/>
      <c r="D18" s="694" t="s">
        <v>257</v>
      </c>
      <c r="E18" s="694" t="s">
        <v>258</v>
      </c>
      <c r="F18" s="690" t="s">
        <v>259</v>
      </c>
      <c r="G18" s="670"/>
    </row>
    <row r="19" spans="1:7" s="53" customFormat="1" x14ac:dyDescent="0.2">
      <c r="A19" s="694"/>
      <c r="B19" s="697"/>
      <c r="C19" s="698"/>
      <c r="D19" s="694"/>
      <c r="E19" s="694"/>
      <c r="F19" s="699" t="s">
        <v>260</v>
      </c>
      <c r="G19" s="670"/>
    </row>
    <row r="20" spans="1:7" s="53" customFormat="1" x14ac:dyDescent="0.2">
      <c r="A20" s="187">
        <v>3</v>
      </c>
      <c r="B20" s="692" t="s">
        <v>500</v>
      </c>
      <c r="C20" s="693"/>
      <c r="D20" s="57">
        <f>'12. AL budžets kopā'!E34-'12. AL budžets kopā'!E33</f>
        <v>5900000</v>
      </c>
      <c r="E20" s="57">
        <f>-'6. DL finanšu_analīze'!F25</f>
        <v>5730769.230769231</v>
      </c>
      <c r="F20" s="700" t="s">
        <v>292</v>
      </c>
      <c r="G20" s="700"/>
    </row>
    <row r="21" spans="1:7" s="53" customFormat="1" ht="12.75" customHeight="1" x14ac:dyDescent="0.2">
      <c r="A21" s="187">
        <v>4</v>
      </c>
      <c r="B21" s="692" t="s">
        <v>261</v>
      </c>
      <c r="C21" s="693"/>
      <c r="D21" s="57">
        <f>'6. DL finanšu_analīze'!G26</f>
        <v>200000</v>
      </c>
      <c r="E21" s="57">
        <f>'6. DL finanšu_analīze'!F26</f>
        <v>64130.282938471435</v>
      </c>
      <c r="F21" s="700" t="s">
        <v>292</v>
      </c>
      <c r="G21" s="700"/>
    </row>
    <row r="22" spans="1:7" s="53" customFormat="1" ht="12.75" customHeight="1" x14ac:dyDescent="0.2">
      <c r="A22" s="187">
        <v>5</v>
      </c>
      <c r="B22" s="692" t="s">
        <v>262</v>
      </c>
      <c r="C22" s="693"/>
      <c r="D22" s="86"/>
      <c r="E22" s="57">
        <f>'6. DL finanšu_analīze'!F22</f>
        <v>0</v>
      </c>
      <c r="F22" s="700" t="s">
        <v>292</v>
      </c>
      <c r="G22" s="700"/>
    </row>
    <row r="23" spans="1:7" s="53" customFormat="1" ht="30.6" customHeight="1" x14ac:dyDescent="0.2">
      <c r="A23" s="187">
        <v>6</v>
      </c>
      <c r="B23" s="654" t="s">
        <v>263</v>
      </c>
      <c r="C23" s="656"/>
      <c r="D23" s="86"/>
      <c r="E23" s="57">
        <f>-'6. DL finanšu_analīze'!F23</f>
        <v>4088.0111624993733</v>
      </c>
      <c r="F23" s="700" t="s">
        <v>292</v>
      </c>
      <c r="G23" s="700"/>
    </row>
    <row r="24" spans="1:7" s="53" customFormat="1" x14ac:dyDescent="0.2">
      <c r="A24" s="701" t="s">
        <v>501</v>
      </c>
      <c r="B24" s="702"/>
      <c r="C24" s="702"/>
      <c r="D24" s="702"/>
      <c r="E24" s="702"/>
    </row>
    <row r="25" spans="1:7" s="53" customFormat="1" x14ac:dyDescent="0.2">
      <c r="D25" s="59"/>
    </row>
    <row r="26" spans="1:7" s="53" customFormat="1" x14ac:dyDescent="0.2">
      <c r="A26" s="665" t="s">
        <v>264</v>
      </c>
      <c r="B26" s="666"/>
      <c r="C26" s="667"/>
      <c r="D26" s="667"/>
      <c r="E26" s="667"/>
      <c r="F26" s="667"/>
      <c r="G26" s="668"/>
    </row>
    <row r="27" spans="1:7" s="53" customFormat="1" x14ac:dyDescent="0.2">
      <c r="A27" s="54"/>
      <c r="B27" s="695" t="s">
        <v>254</v>
      </c>
      <c r="C27" s="696"/>
      <c r="D27" s="694" t="s">
        <v>257</v>
      </c>
      <c r="E27" s="694" t="s">
        <v>258</v>
      </c>
      <c r="F27" s="690" t="s">
        <v>259</v>
      </c>
      <c r="G27" s="670"/>
    </row>
    <row r="28" spans="1:7" s="53" customFormat="1" x14ac:dyDescent="0.2">
      <c r="A28" s="60"/>
      <c r="B28" s="697"/>
      <c r="C28" s="698"/>
      <c r="D28" s="694"/>
      <c r="E28" s="694"/>
      <c r="F28" s="699" t="s">
        <v>260</v>
      </c>
      <c r="G28" s="670"/>
    </row>
    <row r="29" spans="1:7" s="53" customFormat="1" ht="24" customHeight="1" x14ac:dyDescent="0.2">
      <c r="A29" s="61">
        <v>7</v>
      </c>
      <c r="B29" s="703" t="s">
        <v>265</v>
      </c>
      <c r="C29" s="704"/>
      <c r="D29" s="86"/>
      <c r="E29" s="57">
        <f>E22-E23+E21</f>
        <v>60042.271775972062</v>
      </c>
      <c r="F29" s="700" t="s">
        <v>292</v>
      </c>
      <c r="G29" s="700"/>
    </row>
    <row r="30" spans="1:7" s="53" customFormat="1" ht="24" customHeight="1" x14ac:dyDescent="0.2">
      <c r="A30" s="187">
        <v>8</v>
      </c>
      <c r="B30" s="703" t="s">
        <v>266</v>
      </c>
      <c r="C30" s="704"/>
      <c r="D30" s="86"/>
      <c r="E30" s="57">
        <f>E20-E29</f>
        <v>5670726.9589932589</v>
      </c>
      <c r="F30" s="700" t="s">
        <v>292</v>
      </c>
      <c r="G30" s="700"/>
    </row>
    <row r="31" spans="1:7" s="53" customFormat="1" ht="26.25" customHeight="1" x14ac:dyDescent="0.2">
      <c r="A31" s="187">
        <v>9</v>
      </c>
      <c r="B31" s="703" t="s">
        <v>267</v>
      </c>
      <c r="C31" s="704"/>
      <c r="D31" s="86"/>
      <c r="E31" s="62">
        <f>IF(E30/E20&gt;100%,100%,E30/E20)</f>
        <v>0.9895228250592264</v>
      </c>
      <c r="F31" s="700" t="s">
        <v>292</v>
      </c>
      <c r="G31" s="700"/>
    </row>
    <row r="32" spans="1:7" s="53" customFormat="1" ht="36" customHeight="1" x14ac:dyDescent="0.2">
      <c r="A32" s="187">
        <v>10</v>
      </c>
      <c r="B32" s="703" t="s">
        <v>268</v>
      </c>
      <c r="C32" s="704"/>
      <c r="D32" s="86"/>
      <c r="E32" s="63">
        <f>'9. DL PIV 2.pielikums'!U5</f>
        <v>0.67796610169491522</v>
      </c>
      <c r="F32" s="700" t="s">
        <v>292</v>
      </c>
      <c r="G32" s="700"/>
    </row>
    <row r="34" spans="1:7" x14ac:dyDescent="0.2">
      <c r="A34" s="105" t="s">
        <v>348</v>
      </c>
      <c r="D34" s="64" t="s">
        <v>333</v>
      </c>
      <c r="G34" s="106">
        <f>'1.1.B. Iesniedzējs'!C36</f>
        <v>0.85</v>
      </c>
    </row>
    <row r="35" spans="1:7" x14ac:dyDescent="0.2">
      <c r="A35" s="187">
        <v>3</v>
      </c>
      <c r="B35" s="692" t="s">
        <v>500</v>
      </c>
      <c r="C35" s="693"/>
      <c r="D35" s="57">
        <f>'12. AL budžets kopā'!E42</f>
        <v>0</v>
      </c>
      <c r="E35" s="57">
        <f>'12. AL budžets kopā'!D42</f>
        <v>0</v>
      </c>
      <c r="F35" s="700" t="s">
        <v>292</v>
      </c>
      <c r="G35" s="700"/>
    </row>
    <row r="36" spans="1:7" x14ac:dyDescent="0.2">
      <c r="A36" s="187">
        <v>7</v>
      </c>
      <c r="B36" s="703" t="s">
        <v>265</v>
      </c>
      <c r="C36" s="704"/>
      <c r="D36" s="86"/>
      <c r="E36" s="57">
        <f>E29</f>
        <v>60042.271775972062</v>
      </c>
      <c r="F36" s="700" t="s">
        <v>292</v>
      </c>
      <c r="G36" s="700"/>
    </row>
    <row r="37" spans="1:7" x14ac:dyDescent="0.2">
      <c r="A37" s="187">
        <v>8</v>
      </c>
      <c r="B37" s="703" t="s">
        <v>266</v>
      </c>
      <c r="C37" s="704"/>
      <c r="D37" s="86"/>
      <c r="E37" s="57">
        <f>E35-E36</f>
        <v>-60042.271775972062</v>
      </c>
      <c r="F37" s="700" t="s">
        <v>292</v>
      </c>
      <c r="G37" s="700"/>
    </row>
    <row r="38" spans="1:7" ht="12.75" customHeight="1" x14ac:dyDescent="0.2">
      <c r="A38" s="187">
        <v>9</v>
      </c>
      <c r="B38" s="703" t="s">
        <v>267</v>
      </c>
      <c r="C38" s="704"/>
      <c r="D38" s="86"/>
      <c r="E38" s="62">
        <f>IF(E35=0,0,IF(E37/E35&gt;100%,100%,E37/E35))</f>
        <v>0</v>
      </c>
      <c r="F38" s="700" t="s">
        <v>292</v>
      </c>
      <c r="G38" s="700"/>
    </row>
    <row r="39" spans="1:7" ht="30.75" customHeight="1" x14ac:dyDescent="0.2">
      <c r="A39" s="187">
        <v>10</v>
      </c>
      <c r="B39" s="703" t="s">
        <v>268</v>
      </c>
      <c r="C39" s="704"/>
      <c r="D39" s="86"/>
      <c r="E39" s="63">
        <f>G34*E38</f>
        <v>0</v>
      </c>
      <c r="F39" s="700" t="s">
        <v>292</v>
      </c>
      <c r="G39" s="700"/>
    </row>
    <row r="41" spans="1:7" x14ac:dyDescent="0.2">
      <c r="A41" s="665" t="s">
        <v>269</v>
      </c>
      <c r="B41" s="666"/>
      <c r="C41" s="667"/>
      <c r="D41" s="667"/>
      <c r="E41" s="667"/>
      <c r="F41" s="667"/>
      <c r="G41" s="668"/>
    </row>
    <row r="42" spans="1:7" ht="25.5" x14ac:dyDescent="0.2">
      <c r="A42" s="707"/>
      <c r="B42" s="708"/>
      <c r="C42" s="707" t="s">
        <v>270</v>
      </c>
      <c r="D42" s="708"/>
      <c r="E42" s="707" t="s">
        <v>271</v>
      </c>
      <c r="F42" s="708"/>
      <c r="G42" s="65" t="s">
        <v>259</v>
      </c>
    </row>
    <row r="43" spans="1:7" ht="25.5" x14ac:dyDescent="0.2">
      <c r="A43" s="709"/>
      <c r="B43" s="710"/>
      <c r="C43" s="709" t="s">
        <v>272</v>
      </c>
      <c r="D43" s="710"/>
      <c r="E43" s="709" t="s">
        <v>250</v>
      </c>
      <c r="F43" s="710"/>
      <c r="G43" s="66" t="s">
        <v>260</v>
      </c>
    </row>
    <row r="44" spans="1:7" ht="42.75" customHeight="1" x14ac:dyDescent="0.2">
      <c r="A44" s="711" t="s">
        <v>273</v>
      </c>
      <c r="B44" s="712"/>
      <c r="C44" s="67">
        <f>'6. DL finanšu_analīze'!I31</f>
        <v>-0.11662939865703381</v>
      </c>
      <c r="D44" s="68" t="s">
        <v>274</v>
      </c>
      <c r="E44" s="67">
        <f>'6. DL finanšu_analīze'!I17</f>
        <v>-0.11742777315040742</v>
      </c>
      <c r="F44" s="68" t="s">
        <v>275</v>
      </c>
      <c r="G44" s="69" t="s">
        <v>292</v>
      </c>
    </row>
    <row r="45" spans="1:7" ht="57" customHeight="1" x14ac:dyDescent="0.2">
      <c r="A45" s="711" t="s">
        <v>276</v>
      </c>
      <c r="B45" s="712"/>
      <c r="C45" s="70">
        <f>'6. DL finanšu_analīze'!I30</f>
        <v>-6280342.3436086448</v>
      </c>
      <c r="D45" s="71" t="s">
        <v>277</v>
      </c>
      <c r="E45" s="70">
        <f>'6. DL finanšu_analīze'!I16</f>
        <v>-2615354.0869651865</v>
      </c>
      <c r="F45" s="71" t="s">
        <v>278</v>
      </c>
      <c r="G45" s="69" t="s">
        <v>292</v>
      </c>
    </row>
    <row r="46" spans="1:7" ht="40.5" customHeight="1" x14ac:dyDescent="0.2">
      <c r="A46" s="724" t="s">
        <v>304</v>
      </c>
      <c r="B46" s="724"/>
      <c r="C46" s="724"/>
      <c r="D46" s="724"/>
      <c r="E46" s="724"/>
      <c r="F46" s="724"/>
      <c r="G46" s="724"/>
    </row>
    <row r="47" spans="1:7" x14ac:dyDescent="0.2">
      <c r="A47" s="672" t="s">
        <v>299</v>
      </c>
      <c r="B47" s="673"/>
      <c r="C47" s="673"/>
      <c r="D47" s="673"/>
      <c r="E47" s="673"/>
      <c r="F47" s="673"/>
      <c r="G47" s="674"/>
    </row>
    <row r="48" spans="1:7" ht="33" customHeight="1" x14ac:dyDescent="0.2">
      <c r="A48" s="714" t="s">
        <v>300</v>
      </c>
      <c r="B48" s="715"/>
      <c r="C48" s="716"/>
      <c r="D48" s="716"/>
      <c r="E48" s="716"/>
      <c r="F48" s="716"/>
      <c r="G48" s="717"/>
    </row>
    <row r="49" spans="1:7" x14ac:dyDescent="0.2">
      <c r="A49" s="718" t="s">
        <v>301</v>
      </c>
      <c r="B49" s="719"/>
      <c r="C49" s="719"/>
      <c r="D49" s="719"/>
      <c r="E49" s="719"/>
      <c r="F49" s="719"/>
      <c r="G49" s="720"/>
    </row>
    <row r="50" spans="1:7" ht="33.75" customHeight="1" x14ac:dyDescent="0.2">
      <c r="A50" s="721"/>
      <c r="B50" s="722"/>
      <c r="C50" s="722"/>
      <c r="D50" s="722"/>
      <c r="E50" s="722"/>
      <c r="F50" s="722"/>
      <c r="G50" s="723"/>
    </row>
    <row r="51" spans="1:7" ht="71.25" customHeight="1" x14ac:dyDescent="0.2">
      <c r="A51" s="657"/>
      <c r="B51" s="658"/>
      <c r="C51" s="658"/>
      <c r="D51" s="658"/>
      <c r="E51" s="658"/>
      <c r="F51" s="658"/>
      <c r="G51" s="659"/>
    </row>
    <row r="53" spans="1:7" x14ac:dyDescent="0.2">
      <c r="A53" s="686" t="s">
        <v>279</v>
      </c>
      <c r="B53" s="686"/>
      <c r="C53" s="686"/>
      <c r="D53" s="686"/>
      <c r="E53" s="686"/>
      <c r="F53" s="686"/>
      <c r="G53" s="686"/>
    </row>
    <row r="54" spans="1:7" x14ac:dyDescent="0.2">
      <c r="A54" s="713" t="s">
        <v>280</v>
      </c>
      <c r="B54" s="713"/>
      <c r="C54" s="713" t="s">
        <v>281</v>
      </c>
      <c r="D54" s="65" t="s">
        <v>282</v>
      </c>
      <c r="E54" s="713" t="s">
        <v>283</v>
      </c>
      <c r="F54" s="72"/>
      <c r="G54" s="72"/>
    </row>
    <row r="55" spans="1:7" x14ac:dyDescent="0.2">
      <c r="A55" s="713"/>
      <c r="B55" s="713"/>
      <c r="C55" s="713"/>
      <c r="D55" s="73" t="s">
        <v>284</v>
      </c>
      <c r="E55" s="713"/>
      <c r="F55" s="72"/>
      <c r="G55" s="72"/>
    </row>
    <row r="56" spans="1:7" ht="40.5" customHeight="1" x14ac:dyDescent="0.2">
      <c r="A56" s="706" t="str">
        <f>'5.DL soc.econom. analīze'!B9</f>
        <v>Ieguvums ...</v>
      </c>
      <c r="B56" s="706"/>
      <c r="C56" s="188" t="s">
        <v>247</v>
      </c>
      <c r="D56" s="74">
        <f>'5.DL soc.econom. analīze'!D9</f>
        <v>709434.631292301</v>
      </c>
      <c r="E56" s="83">
        <f t="shared" ref="E56:E69" si="0">D56/$D$70</f>
        <v>8.8495575221238965E-2</v>
      </c>
      <c r="F56" s="72"/>
      <c r="G56" s="72"/>
    </row>
    <row r="57" spans="1:7" ht="29.25" customHeight="1" x14ac:dyDescent="0.2">
      <c r="A57" s="706" t="str">
        <f>'5.DL soc.econom. analīze'!B10</f>
        <v>Ieguvums ...</v>
      </c>
      <c r="B57" s="706"/>
      <c r="C57" s="188" t="s">
        <v>247</v>
      </c>
      <c r="D57" s="74">
        <f>'5.DL soc.econom. analīze'!D10</f>
        <v>1844530.0413599822</v>
      </c>
      <c r="E57" s="83">
        <f t="shared" si="0"/>
        <v>0.23008849557522124</v>
      </c>
      <c r="F57" s="72"/>
      <c r="G57" s="72"/>
    </row>
    <row r="58" spans="1:7" ht="29.25" customHeight="1" x14ac:dyDescent="0.2">
      <c r="A58" s="706" t="str">
        <f>'5.DL soc.econom. analīze'!B11</f>
        <v>Ieguvums ...</v>
      </c>
      <c r="B58" s="706"/>
      <c r="C58" s="188" t="s">
        <v>247</v>
      </c>
      <c r="D58" s="74">
        <f>'5.DL soc.econom. analīze'!D11</f>
        <v>3547173.1564615038</v>
      </c>
      <c r="E58" s="83">
        <f t="shared" si="0"/>
        <v>0.44247787610619466</v>
      </c>
      <c r="F58" s="72"/>
      <c r="G58" s="72"/>
    </row>
    <row r="59" spans="1:7" ht="29.25" customHeight="1" x14ac:dyDescent="0.2">
      <c r="A59" s="706" t="str">
        <f>'5.DL soc.econom. analīze'!B12</f>
        <v>Ieguvums ...</v>
      </c>
      <c r="B59" s="706"/>
      <c r="C59" s="188" t="s">
        <v>247</v>
      </c>
      <c r="D59" s="74">
        <f>'5.DL soc.econom. analīze'!D12</f>
        <v>1915473.5044892125</v>
      </c>
      <c r="E59" s="83">
        <f t="shared" si="0"/>
        <v>0.23893805309734517</v>
      </c>
      <c r="F59" s="72"/>
      <c r="G59" s="72"/>
    </row>
    <row r="60" spans="1:7" ht="29.25" customHeight="1" x14ac:dyDescent="0.2">
      <c r="A60" s="706" t="str">
        <f>'5.DL soc.econom. analīze'!B13</f>
        <v>Ieguvums ...</v>
      </c>
      <c r="B60" s="706"/>
      <c r="C60" s="188" t="s">
        <v>247</v>
      </c>
      <c r="D60" s="74">
        <f>'5.DL soc.econom. analīze'!D13</f>
        <v>0</v>
      </c>
      <c r="E60" s="83">
        <f t="shared" si="0"/>
        <v>0</v>
      </c>
      <c r="F60" s="72"/>
      <c r="G60" s="72"/>
    </row>
    <row r="61" spans="1:7" ht="29.25" customHeight="1" x14ac:dyDescent="0.2">
      <c r="A61" s="706" t="str">
        <f>'5.DL soc.econom. analīze'!B14</f>
        <v>Ieguvums ...</v>
      </c>
      <c r="B61" s="706"/>
      <c r="C61" s="188" t="s">
        <v>247</v>
      </c>
      <c r="D61" s="74">
        <f>'5.DL soc.econom. analīze'!D14</f>
        <v>0</v>
      </c>
      <c r="E61" s="83">
        <f t="shared" si="0"/>
        <v>0</v>
      </c>
      <c r="F61" s="72"/>
      <c r="G61" s="72"/>
    </row>
    <row r="62" spans="1:7" ht="29.25" customHeight="1" x14ac:dyDescent="0.2">
      <c r="A62" s="706" t="str">
        <f>'5.DL soc.econom. analīze'!B15</f>
        <v>Ieguvums ...</v>
      </c>
      <c r="B62" s="706"/>
      <c r="C62" s="188" t="s">
        <v>247</v>
      </c>
      <c r="D62" s="74">
        <f>'5.DL soc.econom. analīze'!D15</f>
        <v>0</v>
      </c>
      <c r="E62" s="83">
        <f t="shared" si="0"/>
        <v>0</v>
      </c>
      <c r="F62" s="72"/>
      <c r="G62" s="72"/>
    </row>
    <row r="63" spans="1:7" ht="29.25" customHeight="1" x14ac:dyDescent="0.2">
      <c r="A63" s="706" t="str">
        <f>'5.DL soc.econom. analīze'!B16</f>
        <v>Ieguvums ...</v>
      </c>
      <c r="B63" s="706"/>
      <c r="C63" s="188" t="s">
        <v>247</v>
      </c>
      <c r="D63" s="74">
        <f>'5.DL soc.econom. analīze'!D16</f>
        <v>0</v>
      </c>
      <c r="E63" s="83">
        <f t="shared" si="0"/>
        <v>0</v>
      </c>
      <c r="F63" s="72"/>
      <c r="G63" s="72"/>
    </row>
    <row r="64" spans="1:7" ht="29.25" customHeight="1" x14ac:dyDescent="0.2">
      <c r="A64" s="706" t="str">
        <f>'5.DL soc.econom. analīze'!B17</f>
        <v>Ieguvums ...</v>
      </c>
      <c r="B64" s="706"/>
      <c r="C64" s="188" t="s">
        <v>247</v>
      </c>
      <c r="D64" s="74">
        <f>'5.DL soc.econom. analīze'!D17</f>
        <v>0</v>
      </c>
      <c r="E64" s="83">
        <f t="shared" si="0"/>
        <v>0</v>
      </c>
      <c r="F64" s="72"/>
      <c r="G64" s="72"/>
    </row>
    <row r="65" spans="1:7" ht="29.25" customHeight="1" x14ac:dyDescent="0.2">
      <c r="A65" s="706" t="str">
        <f>'5.DL soc.econom. analīze'!B19</f>
        <v>Ieguvums ...</v>
      </c>
      <c r="B65" s="706"/>
      <c r="C65" s="188" t="s">
        <v>247</v>
      </c>
      <c r="D65" s="74">
        <f>'5.DL soc.econom. analīze'!D19</f>
        <v>0</v>
      </c>
      <c r="E65" s="83">
        <f t="shared" si="0"/>
        <v>0</v>
      </c>
      <c r="F65" s="72"/>
      <c r="G65" s="72"/>
    </row>
    <row r="66" spans="1:7" ht="29.25" customHeight="1" x14ac:dyDescent="0.2">
      <c r="A66" s="706" t="str">
        <f>'5.DL soc.econom. analīze'!B20</f>
        <v>Ieguvums ...</v>
      </c>
      <c r="B66" s="706"/>
      <c r="C66" s="188" t="s">
        <v>247</v>
      </c>
      <c r="D66" s="74">
        <f>'5.DL soc.econom. analīze'!D20</f>
        <v>0</v>
      </c>
      <c r="E66" s="83">
        <f t="shared" si="0"/>
        <v>0</v>
      </c>
      <c r="F66" s="72"/>
      <c r="G66" s="72"/>
    </row>
    <row r="67" spans="1:7" ht="32.25" customHeight="1" x14ac:dyDescent="0.2">
      <c r="A67" s="706" t="str">
        <f>'5.DL soc.econom. analīze'!B21</f>
        <v>Ieguvums ...</v>
      </c>
      <c r="B67" s="706"/>
      <c r="C67" s="188" t="s">
        <v>247</v>
      </c>
      <c r="D67" s="74">
        <f>'5.DL soc.econom. analīze'!D21</f>
        <v>0</v>
      </c>
      <c r="E67" s="83">
        <f t="shared" si="0"/>
        <v>0</v>
      </c>
      <c r="F67" s="72"/>
      <c r="G67" s="72"/>
    </row>
    <row r="68" spans="1:7" ht="31.5" customHeight="1" x14ac:dyDescent="0.2">
      <c r="A68" s="706" t="str">
        <f>'5.DL soc.econom. analīze'!B22</f>
        <v>Ieguvums ...</v>
      </c>
      <c r="B68" s="706"/>
      <c r="C68" s="188" t="s">
        <v>247</v>
      </c>
      <c r="D68" s="74">
        <f>'5.DL soc.econom. analīze'!D22</f>
        <v>0</v>
      </c>
      <c r="E68" s="83">
        <f t="shared" si="0"/>
        <v>0</v>
      </c>
      <c r="F68" s="72"/>
      <c r="G68" s="72"/>
    </row>
    <row r="69" spans="1:7" ht="38.25" customHeight="1" x14ac:dyDescent="0.2">
      <c r="A69" s="706" t="str">
        <f>'5.DL soc.econom. analīze'!B23</f>
        <v>Ieguvums ...</v>
      </c>
      <c r="B69" s="706"/>
      <c r="C69" s="188" t="s">
        <v>247</v>
      </c>
      <c r="D69" s="74">
        <f>'5.DL soc.econom. analīze'!D23</f>
        <v>0</v>
      </c>
      <c r="E69" s="83">
        <f t="shared" si="0"/>
        <v>0</v>
      </c>
      <c r="F69" s="72"/>
      <c r="G69" s="72"/>
    </row>
    <row r="70" spans="1:7" x14ac:dyDescent="0.2">
      <c r="A70" s="705" t="s">
        <v>114</v>
      </c>
      <c r="B70" s="705"/>
      <c r="C70" s="58"/>
      <c r="D70" s="75">
        <f>SUM(D56:D69)</f>
        <v>8016611.3336029993</v>
      </c>
      <c r="E70" s="84">
        <f>SUM(E56:E69)</f>
        <v>1</v>
      </c>
      <c r="F70" s="72"/>
      <c r="G70" s="72"/>
    </row>
    <row r="71" spans="1:7" x14ac:dyDescent="0.2">
      <c r="A71" s="705" t="s">
        <v>186</v>
      </c>
      <c r="B71" s="705"/>
      <c r="C71" s="705" t="s">
        <v>281</v>
      </c>
      <c r="D71" s="76" t="s">
        <v>282</v>
      </c>
      <c r="E71" s="705" t="s">
        <v>285</v>
      </c>
      <c r="F71" s="72"/>
      <c r="G71" s="72"/>
    </row>
    <row r="72" spans="1:7" x14ac:dyDescent="0.2">
      <c r="A72" s="705"/>
      <c r="B72" s="705"/>
      <c r="C72" s="705"/>
      <c r="D72" s="77" t="s">
        <v>284</v>
      </c>
      <c r="E72" s="705"/>
      <c r="F72" s="72"/>
      <c r="G72" s="72"/>
    </row>
    <row r="73" spans="1:7" x14ac:dyDescent="0.2">
      <c r="A73" s="706" t="str">
        <f>'5.DL soc.econom. analīze'!B25</f>
        <v>Zaudējumi...</v>
      </c>
      <c r="B73" s="706"/>
      <c r="C73" s="188" t="s">
        <v>247</v>
      </c>
      <c r="D73" s="74">
        <f>-'5.DL soc.econom. analīze'!D25</f>
        <v>0</v>
      </c>
      <c r="E73" s="83">
        <f>D73/D$84</f>
        <v>0</v>
      </c>
      <c r="F73" s="72"/>
      <c r="G73" s="72"/>
    </row>
    <row r="74" spans="1:7" ht="12.75" customHeight="1" x14ac:dyDescent="0.2">
      <c r="A74" s="706" t="str">
        <f>'5.DL soc.econom. analīze'!B26</f>
        <v>Zaudējumi...</v>
      </c>
      <c r="B74" s="706"/>
      <c r="C74" s="188" t="s">
        <v>247</v>
      </c>
      <c r="D74" s="74">
        <f>-'5.DL soc.econom. analīze'!D26</f>
        <v>0</v>
      </c>
      <c r="E74" s="83">
        <f t="shared" ref="E74:E83" si="1">D74/D$84</f>
        <v>0</v>
      </c>
      <c r="F74" s="72"/>
      <c r="G74" s="72"/>
    </row>
    <row r="75" spans="1:7" ht="12.75" customHeight="1" x14ac:dyDescent="0.2">
      <c r="A75" s="706" t="str">
        <f>'5.DL soc.econom. analīze'!B27</f>
        <v>Zaudējumi...</v>
      </c>
      <c r="B75" s="706"/>
      <c r="C75" s="188" t="s">
        <v>247</v>
      </c>
      <c r="D75" s="74">
        <f>-'5.DL soc.econom. analīze'!D27</f>
        <v>0</v>
      </c>
      <c r="E75" s="83">
        <f t="shared" si="1"/>
        <v>0</v>
      </c>
      <c r="F75" s="72"/>
      <c r="G75" s="72"/>
    </row>
    <row r="76" spans="1:7" ht="12.75" customHeight="1" x14ac:dyDescent="0.2">
      <c r="A76" s="706" t="str">
        <f>'5.DL soc.econom. analīze'!B28</f>
        <v>Zaudējumi...</v>
      </c>
      <c r="B76" s="706"/>
      <c r="C76" s="188" t="s">
        <v>247</v>
      </c>
      <c r="D76" s="74">
        <f>-'5.DL soc.econom. analīze'!D28</f>
        <v>0</v>
      </c>
      <c r="E76" s="83">
        <f t="shared" si="1"/>
        <v>0</v>
      </c>
      <c r="F76" s="72"/>
      <c r="G76" s="72"/>
    </row>
    <row r="77" spans="1:7" ht="12.75" customHeight="1" x14ac:dyDescent="0.2">
      <c r="A77" s="706" t="str">
        <f>'5.DL soc.econom. analīze'!B29</f>
        <v>Zaudējumi...</v>
      </c>
      <c r="B77" s="706"/>
      <c r="C77" s="188" t="s">
        <v>247</v>
      </c>
      <c r="D77" s="74">
        <f>-'5.DL soc.econom. analīze'!D29</f>
        <v>0</v>
      </c>
      <c r="E77" s="83">
        <f t="shared" si="1"/>
        <v>0</v>
      </c>
      <c r="F77" s="72"/>
      <c r="G77" s="72"/>
    </row>
    <row r="78" spans="1:7" ht="12.75" customHeight="1" x14ac:dyDescent="0.2">
      <c r="A78" s="706" t="str">
        <f>'5.DL soc.econom. analīze'!B30</f>
        <v>Zaudējumi...</v>
      </c>
      <c r="B78" s="706"/>
      <c r="C78" s="188" t="s">
        <v>247</v>
      </c>
      <c r="D78" s="74">
        <f>-'5.DL soc.econom. analīze'!D30</f>
        <v>0</v>
      </c>
      <c r="E78" s="83">
        <f t="shared" si="1"/>
        <v>0</v>
      </c>
      <c r="F78" s="72"/>
      <c r="G78" s="72"/>
    </row>
    <row r="79" spans="1:7" ht="12.75" customHeight="1" x14ac:dyDescent="0.2">
      <c r="A79" s="706" t="str">
        <f>'5.DL soc.econom. analīze'!B31</f>
        <v>Zaudējumi...</v>
      </c>
      <c r="B79" s="706"/>
      <c r="C79" s="188" t="s">
        <v>247</v>
      </c>
      <c r="D79" s="74">
        <f>-'5.DL soc.econom. analīze'!D31</f>
        <v>0</v>
      </c>
      <c r="E79" s="83">
        <f t="shared" si="1"/>
        <v>0</v>
      </c>
      <c r="F79" s="72"/>
      <c r="G79" s="72"/>
    </row>
    <row r="80" spans="1:7" x14ac:dyDescent="0.2">
      <c r="A80" s="706" t="str">
        <f>'5.DL soc.econom. analīze'!B32</f>
        <v>Zaudējumi...</v>
      </c>
      <c r="B80" s="706"/>
      <c r="C80" s="188" t="s">
        <v>247</v>
      </c>
      <c r="D80" s="74">
        <f>-'5.DL soc.econom. analīze'!D32</f>
        <v>0</v>
      </c>
      <c r="E80" s="83">
        <f t="shared" si="1"/>
        <v>0</v>
      </c>
      <c r="F80" s="72"/>
      <c r="G80" s="72"/>
    </row>
    <row r="81" spans="1:7" x14ac:dyDescent="0.2">
      <c r="A81" s="706" t="str">
        <f>'5.DL soc.econom. analīze'!B33</f>
        <v>Zaudējumi...</v>
      </c>
      <c r="B81" s="706"/>
      <c r="C81" s="188" t="s">
        <v>247</v>
      </c>
      <c r="D81" s="74">
        <f>-'5.DL soc.econom. analīze'!D33</f>
        <v>0</v>
      </c>
      <c r="E81" s="83">
        <f t="shared" si="1"/>
        <v>0</v>
      </c>
      <c r="F81" s="72"/>
      <c r="G81" s="72"/>
    </row>
    <row r="82" spans="1:7" ht="12.75" customHeight="1" x14ac:dyDescent="0.2">
      <c r="A82" s="706" t="str">
        <f>'5.DL soc.econom. analīze'!B35</f>
        <v>Investīciju izmaksas (-)</v>
      </c>
      <c r="B82" s="706"/>
      <c r="C82" s="188" t="s">
        <v>247</v>
      </c>
      <c r="D82" s="74">
        <f>-'5.DL soc.econom. analīze'!D35-'5.DL soc.econom. analīze'!D40-'5.DL soc.econom. analīze'!D41-'5.DL soc.econom. analīze'!D37</f>
        <v>4926153.5929251276</v>
      </c>
      <c r="E82" s="83">
        <f t="shared" si="1"/>
        <v>0.99935293926727842</v>
      </c>
      <c r="F82" s="72"/>
      <c r="G82" s="72"/>
    </row>
    <row r="83" spans="1:7" x14ac:dyDescent="0.2">
      <c r="A83" s="706" t="str">
        <f>'5.DL soc.econom. analīze'!B36</f>
        <v>Darbības izmaksas (+/-)</v>
      </c>
      <c r="B83" s="706"/>
      <c r="C83" s="188" t="s">
        <v>247</v>
      </c>
      <c r="D83" s="74">
        <f>-'5.DL soc.econom. analīze'!D36-'5.DL soc.econom. analīze'!D39</f>
        <v>3189.584408161104</v>
      </c>
      <c r="E83" s="83">
        <f t="shared" si="1"/>
        <v>6.4706073272152015E-4</v>
      </c>
      <c r="F83" s="72"/>
      <c r="G83" s="72"/>
    </row>
    <row r="84" spans="1:7" x14ac:dyDescent="0.2">
      <c r="A84" s="705" t="s">
        <v>114</v>
      </c>
      <c r="B84" s="705"/>
      <c r="C84" s="58"/>
      <c r="D84" s="78">
        <f>SUM(D73:D83)</f>
        <v>4929343.1773332888</v>
      </c>
      <c r="E84" s="84">
        <v>1</v>
      </c>
      <c r="F84" s="72"/>
      <c r="G84" s="72"/>
    </row>
    <row r="85" spans="1:7" x14ac:dyDescent="0.2">
      <c r="A85" s="79"/>
      <c r="B85" s="72"/>
      <c r="C85" s="72"/>
      <c r="D85" s="72"/>
      <c r="E85" s="72"/>
      <c r="F85" s="72"/>
      <c r="G85" s="72"/>
    </row>
    <row r="86" spans="1:7" x14ac:dyDescent="0.2">
      <c r="A86" s="686" t="s">
        <v>286</v>
      </c>
      <c r="B86" s="686"/>
      <c r="C86" s="686"/>
      <c r="D86" s="686"/>
      <c r="E86" s="686"/>
      <c r="F86" s="686"/>
      <c r="G86" s="686"/>
    </row>
    <row r="87" spans="1:7" x14ac:dyDescent="0.2">
      <c r="A87" s="713" t="s">
        <v>287</v>
      </c>
      <c r="B87" s="713"/>
      <c r="C87" s="189" t="s">
        <v>255</v>
      </c>
      <c r="D87" s="713" t="s">
        <v>259</v>
      </c>
      <c r="E87" s="713"/>
      <c r="F87" s="72"/>
      <c r="G87" s="72"/>
    </row>
    <row r="88" spans="1:7" x14ac:dyDescent="0.2">
      <c r="A88" s="725" t="s">
        <v>288</v>
      </c>
      <c r="B88" s="725"/>
      <c r="C88" s="80">
        <f>'5.DL soc.econom. analīze'!C3</f>
        <v>0.05</v>
      </c>
      <c r="D88" s="706" t="s">
        <v>293</v>
      </c>
      <c r="E88" s="706"/>
      <c r="F88" s="72"/>
      <c r="G88" s="72"/>
    </row>
    <row r="89" spans="1:7" x14ac:dyDescent="0.2">
      <c r="A89" s="725" t="s">
        <v>289</v>
      </c>
      <c r="B89" s="725"/>
      <c r="C89" s="80">
        <f>'5.DL soc.econom. analīze'!D45</f>
        <v>9.948415965358004E-2</v>
      </c>
      <c r="D89" s="706" t="s">
        <v>293</v>
      </c>
      <c r="E89" s="706"/>
      <c r="F89" s="72"/>
      <c r="G89" s="72"/>
    </row>
    <row r="90" spans="1:7" x14ac:dyDescent="0.2">
      <c r="A90" s="725" t="s">
        <v>290</v>
      </c>
      <c r="B90" s="725"/>
      <c r="C90" s="82">
        <f>'5.DL soc.econom. analīze'!D44</f>
        <v>3087268.1562697114</v>
      </c>
      <c r="D90" s="706" t="s">
        <v>293</v>
      </c>
      <c r="E90" s="706"/>
      <c r="F90" s="72"/>
      <c r="G90" s="72"/>
    </row>
    <row r="91" spans="1:7" x14ac:dyDescent="0.2">
      <c r="A91" s="725" t="s">
        <v>291</v>
      </c>
      <c r="B91" s="725"/>
      <c r="C91" s="81">
        <f>'5.DL soc.econom. analīze'!D46</f>
        <v>1.6263041636999367</v>
      </c>
      <c r="D91" s="706" t="s">
        <v>293</v>
      </c>
      <c r="E91" s="706"/>
      <c r="F91" s="72"/>
      <c r="G91" s="72"/>
    </row>
    <row r="93" spans="1:7" s="87" customFormat="1" ht="15" hidden="1" x14ac:dyDescent="0.25">
      <c r="A93" s="672" t="s">
        <v>305</v>
      </c>
      <c r="B93" s="673"/>
      <c r="C93" s="673"/>
      <c r="D93" s="673"/>
      <c r="E93" s="673"/>
      <c r="F93" s="673"/>
      <c r="G93" s="674"/>
    </row>
    <row r="94" spans="1:7" hidden="1" x14ac:dyDescent="0.2"/>
    <row r="95" spans="1:7" s="87" customFormat="1" ht="15" hidden="1" x14ac:dyDescent="0.25">
      <c r="A95" s="99" t="s">
        <v>306</v>
      </c>
      <c r="B95" s="100"/>
      <c r="C95" s="96"/>
      <c r="D95" s="96"/>
      <c r="E95" s="96"/>
      <c r="F95" s="96"/>
      <c r="G95" s="97"/>
    </row>
    <row r="96" spans="1:7" s="87" customFormat="1" ht="26.25" hidden="1" customHeight="1" x14ac:dyDescent="0.25">
      <c r="A96" s="191" t="s">
        <v>307</v>
      </c>
      <c r="B96" s="191" t="s">
        <v>308</v>
      </c>
      <c r="C96" s="675" t="s">
        <v>309</v>
      </c>
      <c r="D96" s="676"/>
      <c r="E96" s="676"/>
      <c r="F96" s="676"/>
      <c r="G96" s="677"/>
    </row>
    <row r="97" spans="1:10" s="87" customFormat="1" ht="15" hidden="1" x14ac:dyDescent="0.25">
      <c r="A97" s="572"/>
      <c r="B97" s="573"/>
      <c r="C97" s="662"/>
      <c r="D97" s="663"/>
      <c r="E97" s="663"/>
      <c r="F97" s="663"/>
      <c r="G97" s="664"/>
    </row>
    <row r="98" spans="1:10" s="87" customFormat="1" ht="15" hidden="1" x14ac:dyDescent="0.25">
      <c r="A98" s="572"/>
      <c r="B98" s="573"/>
      <c r="C98" s="662"/>
      <c r="D98" s="663"/>
      <c r="E98" s="663"/>
      <c r="F98" s="663"/>
      <c r="G98" s="664"/>
    </row>
    <row r="99" spans="1:10" s="87" customFormat="1" ht="15" hidden="1" x14ac:dyDescent="0.25">
      <c r="A99" s="572"/>
      <c r="B99" s="573"/>
      <c r="C99" s="662"/>
      <c r="D99" s="663"/>
      <c r="E99" s="663"/>
      <c r="F99" s="663"/>
      <c r="G99" s="664"/>
    </row>
    <row r="100" spans="1:10" s="87" customFormat="1" ht="15" hidden="1" x14ac:dyDescent="0.25">
      <c r="A100" s="572"/>
      <c r="B100" s="573"/>
      <c r="C100" s="662"/>
      <c r="D100" s="663"/>
      <c r="E100" s="663"/>
      <c r="F100" s="663"/>
      <c r="G100" s="664"/>
    </row>
    <row r="101" spans="1:10" s="87" customFormat="1" ht="15" hidden="1" x14ac:dyDescent="0.25">
      <c r="A101" s="572"/>
      <c r="B101" s="573"/>
      <c r="C101" s="662"/>
      <c r="D101" s="663"/>
      <c r="E101" s="663"/>
      <c r="F101" s="663"/>
      <c r="G101" s="664"/>
    </row>
    <row r="102" spans="1:10" s="87" customFormat="1" ht="15" hidden="1" x14ac:dyDescent="0.25">
      <c r="A102" s="572"/>
      <c r="B102" s="573"/>
      <c r="C102" s="662"/>
      <c r="D102" s="663"/>
      <c r="E102" s="663"/>
      <c r="F102" s="663"/>
      <c r="G102" s="664"/>
    </row>
    <row r="103" spans="1:10" s="87" customFormat="1" ht="15" hidden="1" x14ac:dyDescent="0.25">
      <c r="A103" s="572"/>
      <c r="B103" s="573"/>
      <c r="C103" s="662"/>
      <c r="D103" s="663"/>
      <c r="E103" s="663"/>
      <c r="F103" s="663"/>
      <c r="G103" s="664"/>
    </row>
    <row r="104" spans="1:10" s="87" customFormat="1" ht="15" hidden="1" x14ac:dyDescent="0.25">
      <c r="A104" s="572"/>
      <c r="B104" s="573"/>
      <c r="C104" s="662"/>
      <c r="D104" s="663"/>
      <c r="E104" s="663"/>
      <c r="F104" s="663"/>
      <c r="G104" s="664"/>
    </row>
    <row r="105" spans="1:10" s="87" customFormat="1" ht="15" hidden="1" x14ac:dyDescent="0.25">
      <c r="A105" s="92"/>
      <c r="B105" s="92"/>
      <c r="C105" s="92"/>
      <c r="D105" s="92"/>
      <c r="E105" s="92"/>
      <c r="F105" s="92"/>
      <c r="G105" s="92"/>
    </row>
    <row r="106" spans="1:10" s="87" customFormat="1" ht="15" hidden="1" x14ac:dyDescent="0.25">
      <c r="A106" s="665" t="s">
        <v>310</v>
      </c>
      <c r="B106" s="666"/>
      <c r="C106" s="667"/>
      <c r="D106" s="667"/>
      <c r="E106" s="667"/>
      <c r="F106" s="667"/>
      <c r="G106" s="668"/>
    </row>
    <row r="107" spans="1:10" s="87" customFormat="1" ht="15" hidden="1" x14ac:dyDescent="0.25">
      <c r="A107" s="93" t="s">
        <v>311</v>
      </c>
      <c r="B107" s="93"/>
      <c r="C107" s="4"/>
      <c r="D107" s="4"/>
      <c r="E107" s="4"/>
      <c r="F107" s="4"/>
      <c r="G107" s="4"/>
    </row>
    <row r="108" spans="1:10" s="87" customFormat="1" ht="15" hidden="1" x14ac:dyDescent="0.25">
      <c r="A108" s="94" t="s">
        <v>312</v>
      </c>
      <c r="B108" s="95"/>
      <c r="C108" s="96"/>
      <c r="D108" s="96"/>
      <c r="E108" s="96"/>
      <c r="F108" s="96"/>
      <c r="G108" s="97"/>
    </row>
    <row r="109" spans="1:10" s="87" customFormat="1" ht="27.75" hidden="1" customHeight="1" x14ac:dyDescent="0.25">
      <c r="A109" s="660" t="s">
        <v>313</v>
      </c>
      <c r="B109" s="669" t="s">
        <v>314</v>
      </c>
      <c r="C109" s="670"/>
      <c r="D109" s="671" t="s">
        <v>315</v>
      </c>
      <c r="E109" s="671"/>
      <c r="F109" s="671" t="s">
        <v>316</v>
      </c>
      <c r="G109" s="671"/>
    </row>
    <row r="110" spans="1:10" s="87" customFormat="1" ht="25.5" hidden="1" customHeight="1" x14ac:dyDescent="0.25">
      <c r="A110" s="661"/>
      <c r="B110" s="69" t="s">
        <v>58</v>
      </c>
      <c r="C110" s="69" t="s">
        <v>59</v>
      </c>
      <c r="D110" s="69" t="s">
        <v>58</v>
      </c>
      <c r="E110" s="69" t="s">
        <v>59</v>
      </c>
      <c r="F110" s="69" t="s">
        <v>58</v>
      </c>
      <c r="G110" s="69" t="s">
        <v>59</v>
      </c>
      <c r="I110" s="89"/>
      <c r="J110" s="89"/>
    </row>
    <row r="111" spans="1:10" s="87" customFormat="1" ht="25.5" hidden="1" x14ac:dyDescent="0.25">
      <c r="A111" s="574" t="s">
        <v>318</v>
      </c>
      <c r="B111" s="575"/>
      <c r="C111" s="241"/>
      <c r="D111" s="576"/>
      <c r="E111" s="577"/>
      <c r="F111" s="576"/>
      <c r="G111" s="577"/>
      <c r="H111" s="90"/>
      <c r="I111" s="89"/>
    </row>
    <row r="112" spans="1:10" s="87" customFormat="1" ht="15" hidden="1" x14ac:dyDescent="0.25">
      <c r="A112" s="578"/>
      <c r="B112" s="575"/>
      <c r="C112" s="241"/>
      <c r="D112" s="576"/>
      <c r="E112" s="577"/>
      <c r="F112" s="576"/>
      <c r="G112" s="577"/>
      <c r="H112" s="90"/>
    </row>
    <row r="113" spans="1:10" s="87" customFormat="1" ht="15" hidden="1" x14ac:dyDescent="0.25">
      <c r="A113" s="578"/>
      <c r="B113" s="575"/>
      <c r="C113" s="241"/>
      <c r="D113" s="576"/>
      <c r="E113" s="577"/>
      <c r="F113" s="576"/>
      <c r="G113" s="577"/>
      <c r="H113" s="90"/>
    </row>
    <row r="114" spans="1:10" s="87" customFormat="1" ht="15" hidden="1" x14ac:dyDescent="0.25">
      <c r="A114" s="578"/>
      <c r="B114" s="575"/>
      <c r="C114" s="241"/>
      <c r="D114" s="576"/>
      <c r="E114" s="577"/>
      <c r="F114" s="576"/>
      <c r="G114" s="577"/>
      <c r="H114" s="90"/>
    </row>
    <row r="115" spans="1:10" s="87" customFormat="1" ht="15" hidden="1" x14ac:dyDescent="0.25">
      <c r="A115" s="578"/>
      <c r="B115" s="575"/>
      <c r="C115" s="241"/>
      <c r="D115" s="576"/>
      <c r="E115" s="577"/>
      <c r="F115" s="576"/>
      <c r="G115" s="577"/>
      <c r="H115" s="90"/>
    </row>
    <row r="116" spans="1:10" s="87" customFormat="1" ht="15" hidden="1" x14ac:dyDescent="0.25">
      <c r="A116" s="578"/>
      <c r="B116" s="575"/>
      <c r="C116" s="241"/>
      <c r="D116" s="576"/>
      <c r="E116" s="577"/>
      <c r="F116" s="576"/>
      <c r="G116" s="577"/>
      <c r="H116" s="90"/>
    </row>
    <row r="117" spans="1:10" s="87" customFormat="1" ht="15" hidden="1" x14ac:dyDescent="0.25">
      <c r="A117" s="578"/>
      <c r="B117" s="575"/>
      <c r="C117" s="241"/>
      <c r="D117" s="576"/>
      <c r="E117" s="577"/>
      <c r="F117" s="576"/>
      <c r="G117" s="577"/>
      <c r="H117" s="90"/>
    </row>
    <row r="118" spans="1:10" s="87" customFormat="1" ht="15" hidden="1" x14ac:dyDescent="0.25">
      <c r="A118" s="578"/>
      <c r="B118" s="575"/>
      <c r="C118" s="241"/>
      <c r="D118" s="576"/>
      <c r="E118" s="577"/>
      <c r="F118" s="576"/>
      <c r="G118" s="577"/>
      <c r="H118" s="90"/>
    </row>
    <row r="119" spans="1:10" s="87" customFormat="1" ht="15" hidden="1" x14ac:dyDescent="0.25">
      <c r="A119" s="578"/>
      <c r="B119" s="575"/>
      <c r="C119" s="241"/>
      <c r="D119" s="576"/>
      <c r="E119" s="577"/>
      <c r="F119" s="576"/>
      <c r="G119" s="577"/>
      <c r="H119" s="90"/>
    </row>
    <row r="120" spans="1:10" s="87" customFormat="1" ht="15" hidden="1" x14ac:dyDescent="0.25">
      <c r="A120" s="98"/>
      <c r="B120" s="98"/>
      <c r="C120" s="98"/>
      <c r="D120" s="98"/>
      <c r="E120" s="98"/>
      <c r="F120" s="98"/>
      <c r="G120" s="98"/>
      <c r="I120" s="89"/>
    </row>
    <row r="121" spans="1:10" s="91" customFormat="1" ht="30" hidden="1" customHeight="1" x14ac:dyDescent="0.25">
      <c r="A121" s="654" t="s">
        <v>317</v>
      </c>
      <c r="B121" s="655"/>
      <c r="C121" s="655"/>
      <c r="D121" s="655"/>
      <c r="E121" s="655"/>
      <c r="F121" s="655"/>
      <c r="G121" s="656"/>
      <c r="I121" s="89"/>
      <c r="J121" s="87"/>
    </row>
    <row r="122" spans="1:10" ht="66" hidden="1" customHeight="1" x14ac:dyDescent="0.2">
      <c r="A122" s="657"/>
      <c r="B122" s="658"/>
      <c r="C122" s="658"/>
      <c r="D122" s="658"/>
      <c r="E122" s="658"/>
      <c r="F122" s="658"/>
      <c r="G122" s="659"/>
    </row>
  </sheetData>
  <sheetProtection algorithmName="SHA-512" hashValue="PRpBPXaGfRE13INsYQcvztY+8OWY+IfzIR2CGZtUmuNDJaZzTxEnw3h7HoHVN6+6+r6MqoJZvNwERxV5hXxvsA==" saltValue="6TjVozGZUBIfW9YUjDr2xQ==" spinCount="100000" sheet="1" formatCells="0" formatColumns="0" formatRows="0" insertColumns="0" insertRows="0" insertHyperlinks="0" deleteColumns="0" deleteRows="0" sort="0" autoFilter="0" pivotTables="0"/>
  <mergeCells count="128">
    <mergeCell ref="A84:B84"/>
    <mergeCell ref="A80:B80"/>
    <mergeCell ref="A81:B81"/>
    <mergeCell ref="A90:B90"/>
    <mergeCell ref="D90:E90"/>
    <mergeCell ref="A91:B91"/>
    <mergeCell ref="D91:E91"/>
    <mergeCell ref="A65:B65"/>
    <mergeCell ref="A66:B66"/>
    <mergeCell ref="A83:B83"/>
    <mergeCell ref="A86:G86"/>
    <mergeCell ref="A87:B87"/>
    <mergeCell ref="D87:E87"/>
    <mergeCell ref="A88:B88"/>
    <mergeCell ref="D88:E88"/>
    <mergeCell ref="A89:B89"/>
    <mergeCell ref="D89:E89"/>
    <mergeCell ref="A71:B72"/>
    <mergeCell ref="C71:C72"/>
    <mergeCell ref="A82:B82"/>
    <mergeCell ref="A74:B74"/>
    <mergeCell ref="A79:B79"/>
    <mergeCell ref="A75:B75"/>
    <mergeCell ref="A76:B76"/>
    <mergeCell ref="A77:B77"/>
    <mergeCell ref="A78:B78"/>
    <mergeCell ref="A70:B70"/>
    <mergeCell ref="A73:B73"/>
    <mergeCell ref="A56:B56"/>
    <mergeCell ref="A57:B57"/>
    <mergeCell ref="A67:B67"/>
    <mergeCell ref="A68:B68"/>
    <mergeCell ref="A69:B69"/>
    <mergeCell ref="A58:B58"/>
    <mergeCell ref="A63:B63"/>
    <mergeCell ref="A64:B64"/>
    <mergeCell ref="E71:E72"/>
    <mergeCell ref="A59:B59"/>
    <mergeCell ref="A60:B60"/>
    <mergeCell ref="A61:B61"/>
    <mergeCell ref="A62:B62"/>
    <mergeCell ref="A42:B43"/>
    <mergeCell ref="C42:D42"/>
    <mergeCell ref="E42:F42"/>
    <mergeCell ref="C43:D43"/>
    <mergeCell ref="E43:F43"/>
    <mergeCell ref="A44:B44"/>
    <mergeCell ref="A45:B45"/>
    <mergeCell ref="A53:G53"/>
    <mergeCell ref="A54:B55"/>
    <mergeCell ref="C54:C55"/>
    <mergeCell ref="E54:E55"/>
    <mergeCell ref="A47:G47"/>
    <mergeCell ref="A48:G48"/>
    <mergeCell ref="A49:G50"/>
    <mergeCell ref="A51:G51"/>
    <mergeCell ref="A46:G46"/>
    <mergeCell ref="B29:C29"/>
    <mergeCell ref="F29:G29"/>
    <mergeCell ref="B30:C30"/>
    <mergeCell ref="F30:G30"/>
    <mergeCell ref="B31:C31"/>
    <mergeCell ref="F31:G31"/>
    <mergeCell ref="B32:C32"/>
    <mergeCell ref="F32:G32"/>
    <mergeCell ref="A41:G41"/>
    <mergeCell ref="B39:C39"/>
    <mergeCell ref="F39:G39"/>
    <mergeCell ref="B35:C35"/>
    <mergeCell ref="F35:G35"/>
    <mergeCell ref="B36:C36"/>
    <mergeCell ref="F36:G36"/>
    <mergeCell ref="B38:C38"/>
    <mergeCell ref="F38:G38"/>
    <mergeCell ref="B37:C37"/>
    <mergeCell ref="F37:G37"/>
    <mergeCell ref="B22:C22"/>
    <mergeCell ref="F22:G22"/>
    <mergeCell ref="B23:C23"/>
    <mergeCell ref="F23:G23"/>
    <mergeCell ref="A26:G26"/>
    <mergeCell ref="B27:C28"/>
    <mergeCell ref="D27:D28"/>
    <mergeCell ref="E27:E28"/>
    <mergeCell ref="F27:G27"/>
    <mergeCell ref="F28:G28"/>
    <mergeCell ref="A24:E24"/>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1:G121"/>
    <mergeCell ref="A122:G122"/>
    <mergeCell ref="A109:A110"/>
    <mergeCell ref="C104:G104"/>
    <mergeCell ref="A106:G106"/>
    <mergeCell ref="B109:C109"/>
    <mergeCell ref="D109:E109"/>
    <mergeCell ref="F109:G109"/>
    <mergeCell ref="A93:G93"/>
    <mergeCell ref="C96:G96"/>
    <mergeCell ref="C97:G97"/>
    <mergeCell ref="C98:G98"/>
    <mergeCell ref="C99:G99"/>
    <mergeCell ref="C100:G100"/>
    <mergeCell ref="C101:G101"/>
    <mergeCell ref="C102:G102"/>
    <mergeCell ref="C103:G103"/>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0D110-83C3-4A31-913B-BEC7AC601902}">
  <dimension ref="A1:BN417"/>
  <sheetViews>
    <sheetView zoomScale="90" zoomScaleNormal="90" workbookViewId="0">
      <pane xSplit="2" ySplit="4" topLeftCell="C5" activePane="bottomRight" state="frozen"/>
      <selection pane="topRight" activeCell="C1" sqref="C1"/>
      <selection pane="bottomLeft" activeCell="A5" sqref="A5"/>
      <selection pane="bottomRight" activeCell="H36" sqref="H36"/>
    </sheetView>
  </sheetViews>
  <sheetFormatPr defaultColWidth="9.140625" defaultRowHeight="12.75" x14ac:dyDescent="0.2"/>
  <cols>
    <col min="1" max="1" width="7.28515625" style="4" customWidth="1"/>
    <col min="2" max="2" width="59.42578125" style="4" customWidth="1"/>
    <col min="3" max="3" width="11.28515625" style="4" customWidth="1"/>
    <col min="4" max="4" width="12.140625" style="4" customWidth="1"/>
    <col min="5" max="5" width="12.28515625" style="4" customWidth="1"/>
    <col min="6" max="6" width="12.140625" style="4" customWidth="1"/>
    <col min="7" max="23" width="11.28515625" style="4" customWidth="1"/>
    <col min="24" max="66" width="9.140625" style="3"/>
    <col min="67" max="16384" width="9.140625" style="4"/>
  </cols>
  <sheetData>
    <row r="1" spans="1:66" s="1" customFormat="1" ht="27" customHeight="1" x14ac:dyDescent="0.4">
      <c r="A1" s="643" t="s">
        <v>490</v>
      </c>
      <c r="B1" s="643"/>
      <c r="C1" s="2"/>
      <c r="D1" s="2"/>
      <c r="E1" s="15"/>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ht="24.95" customHeight="1" x14ac:dyDescent="0.35">
      <c r="A2" s="726" t="s">
        <v>487</v>
      </c>
      <c r="B2" s="726"/>
      <c r="C2" s="726"/>
      <c r="D2" s="3"/>
      <c r="E2" s="3"/>
      <c r="F2" s="3"/>
      <c r="G2" s="3"/>
      <c r="H2" s="3"/>
      <c r="I2" s="3"/>
      <c r="J2" s="3"/>
      <c r="K2" s="3"/>
      <c r="L2" s="3"/>
      <c r="M2" s="3"/>
      <c r="N2" s="3"/>
      <c r="O2" s="3"/>
      <c r="P2" s="3"/>
      <c r="Q2" s="3"/>
      <c r="R2" s="3"/>
      <c r="S2" s="3"/>
      <c r="T2" s="3"/>
      <c r="U2" s="3"/>
      <c r="V2" s="3"/>
      <c r="W2" s="3"/>
    </row>
    <row r="3" spans="1:66" ht="12.75" customHeight="1" x14ac:dyDescent="0.2">
      <c r="A3" s="727" t="s">
        <v>53</v>
      </c>
      <c r="B3" s="728" t="s">
        <v>54</v>
      </c>
      <c r="C3" s="729" t="s">
        <v>55</v>
      </c>
      <c r="D3" s="729"/>
      <c r="E3" s="729" t="s">
        <v>56</v>
      </c>
      <c r="F3" s="729"/>
      <c r="G3" s="729">
        <f>'Dati par projektu'!E13</f>
        <v>2022</v>
      </c>
      <c r="H3" s="729"/>
      <c r="I3" s="729">
        <f>G3+1</f>
        <v>2023</v>
      </c>
      <c r="J3" s="729"/>
      <c r="K3" s="729">
        <f t="shared" ref="K3" si="0">I3+1</f>
        <v>2024</v>
      </c>
      <c r="L3" s="729"/>
      <c r="M3" s="729">
        <f t="shared" ref="M3" si="1">K3+1</f>
        <v>2025</v>
      </c>
      <c r="N3" s="729"/>
      <c r="O3" s="729">
        <f t="shared" ref="O3" si="2">M3+1</f>
        <v>2026</v>
      </c>
      <c r="P3" s="729"/>
      <c r="Q3" s="729">
        <f t="shared" ref="Q3" si="3">O3+1</f>
        <v>2027</v>
      </c>
      <c r="R3" s="729"/>
      <c r="S3" s="729">
        <f t="shared" ref="S3" si="4">Q3+1</f>
        <v>2028</v>
      </c>
      <c r="T3" s="729"/>
      <c r="U3" s="729">
        <f t="shared" ref="U3" si="5">S3+1</f>
        <v>2029</v>
      </c>
      <c r="V3" s="729"/>
      <c r="W3" s="3"/>
      <c r="AB3" s="5"/>
      <c r="AC3" s="5"/>
      <c r="AD3" s="5"/>
      <c r="AE3" s="5"/>
      <c r="AF3" s="5"/>
      <c r="AG3" s="5"/>
      <c r="AH3" s="5"/>
      <c r="AI3" s="5"/>
      <c r="AJ3" s="5"/>
      <c r="AK3" s="5"/>
      <c r="AL3" s="5"/>
      <c r="AM3" s="5"/>
      <c r="AN3" s="5"/>
      <c r="AO3" s="5"/>
      <c r="AP3" s="5"/>
      <c r="AQ3" s="5"/>
      <c r="AS3" s="6">
        <v>0.55000000000000004</v>
      </c>
      <c r="BN3" s="4"/>
    </row>
    <row r="4" spans="1:66" ht="24" x14ac:dyDescent="0.2">
      <c r="A4" s="727"/>
      <c r="B4" s="728" t="s">
        <v>57</v>
      </c>
      <c r="C4" s="186" t="s">
        <v>58</v>
      </c>
      <c r="D4" s="186" t="s">
        <v>59</v>
      </c>
      <c r="E4" s="186" t="s">
        <v>60</v>
      </c>
      <c r="F4" s="186" t="s">
        <v>61</v>
      </c>
      <c r="G4" s="7" t="s">
        <v>62</v>
      </c>
      <c r="H4" s="7" t="s">
        <v>63</v>
      </c>
      <c r="I4" s="7" t="s">
        <v>62</v>
      </c>
      <c r="J4" s="7" t="s">
        <v>63</v>
      </c>
      <c r="K4" s="7" t="s">
        <v>62</v>
      </c>
      <c r="L4" s="7" t="s">
        <v>63</v>
      </c>
      <c r="M4" s="7" t="s">
        <v>62</v>
      </c>
      <c r="N4" s="7" t="s">
        <v>63</v>
      </c>
      <c r="O4" s="7" t="s">
        <v>62</v>
      </c>
      <c r="P4" s="7" t="s">
        <v>63</v>
      </c>
      <c r="Q4" s="7" t="s">
        <v>62</v>
      </c>
      <c r="R4" s="7" t="s">
        <v>63</v>
      </c>
      <c r="S4" s="7" t="s">
        <v>62</v>
      </c>
      <c r="T4" s="7" t="s">
        <v>63</v>
      </c>
      <c r="U4" s="7" t="s">
        <v>62</v>
      </c>
      <c r="V4" s="7" t="s">
        <v>63</v>
      </c>
      <c r="W4" s="3"/>
      <c r="AB4" s="5"/>
      <c r="AC4" s="5"/>
      <c r="AD4" s="5"/>
      <c r="AE4" s="5"/>
      <c r="AF4" s="5"/>
      <c r="AG4" s="5"/>
      <c r="AH4" s="5"/>
      <c r="AI4" s="5"/>
      <c r="AJ4" s="5"/>
      <c r="AK4" s="5"/>
      <c r="AL4" s="5"/>
      <c r="AM4" s="5"/>
      <c r="AN4" s="5"/>
      <c r="AO4" s="5"/>
      <c r="AP4" s="5"/>
      <c r="AQ4" s="5"/>
      <c r="AS4" s="6">
        <v>0.45</v>
      </c>
      <c r="BN4" s="4"/>
    </row>
    <row r="5" spans="1:66" s="48" customFormat="1" x14ac:dyDescent="0.2">
      <c r="A5" s="8">
        <v>1</v>
      </c>
      <c r="B5" s="9" t="s">
        <v>89</v>
      </c>
      <c r="C5" s="27">
        <f>E5+F5</f>
        <v>0</v>
      </c>
      <c r="D5" s="170">
        <f>C5/$C$34</f>
        <v>0</v>
      </c>
      <c r="E5" s="21">
        <f>ROUND(G5+I5+K5+M5+O5+Q5+S5+U5,2)</f>
        <v>0</v>
      </c>
      <c r="F5" s="21">
        <f>ROUND(H5+J5+L5+N5+P5+R5+T5+V5,2)</f>
        <v>0</v>
      </c>
      <c r="G5" s="153">
        <f>SUM('1.1.A. Iesniedzējs:1.3.2. Partneris-kom.-2'!H7)</f>
        <v>0</v>
      </c>
      <c r="H5" s="153">
        <f>SUM('1.1.A. Iesniedzējs:1.3.2. Partneris-kom.-2'!I7)</f>
        <v>0</v>
      </c>
      <c r="I5" s="153">
        <f>SUM('1.1.A. Iesniedzējs:1.3.2. Partneris-kom.-2'!J7)</f>
        <v>0</v>
      </c>
      <c r="J5" s="153">
        <f>SUM('1.1.A. Iesniedzējs:1.3.2. Partneris-kom.-2'!K7)</f>
        <v>0</v>
      </c>
      <c r="K5" s="153">
        <f>SUM('1.1.A. Iesniedzējs:1.3.2. Partneris-kom.-2'!L7)</f>
        <v>0</v>
      </c>
      <c r="L5" s="153">
        <f>SUM('1.1.A. Iesniedzējs:1.3.2. Partneris-kom.-2'!M7)</f>
        <v>0</v>
      </c>
      <c r="M5" s="153">
        <f>SUM('1.1.A. Iesniedzējs:1.3.2. Partneris-kom.-2'!N7)</f>
        <v>0</v>
      </c>
      <c r="N5" s="153">
        <f>SUM('1.1.A. Iesniedzējs:1.3.2. Partneris-kom.-2'!O7)</f>
        <v>0</v>
      </c>
      <c r="O5" s="153">
        <f>SUM('1.1.A. Iesniedzējs:1.3.2. Partneris-kom.-2'!P7)</f>
        <v>0</v>
      </c>
      <c r="P5" s="153">
        <f>SUM('1.1.A. Iesniedzējs:1.3.2. Partneris-kom.-2'!Q7)</f>
        <v>0</v>
      </c>
      <c r="Q5" s="153">
        <f>SUM('1.1.A. Iesniedzējs:1.3.2. Partneris-kom.-2'!R7)</f>
        <v>0</v>
      </c>
      <c r="R5" s="153">
        <f>SUM('1.1.A. Iesniedzējs:1.3.2. Partneris-kom.-2'!S7)</f>
        <v>0</v>
      </c>
      <c r="S5" s="153">
        <f>SUM('1.1.A. Iesniedzējs:1.3.2. Partneris-kom.-2'!T7)</f>
        <v>0</v>
      </c>
      <c r="T5" s="153">
        <f>SUM('1.1.A. Iesniedzējs:1.3.2. Partneris-kom.-2'!U7)</f>
        <v>0</v>
      </c>
      <c r="U5" s="153">
        <f>SUM('1.1.A. Iesniedzējs:1.3.2. Partneris-kom.-2'!V7)</f>
        <v>0</v>
      </c>
      <c r="V5" s="153">
        <f>SUM('1.1.A. Iesniedzējs:1.3.2. Partneris-kom.-2'!W7)</f>
        <v>0</v>
      </c>
      <c r="W5" s="44"/>
      <c r="X5" s="44"/>
      <c r="Y5" s="44"/>
      <c r="Z5" s="44"/>
      <c r="AA5" s="44"/>
      <c r="AB5" s="168"/>
      <c r="AC5" s="168"/>
      <c r="AD5" s="168"/>
      <c r="AE5" s="168"/>
      <c r="AF5" s="168"/>
      <c r="AG5" s="168"/>
      <c r="AH5" s="168"/>
      <c r="AI5" s="168"/>
      <c r="AJ5" s="168"/>
      <c r="AK5" s="168"/>
      <c r="AL5" s="168"/>
      <c r="AM5" s="168"/>
      <c r="AN5" s="168"/>
      <c r="AO5" s="168"/>
      <c r="AP5" s="168"/>
      <c r="AQ5" s="168"/>
      <c r="AR5" s="44"/>
      <c r="AS5" s="171">
        <v>0.35</v>
      </c>
      <c r="AT5" s="44"/>
      <c r="AU5" s="44"/>
      <c r="AV5" s="44"/>
      <c r="AW5" s="44"/>
      <c r="AX5" s="44"/>
      <c r="AY5" s="44"/>
      <c r="AZ5" s="44"/>
      <c r="BA5" s="44"/>
      <c r="BB5" s="44"/>
      <c r="BC5" s="44"/>
      <c r="BD5" s="44"/>
      <c r="BE5" s="44"/>
      <c r="BF5" s="44"/>
      <c r="BG5" s="44"/>
      <c r="BH5" s="44"/>
      <c r="BI5" s="44"/>
      <c r="BJ5" s="44"/>
      <c r="BK5" s="44"/>
      <c r="BL5" s="44"/>
      <c r="BM5" s="44"/>
    </row>
    <row r="6" spans="1:66" s="48" customFormat="1" x14ac:dyDescent="0.2">
      <c r="A6" s="8">
        <v>2</v>
      </c>
      <c r="B6" s="9" t="s">
        <v>64</v>
      </c>
      <c r="C6" s="27">
        <f t="shared" ref="C6:C33" si="6">E6+F6</f>
        <v>0</v>
      </c>
      <c r="D6" s="170">
        <f t="shared" ref="D6:D34" si="7">C6/$C$34</f>
        <v>0</v>
      </c>
      <c r="E6" s="21">
        <f t="shared" ref="E6:E33" si="8">ROUND(G6+I6+K6+M6+O6+Q6+S6+U6,2)</f>
        <v>0</v>
      </c>
      <c r="F6" s="21">
        <f t="shared" ref="F6:F33" si="9">ROUND(H6+J6+L6+N6+P6+R6+T6+V6,2)</f>
        <v>0</v>
      </c>
      <c r="G6" s="153">
        <f>SUM('1.1.A. Iesniedzējs:1.3.2. Partneris-kom.-2'!H8)</f>
        <v>0</v>
      </c>
      <c r="H6" s="153">
        <f>SUM('1.1.A. Iesniedzējs:1.3.2. Partneris-kom.-2'!I8)</f>
        <v>0</v>
      </c>
      <c r="I6" s="153">
        <f>SUM('1.1.A. Iesniedzējs:1.3.2. Partneris-kom.-2'!J8)</f>
        <v>0</v>
      </c>
      <c r="J6" s="153">
        <f>SUM('1.1.A. Iesniedzējs:1.3.2. Partneris-kom.-2'!K8)</f>
        <v>0</v>
      </c>
      <c r="K6" s="153">
        <f>SUM('1.1.A. Iesniedzējs:1.3.2. Partneris-kom.-2'!L8)</f>
        <v>0</v>
      </c>
      <c r="L6" s="153">
        <f>SUM('1.1.A. Iesniedzējs:1.3.2. Partneris-kom.-2'!M8)</f>
        <v>0</v>
      </c>
      <c r="M6" s="153">
        <f>SUM('1.1.A. Iesniedzējs:1.3.2. Partneris-kom.-2'!N8)</f>
        <v>0</v>
      </c>
      <c r="N6" s="153">
        <f>SUM('1.1.A. Iesniedzējs:1.3.2. Partneris-kom.-2'!O8)</f>
        <v>0</v>
      </c>
      <c r="O6" s="153">
        <f>SUM('1.1.A. Iesniedzējs:1.3.2. Partneris-kom.-2'!P8)</f>
        <v>0</v>
      </c>
      <c r="P6" s="153">
        <f>SUM('1.1.A. Iesniedzējs:1.3.2. Partneris-kom.-2'!Q8)</f>
        <v>0</v>
      </c>
      <c r="Q6" s="153">
        <f>SUM('1.1.A. Iesniedzējs:1.3.2. Partneris-kom.-2'!R8)</f>
        <v>0</v>
      </c>
      <c r="R6" s="153">
        <f>SUM('1.1.A. Iesniedzējs:1.3.2. Partneris-kom.-2'!S8)</f>
        <v>0</v>
      </c>
      <c r="S6" s="153">
        <f>SUM('1.1.A. Iesniedzējs:1.3.2. Partneris-kom.-2'!T8)</f>
        <v>0</v>
      </c>
      <c r="T6" s="153">
        <f>SUM('1.1.A. Iesniedzējs:1.3.2. Partneris-kom.-2'!U8)</f>
        <v>0</v>
      </c>
      <c r="U6" s="153">
        <f>SUM('1.1.A. Iesniedzējs:1.3.2. Partneris-kom.-2'!V8)</f>
        <v>0</v>
      </c>
      <c r="V6" s="153">
        <f>SUM('1.1.A. Iesniedzējs:1.3.2. Partneris-kom.-2'!W8)</f>
        <v>0</v>
      </c>
      <c r="W6" s="44"/>
      <c r="X6" s="44"/>
      <c r="Y6" s="44"/>
      <c r="Z6" s="44"/>
      <c r="AA6" s="44"/>
      <c r="AB6" s="168"/>
      <c r="AC6" s="168"/>
      <c r="AD6" s="168"/>
      <c r="AE6" s="168"/>
      <c r="AF6" s="168"/>
      <c r="AG6" s="168"/>
      <c r="AH6" s="168"/>
      <c r="AI6" s="168"/>
      <c r="AJ6" s="168"/>
      <c r="AK6" s="168"/>
      <c r="AL6" s="168"/>
      <c r="AM6" s="168"/>
      <c r="AN6" s="168"/>
      <c r="AO6" s="168"/>
      <c r="AP6" s="168"/>
      <c r="AQ6" s="168"/>
      <c r="AR6" s="44"/>
      <c r="AS6" s="167"/>
      <c r="AT6" s="44"/>
      <c r="AU6" s="44"/>
      <c r="AV6" s="44"/>
      <c r="AW6" s="44"/>
      <c r="AX6" s="44"/>
      <c r="AY6" s="44"/>
      <c r="AZ6" s="44"/>
      <c r="BA6" s="44"/>
      <c r="BB6" s="44"/>
      <c r="BC6" s="44"/>
      <c r="BD6" s="44"/>
      <c r="BE6" s="44"/>
      <c r="BF6" s="44"/>
      <c r="BG6" s="44"/>
      <c r="BH6" s="44"/>
      <c r="BI6" s="44"/>
      <c r="BJ6" s="44"/>
      <c r="BK6" s="44"/>
      <c r="BL6" s="44"/>
      <c r="BM6" s="44"/>
    </row>
    <row r="7" spans="1:66" x14ac:dyDescent="0.2">
      <c r="A7" s="12" t="s">
        <v>65</v>
      </c>
      <c r="B7" s="13" t="s">
        <v>66</v>
      </c>
      <c r="C7" s="29">
        <f t="shared" si="6"/>
        <v>0</v>
      </c>
      <c r="D7" s="10">
        <f t="shared" si="7"/>
        <v>0</v>
      </c>
      <c r="E7" s="28">
        <f t="shared" si="8"/>
        <v>0</v>
      </c>
      <c r="F7" s="28">
        <f t="shared" si="9"/>
        <v>0</v>
      </c>
      <c r="G7" s="14">
        <f>SUM('1.1.A. Iesniedzējs:1.3.2. Partneris-kom.-2'!H9)</f>
        <v>0</v>
      </c>
      <c r="H7" s="14">
        <f>SUM('1.1.A. Iesniedzējs:1.3.2. Partneris-kom.-2'!I9)</f>
        <v>0</v>
      </c>
      <c r="I7" s="14">
        <f>SUM('1.1.A. Iesniedzējs:1.3.2. Partneris-kom.-2'!J9)</f>
        <v>0</v>
      </c>
      <c r="J7" s="14">
        <f>SUM('1.1.A. Iesniedzējs:1.3.2. Partneris-kom.-2'!K9)</f>
        <v>0</v>
      </c>
      <c r="K7" s="14">
        <f>SUM('1.1.A. Iesniedzējs:1.3.2. Partneris-kom.-2'!L9)</f>
        <v>0</v>
      </c>
      <c r="L7" s="14">
        <f>SUM('1.1.A. Iesniedzējs:1.3.2. Partneris-kom.-2'!M9)</f>
        <v>0</v>
      </c>
      <c r="M7" s="14">
        <f>SUM('1.1.A. Iesniedzējs:1.3.2. Partneris-kom.-2'!N9)</f>
        <v>0</v>
      </c>
      <c r="N7" s="14">
        <f>SUM('1.1.A. Iesniedzējs:1.3.2. Partneris-kom.-2'!O9)</f>
        <v>0</v>
      </c>
      <c r="O7" s="14">
        <f>SUM('1.1.A. Iesniedzējs:1.3.2. Partneris-kom.-2'!P9)</f>
        <v>0</v>
      </c>
      <c r="P7" s="14">
        <f>SUM('1.1.A. Iesniedzējs:1.3.2. Partneris-kom.-2'!Q9)</f>
        <v>0</v>
      </c>
      <c r="Q7" s="14">
        <f>SUM('1.1.A. Iesniedzējs:1.3.2. Partneris-kom.-2'!R9)</f>
        <v>0</v>
      </c>
      <c r="R7" s="14">
        <f>SUM('1.1.A. Iesniedzējs:1.3.2. Partneris-kom.-2'!S9)</f>
        <v>0</v>
      </c>
      <c r="S7" s="14">
        <f>SUM('1.1.A. Iesniedzējs:1.3.2. Partneris-kom.-2'!T9)</f>
        <v>0</v>
      </c>
      <c r="T7" s="14">
        <f>SUM('1.1.A. Iesniedzējs:1.3.2. Partneris-kom.-2'!U9)</f>
        <v>0</v>
      </c>
      <c r="U7" s="14">
        <f>SUM('1.1.A. Iesniedzējs:1.3.2. Partneris-kom.-2'!V9)</f>
        <v>0</v>
      </c>
      <c r="V7" s="14">
        <f>SUM('1.1.A. Iesniedzējs:1.3.2. Partneris-kom.-2'!W9)</f>
        <v>0</v>
      </c>
      <c r="W7" s="3"/>
      <c r="AB7" s="5"/>
      <c r="AC7" s="5"/>
      <c r="AD7" s="5"/>
      <c r="AE7" s="5"/>
      <c r="AF7" s="5"/>
      <c r="AG7" s="5"/>
      <c r="AH7" s="5"/>
      <c r="AI7" s="5"/>
      <c r="AJ7" s="5"/>
      <c r="AK7" s="5"/>
      <c r="AL7" s="5"/>
      <c r="AM7" s="5"/>
      <c r="AN7" s="5"/>
      <c r="AO7" s="5"/>
      <c r="AP7" s="5"/>
      <c r="AQ7" s="5"/>
      <c r="AS7" s="11"/>
      <c r="BN7" s="4"/>
    </row>
    <row r="8" spans="1:66" x14ac:dyDescent="0.2">
      <c r="A8" s="12" t="s">
        <v>67</v>
      </c>
      <c r="B8" s="13" t="s">
        <v>90</v>
      </c>
      <c r="C8" s="29">
        <f t="shared" si="6"/>
        <v>0</v>
      </c>
      <c r="D8" s="10">
        <f t="shared" si="7"/>
        <v>0</v>
      </c>
      <c r="E8" s="28">
        <f t="shared" si="8"/>
        <v>0</v>
      </c>
      <c r="F8" s="28">
        <f t="shared" si="9"/>
        <v>0</v>
      </c>
      <c r="G8" s="14">
        <f>SUM('1.1.A. Iesniedzējs:1.3.2. Partneris-kom.-2'!H10)</f>
        <v>0</v>
      </c>
      <c r="H8" s="14">
        <f>SUM('1.1.A. Iesniedzējs:1.3.2. Partneris-kom.-2'!I10)</f>
        <v>0</v>
      </c>
      <c r="I8" s="14">
        <f>SUM('1.1.A. Iesniedzējs:1.3.2. Partneris-kom.-2'!J10)</f>
        <v>0</v>
      </c>
      <c r="J8" s="14">
        <f>SUM('1.1.A. Iesniedzējs:1.3.2. Partneris-kom.-2'!K10)</f>
        <v>0</v>
      </c>
      <c r="K8" s="14">
        <f>SUM('1.1.A. Iesniedzējs:1.3.2. Partneris-kom.-2'!L10)</f>
        <v>0</v>
      </c>
      <c r="L8" s="14">
        <f>SUM('1.1.A. Iesniedzējs:1.3.2. Partneris-kom.-2'!M10)</f>
        <v>0</v>
      </c>
      <c r="M8" s="14">
        <f>SUM('1.1.A. Iesniedzējs:1.3.2. Partneris-kom.-2'!N10)</f>
        <v>0</v>
      </c>
      <c r="N8" s="14">
        <f>SUM('1.1.A. Iesniedzējs:1.3.2. Partneris-kom.-2'!O10)</f>
        <v>0</v>
      </c>
      <c r="O8" s="14">
        <f>SUM('1.1.A. Iesniedzējs:1.3.2. Partneris-kom.-2'!P10)</f>
        <v>0</v>
      </c>
      <c r="P8" s="14">
        <f>SUM('1.1.A. Iesniedzējs:1.3.2. Partneris-kom.-2'!Q10)</f>
        <v>0</v>
      </c>
      <c r="Q8" s="14">
        <f>SUM('1.1.A. Iesniedzējs:1.3.2. Partneris-kom.-2'!R10)</f>
        <v>0</v>
      </c>
      <c r="R8" s="14">
        <f>SUM('1.1.A. Iesniedzējs:1.3.2. Partneris-kom.-2'!S10)</f>
        <v>0</v>
      </c>
      <c r="S8" s="14">
        <f>SUM('1.1.A. Iesniedzējs:1.3.2. Partneris-kom.-2'!T10)</f>
        <v>0</v>
      </c>
      <c r="T8" s="14">
        <f>SUM('1.1.A. Iesniedzējs:1.3.2. Partneris-kom.-2'!U10)</f>
        <v>0</v>
      </c>
      <c r="U8" s="14">
        <f>SUM('1.1.A. Iesniedzējs:1.3.2. Partneris-kom.-2'!V10)</f>
        <v>0</v>
      </c>
      <c r="V8" s="14">
        <f>SUM('1.1.A. Iesniedzējs:1.3.2. Partneris-kom.-2'!W10)</f>
        <v>0</v>
      </c>
      <c r="W8" s="3"/>
      <c r="AB8" s="5"/>
      <c r="AC8" s="5"/>
      <c r="AD8" s="5"/>
      <c r="AE8" s="5"/>
      <c r="AF8" s="5"/>
      <c r="AG8" s="5"/>
      <c r="AH8" s="5"/>
      <c r="AI8" s="5"/>
      <c r="AJ8" s="5"/>
      <c r="AK8" s="5"/>
      <c r="AL8" s="5"/>
      <c r="AM8" s="5"/>
      <c r="AN8" s="5"/>
      <c r="AO8" s="5"/>
      <c r="AP8" s="5"/>
      <c r="AQ8" s="5"/>
      <c r="AS8" s="11"/>
      <c r="BN8" s="4"/>
    </row>
    <row r="9" spans="1:66" s="48" customFormat="1" x14ac:dyDescent="0.2">
      <c r="A9" s="8">
        <v>3</v>
      </c>
      <c r="B9" s="9" t="s">
        <v>93</v>
      </c>
      <c r="C9" s="27">
        <f t="shared" si="6"/>
        <v>0</v>
      </c>
      <c r="D9" s="170">
        <f t="shared" si="7"/>
        <v>0</v>
      </c>
      <c r="E9" s="21">
        <f t="shared" si="8"/>
        <v>0</v>
      </c>
      <c r="F9" s="21">
        <f t="shared" si="9"/>
        <v>0</v>
      </c>
      <c r="G9" s="153">
        <f>SUM('1.1.A. Iesniedzējs:1.3.2. Partneris-kom.-2'!H11)</f>
        <v>0</v>
      </c>
      <c r="H9" s="153">
        <f>SUM('1.1.A. Iesniedzējs:1.3.2. Partneris-kom.-2'!I11)</f>
        <v>0</v>
      </c>
      <c r="I9" s="153">
        <f>SUM('1.1.A. Iesniedzējs:1.3.2. Partneris-kom.-2'!J11)</f>
        <v>0</v>
      </c>
      <c r="J9" s="153">
        <f>SUM('1.1.A. Iesniedzējs:1.3.2. Partneris-kom.-2'!K11)</f>
        <v>0</v>
      </c>
      <c r="K9" s="153">
        <f>SUM('1.1.A. Iesniedzējs:1.3.2. Partneris-kom.-2'!L11)</f>
        <v>0</v>
      </c>
      <c r="L9" s="153">
        <f>SUM('1.1.A. Iesniedzējs:1.3.2. Partneris-kom.-2'!M11)</f>
        <v>0</v>
      </c>
      <c r="M9" s="153">
        <f>SUM('1.1.A. Iesniedzējs:1.3.2. Partneris-kom.-2'!N11)</f>
        <v>0</v>
      </c>
      <c r="N9" s="153">
        <f>SUM('1.1.A. Iesniedzējs:1.3.2. Partneris-kom.-2'!O11)</f>
        <v>0</v>
      </c>
      <c r="O9" s="153">
        <f>SUM('1.1.A. Iesniedzējs:1.3.2. Partneris-kom.-2'!P11)</f>
        <v>0</v>
      </c>
      <c r="P9" s="153">
        <f>SUM('1.1.A. Iesniedzējs:1.3.2. Partneris-kom.-2'!Q11)</f>
        <v>0</v>
      </c>
      <c r="Q9" s="153">
        <f>SUM('1.1.A. Iesniedzējs:1.3.2. Partneris-kom.-2'!R11)</f>
        <v>0</v>
      </c>
      <c r="R9" s="153">
        <f>SUM('1.1.A. Iesniedzējs:1.3.2. Partneris-kom.-2'!S11)</f>
        <v>0</v>
      </c>
      <c r="S9" s="153">
        <f>SUM('1.1.A. Iesniedzējs:1.3.2. Partneris-kom.-2'!T11)</f>
        <v>0</v>
      </c>
      <c r="T9" s="153">
        <f>SUM('1.1.A. Iesniedzējs:1.3.2. Partneris-kom.-2'!U11)</f>
        <v>0</v>
      </c>
      <c r="U9" s="153">
        <f>SUM('1.1.A. Iesniedzējs:1.3.2. Partneris-kom.-2'!V11)</f>
        <v>0</v>
      </c>
      <c r="V9" s="153">
        <f>SUM('1.1.A. Iesniedzējs:1.3.2. Partneris-kom.-2'!W11)</f>
        <v>0</v>
      </c>
      <c r="W9" s="44"/>
      <c r="X9" s="44"/>
      <c r="Y9" s="44"/>
      <c r="Z9" s="44"/>
      <c r="AA9" s="44"/>
      <c r="AB9" s="168"/>
      <c r="AC9" s="168"/>
      <c r="AD9" s="168"/>
      <c r="AE9" s="168"/>
      <c r="AF9" s="168"/>
      <c r="AG9" s="168"/>
      <c r="AH9" s="168"/>
      <c r="AI9" s="168"/>
      <c r="AJ9" s="168"/>
      <c r="AK9" s="168"/>
      <c r="AL9" s="168"/>
      <c r="AM9" s="168"/>
      <c r="AN9" s="168"/>
      <c r="AO9" s="168"/>
      <c r="AP9" s="168"/>
      <c r="AQ9" s="168"/>
      <c r="AR9" s="44"/>
      <c r="AS9" s="44"/>
      <c r="AT9" s="44"/>
      <c r="AU9" s="44"/>
      <c r="AV9" s="44"/>
      <c r="AW9" s="44"/>
      <c r="AX9" s="44"/>
      <c r="AY9" s="44"/>
      <c r="AZ9" s="44"/>
      <c r="BA9" s="44"/>
      <c r="BB9" s="44"/>
      <c r="BC9" s="44"/>
      <c r="BD9" s="44"/>
      <c r="BE9" s="44"/>
      <c r="BF9" s="44"/>
      <c r="BG9" s="44"/>
      <c r="BH9" s="44"/>
      <c r="BI9" s="44"/>
      <c r="BJ9" s="44"/>
      <c r="BK9" s="44"/>
      <c r="BL9" s="44"/>
      <c r="BM9" s="44"/>
    </row>
    <row r="10" spans="1:66" x14ac:dyDescent="0.2">
      <c r="A10" s="12" t="s">
        <v>91</v>
      </c>
      <c r="B10" s="13" t="s">
        <v>94</v>
      </c>
      <c r="C10" s="29">
        <f>E10+F10</f>
        <v>0</v>
      </c>
      <c r="D10" s="10">
        <f t="shared" si="7"/>
        <v>0</v>
      </c>
      <c r="E10" s="28">
        <f t="shared" si="8"/>
        <v>0</v>
      </c>
      <c r="F10" s="28">
        <f t="shared" si="9"/>
        <v>0</v>
      </c>
      <c r="G10" s="14">
        <f>SUM('1.1.A. Iesniedzējs:1.3.2. Partneris-kom.-2'!H12)</f>
        <v>0</v>
      </c>
      <c r="H10" s="14">
        <f>SUM('1.1.A. Iesniedzējs:1.3.2. Partneris-kom.-2'!I12)</f>
        <v>0</v>
      </c>
      <c r="I10" s="14">
        <f>SUM('1.1.A. Iesniedzējs:1.3.2. Partneris-kom.-2'!J12)</f>
        <v>0</v>
      </c>
      <c r="J10" s="14">
        <f>SUM('1.1.A. Iesniedzējs:1.3.2. Partneris-kom.-2'!K12)</f>
        <v>0</v>
      </c>
      <c r="K10" s="14">
        <f>SUM('1.1.A. Iesniedzējs:1.3.2. Partneris-kom.-2'!L12)</f>
        <v>0</v>
      </c>
      <c r="L10" s="14">
        <f>SUM('1.1.A. Iesniedzējs:1.3.2. Partneris-kom.-2'!M12)</f>
        <v>0</v>
      </c>
      <c r="M10" s="14">
        <f>SUM('1.1.A. Iesniedzējs:1.3.2. Partneris-kom.-2'!N12)</f>
        <v>0</v>
      </c>
      <c r="N10" s="14">
        <f>SUM('1.1.A. Iesniedzējs:1.3.2. Partneris-kom.-2'!O12)</f>
        <v>0</v>
      </c>
      <c r="O10" s="14">
        <f>SUM('1.1.A. Iesniedzējs:1.3.2. Partneris-kom.-2'!P12)</f>
        <v>0</v>
      </c>
      <c r="P10" s="14">
        <f>SUM('1.1.A. Iesniedzējs:1.3.2. Partneris-kom.-2'!Q12)</f>
        <v>0</v>
      </c>
      <c r="Q10" s="14">
        <f>SUM('1.1.A. Iesniedzējs:1.3.2. Partneris-kom.-2'!R12)</f>
        <v>0</v>
      </c>
      <c r="R10" s="14">
        <f>SUM('1.1.A. Iesniedzējs:1.3.2. Partneris-kom.-2'!S12)</f>
        <v>0</v>
      </c>
      <c r="S10" s="14">
        <f>SUM('1.1.A. Iesniedzējs:1.3.2. Partneris-kom.-2'!T12)</f>
        <v>0</v>
      </c>
      <c r="T10" s="14">
        <f>SUM('1.1.A. Iesniedzējs:1.3.2. Partneris-kom.-2'!U12)</f>
        <v>0</v>
      </c>
      <c r="U10" s="14">
        <f>SUM('1.1.A. Iesniedzējs:1.3.2. Partneris-kom.-2'!V12)</f>
        <v>0</v>
      </c>
      <c r="V10" s="14">
        <f>SUM('1.1.A. Iesniedzējs:1.3.2. Partneris-kom.-2'!W12)</f>
        <v>0</v>
      </c>
      <c r="W10" s="3"/>
      <c r="AB10" s="5"/>
      <c r="AC10" s="5"/>
      <c r="AD10" s="5"/>
      <c r="AE10" s="5"/>
      <c r="AF10" s="5"/>
      <c r="AG10" s="5"/>
      <c r="AH10" s="5"/>
      <c r="AI10" s="5"/>
      <c r="AJ10" s="5"/>
      <c r="AK10" s="5"/>
      <c r="AL10" s="5"/>
      <c r="AM10" s="5"/>
      <c r="AN10" s="5"/>
      <c r="AO10" s="5"/>
      <c r="AP10" s="5"/>
      <c r="AQ10" s="5"/>
      <c r="BN10" s="4"/>
    </row>
    <row r="11" spans="1:66" x14ac:dyDescent="0.2">
      <c r="A11" s="12" t="s">
        <v>92</v>
      </c>
      <c r="B11" s="13" t="s">
        <v>95</v>
      </c>
      <c r="C11" s="29">
        <f t="shared" si="6"/>
        <v>0</v>
      </c>
      <c r="D11" s="10">
        <f t="shared" si="7"/>
        <v>0</v>
      </c>
      <c r="E11" s="28">
        <f t="shared" si="8"/>
        <v>0</v>
      </c>
      <c r="F11" s="28">
        <f t="shared" si="9"/>
        <v>0</v>
      </c>
      <c r="G11" s="14">
        <f>SUM('1.1.A. Iesniedzējs:1.3.2. Partneris-kom.-2'!H13)</f>
        <v>0</v>
      </c>
      <c r="H11" s="14">
        <f>SUM('1.1.A. Iesniedzējs:1.3.2. Partneris-kom.-2'!I13)</f>
        <v>0</v>
      </c>
      <c r="I11" s="14">
        <f>SUM('1.1.A. Iesniedzējs:1.3.2. Partneris-kom.-2'!J13)</f>
        <v>0</v>
      </c>
      <c r="J11" s="14">
        <f>SUM('1.1.A. Iesniedzējs:1.3.2. Partneris-kom.-2'!K13)</f>
        <v>0</v>
      </c>
      <c r="K11" s="14">
        <f>SUM('1.1.A. Iesniedzējs:1.3.2. Partneris-kom.-2'!L13)</f>
        <v>0</v>
      </c>
      <c r="L11" s="14">
        <f>SUM('1.1.A. Iesniedzējs:1.3.2. Partneris-kom.-2'!M13)</f>
        <v>0</v>
      </c>
      <c r="M11" s="14">
        <f>SUM('1.1.A. Iesniedzējs:1.3.2. Partneris-kom.-2'!N13)</f>
        <v>0</v>
      </c>
      <c r="N11" s="14">
        <f>SUM('1.1.A. Iesniedzējs:1.3.2. Partneris-kom.-2'!O13)</f>
        <v>0</v>
      </c>
      <c r="O11" s="14">
        <f>SUM('1.1.A. Iesniedzējs:1.3.2. Partneris-kom.-2'!P13)</f>
        <v>0</v>
      </c>
      <c r="P11" s="14">
        <f>SUM('1.1.A. Iesniedzējs:1.3.2. Partneris-kom.-2'!Q13)</f>
        <v>0</v>
      </c>
      <c r="Q11" s="14">
        <f>SUM('1.1.A. Iesniedzējs:1.3.2. Partneris-kom.-2'!R13)</f>
        <v>0</v>
      </c>
      <c r="R11" s="14">
        <f>SUM('1.1.A. Iesniedzējs:1.3.2. Partneris-kom.-2'!S13)</f>
        <v>0</v>
      </c>
      <c r="S11" s="14">
        <f>SUM('1.1.A. Iesniedzējs:1.3.2. Partneris-kom.-2'!T13)</f>
        <v>0</v>
      </c>
      <c r="T11" s="14">
        <f>SUM('1.1.A. Iesniedzējs:1.3.2. Partneris-kom.-2'!U13)</f>
        <v>0</v>
      </c>
      <c r="U11" s="14">
        <f>SUM('1.1.A. Iesniedzējs:1.3.2. Partneris-kom.-2'!V13)</f>
        <v>0</v>
      </c>
      <c r="V11" s="14">
        <f>SUM('1.1.A. Iesniedzējs:1.3.2. Partneris-kom.-2'!W13)</f>
        <v>0</v>
      </c>
      <c r="W11" s="3"/>
      <c r="AB11" s="5"/>
      <c r="AC11" s="5"/>
      <c r="AD11" s="5"/>
      <c r="AE11" s="5"/>
      <c r="AF11" s="5"/>
      <c r="AG11" s="5"/>
      <c r="AH11" s="5"/>
      <c r="AI11" s="5"/>
      <c r="AJ11" s="5"/>
      <c r="AK11" s="5"/>
      <c r="AL11" s="5"/>
      <c r="AM11" s="5"/>
      <c r="AN11" s="5"/>
      <c r="AO11" s="5"/>
      <c r="AP11" s="5"/>
      <c r="AQ11" s="5"/>
      <c r="BN11" s="4"/>
    </row>
    <row r="12" spans="1:66" s="48" customFormat="1" x14ac:dyDescent="0.2">
      <c r="A12" s="8">
        <v>4</v>
      </c>
      <c r="B12" s="9" t="s">
        <v>68</v>
      </c>
      <c r="C12" s="27">
        <f t="shared" si="6"/>
        <v>0</v>
      </c>
      <c r="D12" s="170">
        <f t="shared" si="7"/>
        <v>0</v>
      </c>
      <c r="E12" s="21">
        <f t="shared" si="8"/>
        <v>0</v>
      </c>
      <c r="F12" s="21">
        <f t="shared" si="9"/>
        <v>0</v>
      </c>
      <c r="G12" s="153">
        <f>SUM('1.1.A. Iesniedzējs:1.3.2. Partneris-kom.-2'!H14)</f>
        <v>0</v>
      </c>
      <c r="H12" s="153">
        <f>SUM('1.1.A. Iesniedzējs:1.3.2. Partneris-kom.-2'!I14)</f>
        <v>0</v>
      </c>
      <c r="I12" s="153">
        <f>SUM('1.1.A. Iesniedzējs:1.3.2. Partneris-kom.-2'!J14)</f>
        <v>0</v>
      </c>
      <c r="J12" s="153">
        <f>SUM('1.1.A. Iesniedzējs:1.3.2. Partneris-kom.-2'!K14)</f>
        <v>0</v>
      </c>
      <c r="K12" s="153">
        <f>SUM('1.1.A. Iesniedzējs:1.3.2. Partneris-kom.-2'!L14)</f>
        <v>0</v>
      </c>
      <c r="L12" s="153">
        <f>SUM('1.1.A. Iesniedzējs:1.3.2. Partneris-kom.-2'!M14)</f>
        <v>0</v>
      </c>
      <c r="M12" s="153">
        <f>SUM('1.1.A. Iesniedzējs:1.3.2. Partneris-kom.-2'!N14)</f>
        <v>0</v>
      </c>
      <c r="N12" s="153">
        <f>SUM('1.1.A. Iesniedzējs:1.3.2. Partneris-kom.-2'!O14)</f>
        <v>0</v>
      </c>
      <c r="O12" s="153">
        <f>SUM('1.1.A. Iesniedzējs:1.3.2. Partneris-kom.-2'!P14)</f>
        <v>0</v>
      </c>
      <c r="P12" s="153">
        <f>SUM('1.1.A. Iesniedzējs:1.3.2. Partneris-kom.-2'!Q14)</f>
        <v>0</v>
      </c>
      <c r="Q12" s="153">
        <f>SUM('1.1.A. Iesniedzējs:1.3.2. Partneris-kom.-2'!R14)</f>
        <v>0</v>
      </c>
      <c r="R12" s="153">
        <f>SUM('1.1.A. Iesniedzējs:1.3.2. Partneris-kom.-2'!S14)</f>
        <v>0</v>
      </c>
      <c r="S12" s="153">
        <f>SUM('1.1.A. Iesniedzējs:1.3.2. Partneris-kom.-2'!T14)</f>
        <v>0</v>
      </c>
      <c r="T12" s="153">
        <f>SUM('1.1.A. Iesniedzējs:1.3.2. Partneris-kom.-2'!U14)</f>
        <v>0</v>
      </c>
      <c r="U12" s="153">
        <f>SUM('1.1.A. Iesniedzējs:1.3.2. Partneris-kom.-2'!V14)</f>
        <v>0</v>
      </c>
      <c r="V12" s="153">
        <f>SUM('1.1.A. Iesniedzējs:1.3.2. Partneris-kom.-2'!W14)</f>
        <v>0</v>
      </c>
      <c r="W12" s="44"/>
      <c r="X12" s="44"/>
      <c r="Y12" s="44"/>
      <c r="Z12" s="44"/>
      <c r="AA12" s="44"/>
      <c r="AB12" s="168"/>
      <c r="AC12" s="168"/>
      <c r="AD12" s="168"/>
      <c r="AE12" s="168"/>
      <c r="AF12" s="168"/>
      <c r="AG12" s="168"/>
      <c r="AH12" s="168"/>
      <c r="AI12" s="168"/>
      <c r="AJ12" s="168"/>
      <c r="AK12" s="168"/>
      <c r="AL12" s="168"/>
      <c r="AM12" s="168"/>
      <c r="AN12" s="168"/>
      <c r="AO12" s="168"/>
      <c r="AP12" s="168"/>
      <c r="AQ12" s="168"/>
      <c r="AR12" s="44"/>
      <c r="AS12" s="44"/>
      <c r="AT12" s="44"/>
      <c r="AU12" s="44"/>
      <c r="AV12" s="44"/>
      <c r="AW12" s="44"/>
      <c r="AX12" s="44"/>
      <c r="AY12" s="44"/>
      <c r="AZ12" s="44"/>
      <c r="BA12" s="44"/>
      <c r="BB12" s="44"/>
      <c r="BC12" s="44"/>
      <c r="BD12" s="44"/>
      <c r="BE12" s="44"/>
      <c r="BF12" s="44"/>
      <c r="BG12" s="44"/>
      <c r="BH12" s="44"/>
      <c r="BI12" s="44"/>
      <c r="BJ12" s="44"/>
      <c r="BK12" s="44"/>
      <c r="BL12" s="44"/>
      <c r="BM12" s="44"/>
    </row>
    <row r="13" spans="1:66" s="48" customFormat="1" ht="25.5" x14ac:dyDescent="0.2">
      <c r="A13" s="8">
        <v>5</v>
      </c>
      <c r="B13" s="9" t="s">
        <v>96</v>
      </c>
      <c r="C13" s="27">
        <f t="shared" si="6"/>
        <v>0</v>
      </c>
      <c r="D13" s="170">
        <f t="shared" si="7"/>
        <v>0</v>
      </c>
      <c r="E13" s="21">
        <f t="shared" si="8"/>
        <v>0</v>
      </c>
      <c r="F13" s="21">
        <f t="shared" si="9"/>
        <v>0</v>
      </c>
      <c r="G13" s="153">
        <f>SUM('1.1.A. Iesniedzējs:1.3.2. Partneris-kom.-2'!H15)</f>
        <v>0</v>
      </c>
      <c r="H13" s="153">
        <f>SUM('1.1.A. Iesniedzējs:1.3.2. Partneris-kom.-2'!I15)</f>
        <v>0</v>
      </c>
      <c r="I13" s="153">
        <f>SUM('1.1.A. Iesniedzējs:1.3.2. Partneris-kom.-2'!J15)</f>
        <v>0</v>
      </c>
      <c r="J13" s="153">
        <f>SUM('1.1.A. Iesniedzējs:1.3.2. Partneris-kom.-2'!K15)</f>
        <v>0</v>
      </c>
      <c r="K13" s="153">
        <f>SUM('1.1.A. Iesniedzējs:1.3.2. Partneris-kom.-2'!L15)</f>
        <v>0</v>
      </c>
      <c r="L13" s="153">
        <f>SUM('1.1.A. Iesniedzējs:1.3.2. Partneris-kom.-2'!M15)</f>
        <v>0</v>
      </c>
      <c r="M13" s="153">
        <f>SUM('1.1.A. Iesniedzējs:1.3.2. Partneris-kom.-2'!N15)</f>
        <v>0</v>
      </c>
      <c r="N13" s="153">
        <f>SUM('1.1.A. Iesniedzējs:1.3.2. Partneris-kom.-2'!O15)</f>
        <v>0</v>
      </c>
      <c r="O13" s="153">
        <f>SUM('1.1.A. Iesniedzējs:1.3.2. Partneris-kom.-2'!P15)</f>
        <v>0</v>
      </c>
      <c r="P13" s="153">
        <f>SUM('1.1.A. Iesniedzējs:1.3.2. Partneris-kom.-2'!Q15)</f>
        <v>0</v>
      </c>
      <c r="Q13" s="153">
        <f>SUM('1.1.A. Iesniedzējs:1.3.2. Partneris-kom.-2'!R15)</f>
        <v>0</v>
      </c>
      <c r="R13" s="153">
        <f>SUM('1.1.A. Iesniedzējs:1.3.2. Partneris-kom.-2'!S15)</f>
        <v>0</v>
      </c>
      <c r="S13" s="153">
        <f>SUM('1.1.A. Iesniedzējs:1.3.2. Partneris-kom.-2'!T15)</f>
        <v>0</v>
      </c>
      <c r="T13" s="153">
        <f>SUM('1.1.A. Iesniedzējs:1.3.2. Partneris-kom.-2'!U15)</f>
        <v>0</v>
      </c>
      <c r="U13" s="153">
        <f>SUM('1.1.A. Iesniedzējs:1.3.2. Partneris-kom.-2'!V15)</f>
        <v>0</v>
      </c>
      <c r="V13" s="153">
        <f>SUM('1.1.A. Iesniedzējs:1.3.2. Partneris-kom.-2'!W15)</f>
        <v>0</v>
      </c>
      <c r="W13" s="44"/>
      <c r="X13" s="44"/>
      <c r="Y13" s="44"/>
      <c r="Z13" s="44"/>
      <c r="AA13" s="44"/>
      <c r="AB13" s="168"/>
      <c r="AC13" s="168"/>
      <c r="AD13" s="168"/>
      <c r="AE13" s="168"/>
      <c r="AF13" s="168"/>
      <c r="AG13" s="168"/>
      <c r="AH13" s="168"/>
      <c r="AI13" s="168"/>
      <c r="AJ13" s="168"/>
      <c r="AK13" s="168"/>
      <c r="AL13" s="168"/>
      <c r="AM13" s="168"/>
      <c r="AN13" s="168"/>
      <c r="AO13" s="168"/>
      <c r="AP13" s="168"/>
      <c r="AQ13" s="168"/>
      <c r="AR13" s="44"/>
      <c r="AS13" s="44"/>
      <c r="AT13" s="44"/>
      <c r="AU13" s="44"/>
      <c r="AV13" s="44"/>
      <c r="AW13" s="44"/>
      <c r="AX13" s="44"/>
      <c r="AY13" s="44"/>
      <c r="AZ13" s="44"/>
      <c r="BA13" s="44"/>
      <c r="BB13" s="44"/>
      <c r="BC13" s="44"/>
      <c r="BD13" s="44"/>
      <c r="BE13" s="44"/>
      <c r="BF13" s="44"/>
      <c r="BG13" s="44"/>
      <c r="BH13" s="44"/>
      <c r="BI13" s="44"/>
      <c r="BJ13" s="44"/>
      <c r="BK13" s="44"/>
      <c r="BL13" s="44"/>
      <c r="BM13" s="44"/>
    </row>
    <row r="14" spans="1:66" s="48" customFormat="1" x14ac:dyDescent="0.2">
      <c r="A14" s="8">
        <v>6</v>
      </c>
      <c r="B14" s="9" t="s">
        <v>97</v>
      </c>
      <c r="C14" s="27">
        <f>E14+F14</f>
        <v>0</v>
      </c>
      <c r="D14" s="170">
        <f t="shared" si="7"/>
        <v>0</v>
      </c>
      <c r="E14" s="21">
        <f t="shared" si="8"/>
        <v>0</v>
      </c>
      <c r="F14" s="21">
        <f t="shared" si="9"/>
        <v>0</v>
      </c>
      <c r="G14" s="153">
        <f>SUM('1.1.A. Iesniedzējs:1.3.2. Partneris-kom.-2'!H16)</f>
        <v>0</v>
      </c>
      <c r="H14" s="153">
        <f>SUM('1.1.A. Iesniedzējs:1.3.2. Partneris-kom.-2'!I16)</f>
        <v>0</v>
      </c>
      <c r="I14" s="153">
        <f>SUM('1.1.A. Iesniedzējs:1.3.2. Partneris-kom.-2'!J16)</f>
        <v>0</v>
      </c>
      <c r="J14" s="153">
        <f>SUM('1.1.A. Iesniedzējs:1.3.2. Partneris-kom.-2'!K16)</f>
        <v>0</v>
      </c>
      <c r="K14" s="153">
        <f>SUM('1.1.A. Iesniedzējs:1.3.2. Partneris-kom.-2'!L16)</f>
        <v>0</v>
      </c>
      <c r="L14" s="153">
        <f>SUM('1.1.A. Iesniedzējs:1.3.2. Partneris-kom.-2'!M16)</f>
        <v>0</v>
      </c>
      <c r="M14" s="153">
        <f>SUM('1.1.A. Iesniedzējs:1.3.2. Partneris-kom.-2'!N16)</f>
        <v>0</v>
      </c>
      <c r="N14" s="153">
        <f>SUM('1.1.A. Iesniedzējs:1.3.2. Partneris-kom.-2'!O16)</f>
        <v>0</v>
      </c>
      <c r="O14" s="153">
        <f>SUM('1.1.A. Iesniedzējs:1.3.2. Partneris-kom.-2'!P16)</f>
        <v>0</v>
      </c>
      <c r="P14" s="153">
        <f>SUM('1.1.A. Iesniedzējs:1.3.2. Partneris-kom.-2'!Q16)</f>
        <v>0</v>
      </c>
      <c r="Q14" s="153">
        <f>SUM('1.1.A. Iesniedzējs:1.3.2. Partneris-kom.-2'!R16)</f>
        <v>0</v>
      </c>
      <c r="R14" s="153">
        <f>SUM('1.1.A. Iesniedzējs:1.3.2. Partneris-kom.-2'!S16)</f>
        <v>0</v>
      </c>
      <c r="S14" s="153">
        <f>SUM('1.1.A. Iesniedzējs:1.3.2. Partneris-kom.-2'!T16)</f>
        <v>0</v>
      </c>
      <c r="T14" s="153">
        <f>SUM('1.1.A. Iesniedzējs:1.3.2. Partneris-kom.-2'!U16)</f>
        <v>0</v>
      </c>
      <c r="U14" s="153">
        <f>SUM('1.1.A. Iesniedzējs:1.3.2. Partneris-kom.-2'!V16)</f>
        <v>0</v>
      </c>
      <c r="V14" s="153">
        <f>SUM('1.1.A. Iesniedzējs:1.3.2. Partneris-kom.-2'!W16)</f>
        <v>0</v>
      </c>
      <c r="W14" s="44"/>
      <c r="X14" s="44"/>
      <c r="Y14" s="44"/>
      <c r="Z14" s="44"/>
      <c r="AA14" s="44"/>
      <c r="AB14" s="168"/>
      <c r="AC14" s="168"/>
      <c r="AD14" s="168"/>
      <c r="AE14" s="168"/>
      <c r="AF14" s="168"/>
      <c r="AG14" s="168"/>
      <c r="AH14" s="168"/>
      <c r="AI14" s="168"/>
      <c r="AJ14" s="168"/>
      <c r="AK14" s="168"/>
      <c r="AL14" s="168"/>
      <c r="AM14" s="168"/>
      <c r="AN14" s="168"/>
      <c r="AO14" s="168"/>
      <c r="AP14" s="168"/>
      <c r="AQ14" s="168"/>
      <c r="AR14" s="44"/>
      <c r="AS14" s="44"/>
      <c r="AT14" s="44"/>
      <c r="AU14" s="44"/>
      <c r="AV14" s="44"/>
      <c r="AW14" s="44"/>
      <c r="AX14" s="44"/>
      <c r="AY14" s="44"/>
      <c r="AZ14" s="44"/>
      <c r="BA14" s="44"/>
      <c r="BB14" s="44"/>
      <c r="BC14" s="44"/>
      <c r="BD14" s="44"/>
      <c r="BE14" s="44"/>
      <c r="BF14" s="44"/>
      <c r="BG14" s="44"/>
      <c r="BH14" s="44"/>
      <c r="BI14" s="44"/>
      <c r="BJ14" s="44"/>
      <c r="BK14" s="44"/>
      <c r="BL14" s="44"/>
      <c r="BM14" s="44"/>
    </row>
    <row r="15" spans="1:66" x14ac:dyDescent="0.2">
      <c r="A15" s="12" t="s">
        <v>100</v>
      </c>
      <c r="B15" s="13" t="s">
        <v>98</v>
      </c>
      <c r="C15" s="29">
        <f t="shared" si="6"/>
        <v>0</v>
      </c>
      <c r="D15" s="10">
        <f t="shared" si="7"/>
        <v>0</v>
      </c>
      <c r="E15" s="28">
        <f t="shared" si="8"/>
        <v>0</v>
      </c>
      <c r="F15" s="28">
        <f t="shared" si="9"/>
        <v>0</v>
      </c>
      <c r="G15" s="14">
        <f>SUM('1.1.A. Iesniedzējs:1.3.2. Partneris-kom.-2'!H17)</f>
        <v>0</v>
      </c>
      <c r="H15" s="14">
        <f>SUM('1.1.A. Iesniedzējs:1.3.2. Partneris-kom.-2'!I17)</f>
        <v>0</v>
      </c>
      <c r="I15" s="14">
        <f>SUM('1.1.A. Iesniedzējs:1.3.2. Partneris-kom.-2'!J17)</f>
        <v>0</v>
      </c>
      <c r="J15" s="14">
        <f>SUM('1.1.A. Iesniedzējs:1.3.2. Partneris-kom.-2'!K17)</f>
        <v>0</v>
      </c>
      <c r="K15" s="14">
        <f>SUM('1.1.A. Iesniedzējs:1.3.2. Partneris-kom.-2'!L17)</f>
        <v>0</v>
      </c>
      <c r="L15" s="14">
        <f>SUM('1.1.A. Iesniedzējs:1.3.2. Partneris-kom.-2'!M17)</f>
        <v>0</v>
      </c>
      <c r="M15" s="14">
        <f>SUM('1.1.A. Iesniedzējs:1.3.2. Partneris-kom.-2'!N17)</f>
        <v>0</v>
      </c>
      <c r="N15" s="14">
        <f>SUM('1.1.A. Iesniedzējs:1.3.2. Partneris-kom.-2'!O17)</f>
        <v>0</v>
      </c>
      <c r="O15" s="14">
        <f>SUM('1.1.A. Iesniedzējs:1.3.2. Partneris-kom.-2'!P17)</f>
        <v>0</v>
      </c>
      <c r="P15" s="14">
        <f>SUM('1.1.A. Iesniedzējs:1.3.2. Partneris-kom.-2'!Q17)</f>
        <v>0</v>
      </c>
      <c r="Q15" s="14">
        <f>SUM('1.1.A. Iesniedzējs:1.3.2. Partneris-kom.-2'!R17)</f>
        <v>0</v>
      </c>
      <c r="R15" s="14">
        <f>SUM('1.1.A. Iesniedzējs:1.3.2. Partneris-kom.-2'!S17)</f>
        <v>0</v>
      </c>
      <c r="S15" s="14">
        <f>SUM('1.1.A. Iesniedzējs:1.3.2. Partneris-kom.-2'!T17)</f>
        <v>0</v>
      </c>
      <c r="T15" s="14">
        <f>SUM('1.1.A. Iesniedzējs:1.3.2. Partneris-kom.-2'!U17)</f>
        <v>0</v>
      </c>
      <c r="U15" s="14">
        <f>SUM('1.1.A. Iesniedzējs:1.3.2. Partneris-kom.-2'!V17)</f>
        <v>0</v>
      </c>
      <c r="V15" s="14">
        <f>SUM('1.1.A. Iesniedzējs:1.3.2. Partneris-kom.-2'!W17)</f>
        <v>0</v>
      </c>
      <c r="W15" s="3"/>
      <c r="AB15" s="5"/>
      <c r="AC15" s="5"/>
      <c r="AD15" s="5"/>
      <c r="AE15" s="5"/>
      <c r="AF15" s="5"/>
      <c r="AG15" s="5"/>
      <c r="AH15" s="5"/>
      <c r="AI15" s="5"/>
      <c r="AJ15" s="5"/>
      <c r="AK15" s="5"/>
      <c r="AL15" s="5"/>
      <c r="AM15" s="5"/>
      <c r="AN15" s="5"/>
      <c r="AO15" s="5"/>
      <c r="AP15" s="5"/>
      <c r="AQ15" s="5"/>
      <c r="BN15" s="4"/>
    </row>
    <row r="16" spans="1:66" x14ac:dyDescent="0.2">
      <c r="A16" s="12" t="s">
        <v>101</v>
      </c>
      <c r="B16" s="13" t="s">
        <v>95</v>
      </c>
      <c r="C16" s="29">
        <f t="shared" si="6"/>
        <v>0</v>
      </c>
      <c r="D16" s="10">
        <f t="shared" si="7"/>
        <v>0</v>
      </c>
      <c r="E16" s="28">
        <f t="shared" si="8"/>
        <v>0</v>
      </c>
      <c r="F16" s="28">
        <f t="shared" si="9"/>
        <v>0</v>
      </c>
      <c r="G16" s="14">
        <f>SUM('1.1.A. Iesniedzējs:1.3.2. Partneris-kom.-2'!H18)</f>
        <v>0</v>
      </c>
      <c r="H16" s="14">
        <f>SUM('1.1.A. Iesniedzējs:1.3.2. Partneris-kom.-2'!I18)</f>
        <v>0</v>
      </c>
      <c r="I16" s="14">
        <f>SUM('1.1.A. Iesniedzējs:1.3.2. Partneris-kom.-2'!J18)</f>
        <v>0</v>
      </c>
      <c r="J16" s="14">
        <f>SUM('1.1.A. Iesniedzējs:1.3.2. Partneris-kom.-2'!K18)</f>
        <v>0</v>
      </c>
      <c r="K16" s="14">
        <f>SUM('1.1.A. Iesniedzējs:1.3.2. Partneris-kom.-2'!L18)</f>
        <v>0</v>
      </c>
      <c r="L16" s="14">
        <f>SUM('1.1.A. Iesniedzējs:1.3.2. Partneris-kom.-2'!M18)</f>
        <v>0</v>
      </c>
      <c r="M16" s="14">
        <f>SUM('1.1.A. Iesniedzējs:1.3.2. Partneris-kom.-2'!N18)</f>
        <v>0</v>
      </c>
      <c r="N16" s="14">
        <f>SUM('1.1.A. Iesniedzējs:1.3.2. Partneris-kom.-2'!O18)</f>
        <v>0</v>
      </c>
      <c r="O16" s="14">
        <f>SUM('1.1.A. Iesniedzējs:1.3.2. Partneris-kom.-2'!P18)</f>
        <v>0</v>
      </c>
      <c r="P16" s="14">
        <f>SUM('1.1.A. Iesniedzējs:1.3.2. Partneris-kom.-2'!Q18)</f>
        <v>0</v>
      </c>
      <c r="Q16" s="14">
        <f>SUM('1.1.A. Iesniedzējs:1.3.2. Partneris-kom.-2'!R18)</f>
        <v>0</v>
      </c>
      <c r="R16" s="14">
        <f>SUM('1.1.A. Iesniedzējs:1.3.2. Partneris-kom.-2'!S18)</f>
        <v>0</v>
      </c>
      <c r="S16" s="14">
        <f>SUM('1.1.A. Iesniedzējs:1.3.2. Partneris-kom.-2'!T18)</f>
        <v>0</v>
      </c>
      <c r="T16" s="14">
        <f>SUM('1.1.A. Iesniedzējs:1.3.2. Partneris-kom.-2'!U18)</f>
        <v>0</v>
      </c>
      <c r="U16" s="14">
        <f>SUM('1.1.A. Iesniedzējs:1.3.2. Partneris-kom.-2'!V18)</f>
        <v>0</v>
      </c>
      <c r="V16" s="14">
        <f>SUM('1.1.A. Iesniedzējs:1.3.2. Partneris-kom.-2'!W18)</f>
        <v>0</v>
      </c>
      <c r="W16" s="3"/>
      <c r="AB16" s="5"/>
      <c r="AC16" s="5"/>
      <c r="AD16" s="5"/>
      <c r="AE16" s="5"/>
      <c r="AF16" s="5"/>
      <c r="AG16" s="5"/>
      <c r="AH16" s="5"/>
      <c r="AI16" s="5"/>
      <c r="AJ16" s="5"/>
      <c r="AK16" s="5"/>
      <c r="AL16" s="5"/>
      <c r="AM16" s="5"/>
      <c r="AN16" s="5"/>
      <c r="AO16" s="5"/>
      <c r="AP16" s="5"/>
      <c r="AQ16" s="5"/>
      <c r="BN16" s="4"/>
    </row>
    <row r="17" spans="1:66" x14ac:dyDescent="0.2">
      <c r="A17" s="12" t="s">
        <v>102</v>
      </c>
      <c r="B17" s="13" t="s">
        <v>99</v>
      </c>
      <c r="C17" s="29">
        <f t="shared" si="6"/>
        <v>0</v>
      </c>
      <c r="D17" s="10">
        <f t="shared" si="7"/>
        <v>0</v>
      </c>
      <c r="E17" s="28">
        <f t="shared" si="8"/>
        <v>0</v>
      </c>
      <c r="F17" s="28">
        <f t="shared" si="9"/>
        <v>0</v>
      </c>
      <c r="G17" s="14">
        <f>SUM('1.1.A. Iesniedzējs:1.3.2. Partneris-kom.-2'!H19)</f>
        <v>0</v>
      </c>
      <c r="H17" s="14">
        <f>SUM('1.1.A. Iesniedzējs:1.3.2. Partneris-kom.-2'!I19)</f>
        <v>0</v>
      </c>
      <c r="I17" s="14">
        <f>SUM('1.1.A. Iesniedzējs:1.3.2. Partneris-kom.-2'!J19)</f>
        <v>0</v>
      </c>
      <c r="J17" s="14">
        <f>SUM('1.1.A. Iesniedzējs:1.3.2. Partneris-kom.-2'!K19)</f>
        <v>0</v>
      </c>
      <c r="K17" s="14">
        <f>SUM('1.1.A. Iesniedzējs:1.3.2. Partneris-kom.-2'!L19)</f>
        <v>0</v>
      </c>
      <c r="L17" s="14">
        <f>SUM('1.1.A. Iesniedzējs:1.3.2. Partneris-kom.-2'!M19)</f>
        <v>0</v>
      </c>
      <c r="M17" s="14">
        <f>SUM('1.1.A. Iesniedzējs:1.3.2. Partneris-kom.-2'!N19)</f>
        <v>0</v>
      </c>
      <c r="N17" s="14">
        <f>SUM('1.1.A. Iesniedzējs:1.3.2. Partneris-kom.-2'!O19)</f>
        <v>0</v>
      </c>
      <c r="O17" s="14">
        <f>SUM('1.1.A. Iesniedzējs:1.3.2. Partneris-kom.-2'!P19)</f>
        <v>0</v>
      </c>
      <c r="P17" s="14">
        <f>SUM('1.1.A. Iesniedzējs:1.3.2. Partneris-kom.-2'!Q19)</f>
        <v>0</v>
      </c>
      <c r="Q17" s="14">
        <f>SUM('1.1.A. Iesniedzējs:1.3.2. Partneris-kom.-2'!R19)</f>
        <v>0</v>
      </c>
      <c r="R17" s="14">
        <f>SUM('1.1.A. Iesniedzējs:1.3.2. Partneris-kom.-2'!S19)</f>
        <v>0</v>
      </c>
      <c r="S17" s="14">
        <f>SUM('1.1.A. Iesniedzējs:1.3.2. Partneris-kom.-2'!T19)</f>
        <v>0</v>
      </c>
      <c r="T17" s="14">
        <f>SUM('1.1.A. Iesniedzējs:1.3.2. Partneris-kom.-2'!U19)</f>
        <v>0</v>
      </c>
      <c r="U17" s="14">
        <f>SUM('1.1.A. Iesniedzējs:1.3.2. Partneris-kom.-2'!V19)</f>
        <v>0</v>
      </c>
      <c r="V17" s="14">
        <f>SUM('1.1.A. Iesniedzējs:1.3.2. Partneris-kom.-2'!W19)</f>
        <v>0</v>
      </c>
      <c r="W17" s="3"/>
      <c r="AB17" s="5"/>
      <c r="AC17" s="5"/>
      <c r="AD17" s="5"/>
      <c r="AE17" s="5"/>
      <c r="AF17" s="5"/>
      <c r="AG17" s="5"/>
      <c r="AH17" s="5"/>
      <c r="AI17" s="5"/>
      <c r="AJ17" s="5"/>
      <c r="AK17" s="5"/>
      <c r="AL17" s="5"/>
      <c r="AM17" s="5"/>
      <c r="AN17" s="5"/>
      <c r="AO17" s="5"/>
      <c r="AP17" s="5"/>
      <c r="AQ17" s="5"/>
      <c r="BN17" s="4"/>
    </row>
    <row r="18" spans="1:66" x14ac:dyDescent="0.2">
      <c r="A18" s="12" t="s">
        <v>103</v>
      </c>
      <c r="B18" s="13" t="s">
        <v>80</v>
      </c>
      <c r="C18" s="29">
        <f t="shared" si="6"/>
        <v>0</v>
      </c>
      <c r="D18" s="10">
        <f t="shared" si="7"/>
        <v>0</v>
      </c>
      <c r="E18" s="28">
        <f t="shared" si="8"/>
        <v>0</v>
      </c>
      <c r="F18" s="28">
        <f t="shared" si="9"/>
        <v>0</v>
      </c>
      <c r="G18" s="14">
        <f>SUM('1.1.A. Iesniedzējs:1.3.2. Partneris-kom.-2'!H20)</f>
        <v>0</v>
      </c>
      <c r="H18" s="14">
        <f>SUM('1.1.A. Iesniedzējs:1.3.2. Partneris-kom.-2'!I20)</f>
        <v>0</v>
      </c>
      <c r="I18" s="14">
        <f>SUM('1.1.A. Iesniedzējs:1.3.2. Partneris-kom.-2'!J20)</f>
        <v>0</v>
      </c>
      <c r="J18" s="14">
        <f>SUM('1.1.A. Iesniedzējs:1.3.2. Partneris-kom.-2'!K20)</f>
        <v>0</v>
      </c>
      <c r="K18" s="14">
        <f>SUM('1.1.A. Iesniedzējs:1.3.2. Partneris-kom.-2'!L20)</f>
        <v>0</v>
      </c>
      <c r="L18" s="14">
        <f>SUM('1.1.A. Iesniedzējs:1.3.2. Partneris-kom.-2'!M20)</f>
        <v>0</v>
      </c>
      <c r="M18" s="14">
        <f>SUM('1.1.A. Iesniedzējs:1.3.2. Partneris-kom.-2'!N20)</f>
        <v>0</v>
      </c>
      <c r="N18" s="14">
        <f>SUM('1.1.A. Iesniedzējs:1.3.2. Partneris-kom.-2'!O20)</f>
        <v>0</v>
      </c>
      <c r="O18" s="14">
        <f>SUM('1.1.A. Iesniedzējs:1.3.2. Partneris-kom.-2'!P20)</f>
        <v>0</v>
      </c>
      <c r="P18" s="14">
        <f>SUM('1.1.A. Iesniedzējs:1.3.2. Partneris-kom.-2'!Q20)</f>
        <v>0</v>
      </c>
      <c r="Q18" s="14">
        <f>SUM('1.1.A. Iesniedzējs:1.3.2. Partneris-kom.-2'!R20)</f>
        <v>0</v>
      </c>
      <c r="R18" s="14">
        <f>SUM('1.1.A. Iesniedzējs:1.3.2. Partneris-kom.-2'!S20)</f>
        <v>0</v>
      </c>
      <c r="S18" s="14">
        <f>SUM('1.1.A. Iesniedzējs:1.3.2. Partneris-kom.-2'!T20)</f>
        <v>0</v>
      </c>
      <c r="T18" s="14">
        <f>SUM('1.1.A. Iesniedzējs:1.3.2. Partneris-kom.-2'!U20)</f>
        <v>0</v>
      </c>
      <c r="U18" s="14">
        <f>SUM('1.1.A. Iesniedzējs:1.3.2. Partneris-kom.-2'!V20)</f>
        <v>0</v>
      </c>
      <c r="V18" s="14">
        <f>SUM('1.1.A. Iesniedzējs:1.3.2. Partneris-kom.-2'!W20)</f>
        <v>0</v>
      </c>
      <c r="W18" s="3"/>
      <c r="AB18" s="5"/>
      <c r="AC18" s="5"/>
      <c r="AD18" s="5"/>
      <c r="AE18" s="5"/>
      <c r="AF18" s="5"/>
      <c r="AG18" s="5"/>
      <c r="AH18" s="5"/>
      <c r="AI18" s="5"/>
      <c r="AJ18" s="5"/>
      <c r="AK18" s="5"/>
      <c r="AL18" s="5"/>
      <c r="AM18" s="5"/>
      <c r="AN18" s="5"/>
      <c r="AO18" s="5"/>
      <c r="AP18" s="5"/>
      <c r="AQ18" s="5"/>
      <c r="BN18" s="4"/>
    </row>
    <row r="19" spans="1:66" s="48" customFormat="1" x14ac:dyDescent="0.2">
      <c r="A19" s="8">
        <v>7</v>
      </c>
      <c r="B19" s="9" t="s">
        <v>69</v>
      </c>
      <c r="C19" s="27">
        <f t="shared" si="6"/>
        <v>6522000</v>
      </c>
      <c r="D19" s="170">
        <f t="shared" si="7"/>
        <v>1</v>
      </c>
      <c r="E19" s="21">
        <f t="shared" si="8"/>
        <v>5900000</v>
      </c>
      <c r="F19" s="21">
        <f t="shared" si="9"/>
        <v>622000</v>
      </c>
      <c r="G19" s="153">
        <f>SUM('1.1.A. Iesniedzējs:1.3.2. Partneris-kom.-2'!H21)</f>
        <v>1500000</v>
      </c>
      <c r="H19" s="153">
        <f>SUM('1.1.A. Iesniedzējs:1.3.2. Partneris-kom.-2'!I21)</f>
        <v>300000</v>
      </c>
      <c r="I19" s="153">
        <f>SUM('1.1.A. Iesniedzējs:1.3.2. Partneris-kom.-2'!J21)</f>
        <v>4400000</v>
      </c>
      <c r="J19" s="153">
        <f>SUM('1.1.A. Iesniedzējs:1.3.2. Partneris-kom.-2'!K21)</f>
        <v>322000</v>
      </c>
      <c r="K19" s="153">
        <f>SUM('1.1.A. Iesniedzējs:1.3.2. Partneris-kom.-2'!L21)</f>
        <v>0</v>
      </c>
      <c r="L19" s="153">
        <f>SUM('1.1.A. Iesniedzējs:1.3.2. Partneris-kom.-2'!M21)</f>
        <v>0</v>
      </c>
      <c r="M19" s="153">
        <f>SUM('1.1.A. Iesniedzējs:1.3.2. Partneris-kom.-2'!N21)</f>
        <v>0</v>
      </c>
      <c r="N19" s="153">
        <f>SUM('1.1.A. Iesniedzējs:1.3.2. Partneris-kom.-2'!O21)</f>
        <v>0</v>
      </c>
      <c r="O19" s="153">
        <f>SUM('1.1.A. Iesniedzējs:1.3.2. Partneris-kom.-2'!P21)</f>
        <v>0</v>
      </c>
      <c r="P19" s="153">
        <f>SUM('1.1.A. Iesniedzējs:1.3.2. Partneris-kom.-2'!Q21)</f>
        <v>0</v>
      </c>
      <c r="Q19" s="153">
        <f>SUM('1.1.A. Iesniedzējs:1.3.2. Partneris-kom.-2'!R21)</f>
        <v>0</v>
      </c>
      <c r="R19" s="153">
        <f>SUM('1.1.A. Iesniedzējs:1.3.2. Partneris-kom.-2'!S21)</f>
        <v>0</v>
      </c>
      <c r="S19" s="153">
        <f>SUM('1.1.A. Iesniedzējs:1.3.2. Partneris-kom.-2'!T21)</f>
        <v>0</v>
      </c>
      <c r="T19" s="153">
        <f>SUM('1.1.A. Iesniedzējs:1.3.2. Partneris-kom.-2'!U21)</f>
        <v>0</v>
      </c>
      <c r="U19" s="153">
        <f>SUM('1.1.A. Iesniedzējs:1.3.2. Partneris-kom.-2'!V21)</f>
        <v>0</v>
      </c>
      <c r="V19" s="153">
        <f>SUM('1.1.A. Iesniedzējs:1.3.2. Partneris-kom.-2'!W21)</f>
        <v>0</v>
      </c>
      <c r="W19" s="44"/>
      <c r="X19" s="44"/>
      <c r="Y19" s="44"/>
      <c r="Z19" s="44"/>
      <c r="AA19" s="44"/>
      <c r="AB19" s="168"/>
      <c r="AC19" s="168"/>
      <c r="AD19" s="168"/>
      <c r="AE19" s="168"/>
      <c r="AF19" s="168"/>
      <c r="AG19" s="168"/>
      <c r="AH19" s="168"/>
      <c r="AI19" s="168"/>
      <c r="AJ19" s="168"/>
      <c r="AK19" s="168"/>
      <c r="AL19" s="168"/>
      <c r="AM19" s="168"/>
      <c r="AN19" s="168"/>
      <c r="AO19" s="168"/>
      <c r="AP19" s="168"/>
      <c r="AQ19" s="168"/>
      <c r="AR19" s="44"/>
      <c r="AS19" s="44"/>
      <c r="AT19" s="44"/>
      <c r="AU19" s="44"/>
      <c r="AV19" s="44"/>
      <c r="AW19" s="44"/>
      <c r="AX19" s="44"/>
      <c r="AY19" s="44"/>
      <c r="AZ19" s="44"/>
      <c r="BA19" s="44"/>
      <c r="BB19" s="44"/>
      <c r="BC19" s="44"/>
      <c r="BD19" s="44"/>
      <c r="BE19" s="44"/>
      <c r="BF19" s="44"/>
      <c r="BG19" s="44"/>
      <c r="BH19" s="44"/>
      <c r="BI19" s="44"/>
      <c r="BJ19" s="44"/>
      <c r="BK19" s="44"/>
      <c r="BL19" s="44"/>
      <c r="BM19" s="44"/>
    </row>
    <row r="20" spans="1:66" x14ac:dyDescent="0.2">
      <c r="A20" s="12" t="s">
        <v>70</v>
      </c>
      <c r="B20" s="13" t="s">
        <v>71</v>
      </c>
      <c r="C20" s="29">
        <f>E20+F20</f>
        <v>0</v>
      </c>
      <c r="D20" s="10">
        <f t="shared" si="7"/>
        <v>0</v>
      </c>
      <c r="E20" s="28">
        <f t="shared" si="8"/>
        <v>0</v>
      </c>
      <c r="F20" s="28">
        <f t="shared" si="9"/>
        <v>0</v>
      </c>
      <c r="G20" s="14">
        <f>SUM('1.1.A. Iesniedzējs:1.3.2. Partneris-kom.-2'!H22)</f>
        <v>0</v>
      </c>
      <c r="H20" s="14">
        <f>SUM('1.1.A. Iesniedzējs:1.3.2. Partneris-kom.-2'!I22)</f>
        <v>0</v>
      </c>
      <c r="I20" s="14">
        <f>SUM('1.1.A. Iesniedzējs:1.3.2. Partneris-kom.-2'!J22)</f>
        <v>0</v>
      </c>
      <c r="J20" s="14">
        <f>SUM('1.1.A. Iesniedzējs:1.3.2. Partneris-kom.-2'!K22)</f>
        <v>0</v>
      </c>
      <c r="K20" s="14">
        <f>SUM('1.1.A. Iesniedzējs:1.3.2. Partneris-kom.-2'!L22)</f>
        <v>0</v>
      </c>
      <c r="L20" s="14">
        <f>SUM('1.1.A. Iesniedzējs:1.3.2. Partneris-kom.-2'!M22)</f>
        <v>0</v>
      </c>
      <c r="M20" s="14">
        <f>SUM('1.1.A. Iesniedzējs:1.3.2. Partneris-kom.-2'!N22)</f>
        <v>0</v>
      </c>
      <c r="N20" s="14">
        <f>SUM('1.1.A. Iesniedzējs:1.3.2. Partneris-kom.-2'!O22)</f>
        <v>0</v>
      </c>
      <c r="O20" s="14">
        <f>SUM('1.1.A. Iesniedzējs:1.3.2. Partneris-kom.-2'!P22)</f>
        <v>0</v>
      </c>
      <c r="P20" s="14">
        <f>SUM('1.1.A. Iesniedzējs:1.3.2. Partneris-kom.-2'!Q22)</f>
        <v>0</v>
      </c>
      <c r="Q20" s="14">
        <f>SUM('1.1.A. Iesniedzējs:1.3.2. Partneris-kom.-2'!R22)</f>
        <v>0</v>
      </c>
      <c r="R20" s="14">
        <f>SUM('1.1.A. Iesniedzējs:1.3.2. Partneris-kom.-2'!S22)</f>
        <v>0</v>
      </c>
      <c r="S20" s="14">
        <f>SUM('1.1.A. Iesniedzējs:1.3.2. Partneris-kom.-2'!T22)</f>
        <v>0</v>
      </c>
      <c r="T20" s="14">
        <f>SUM('1.1.A. Iesniedzējs:1.3.2. Partneris-kom.-2'!U22)</f>
        <v>0</v>
      </c>
      <c r="U20" s="14">
        <f>SUM('1.1.A. Iesniedzējs:1.3.2. Partneris-kom.-2'!V22)</f>
        <v>0</v>
      </c>
      <c r="V20" s="14">
        <f>SUM('1.1.A. Iesniedzējs:1.3.2. Partneris-kom.-2'!W22)</f>
        <v>0</v>
      </c>
      <c r="W20" s="3"/>
      <c r="AB20" s="5"/>
      <c r="AC20" s="5"/>
      <c r="AD20" s="5"/>
      <c r="AE20" s="5"/>
      <c r="AF20" s="5"/>
      <c r="AG20" s="5"/>
      <c r="AH20" s="5"/>
      <c r="AI20" s="5"/>
      <c r="AJ20" s="5"/>
      <c r="AK20" s="5"/>
      <c r="AL20" s="5"/>
      <c r="AM20" s="5"/>
      <c r="AN20" s="5"/>
      <c r="AO20" s="5"/>
      <c r="AP20" s="5"/>
      <c r="AQ20" s="5"/>
      <c r="BN20" s="4"/>
    </row>
    <row r="21" spans="1:66" x14ac:dyDescent="0.2">
      <c r="A21" s="12" t="s">
        <v>72</v>
      </c>
      <c r="B21" s="13" t="s">
        <v>73</v>
      </c>
      <c r="C21" s="29">
        <f t="shared" si="6"/>
        <v>0</v>
      </c>
      <c r="D21" s="10">
        <f t="shared" si="7"/>
        <v>0</v>
      </c>
      <c r="E21" s="28">
        <f t="shared" si="8"/>
        <v>0</v>
      </c>
      <c r="F21" s="28">
        <f t="shared" si="9"/>
        <v>0</v>
      </c>
      <c r="G21" s="14">
        <f>SUM('1.1.A. Iesniedzējs:1.3.2. Partneris-kom.-2'!H23)</f>
        <v>0</v>
      </c>
      <c r="H21" s="14">
        <f>SUM('1.1.A. Iesniedzējs:1.3.2. Partneris-kom.-2'!I23)</f>
        <v>0</v>
      </c>
      <c r="I21" s="14">
        <f>SUM('1.1.A. Iesniedzējs:1.3.2. Partneris-kom.-2'!J23)</f>
        <v>0</v>
      </c>
      <c r="J21" s="14">
        <f>SUM('1.1.A. Iesniedzējs:1.3.2. Partneris-kom.-2'!K23)</f>
        <v>0</v>
      </c>
      <c r="K21" s="14">
        <f>SUM('1.1.A. Iesniedzējs:1.3.2. Partneris-kom.-2'!L23)</f>
        <v>0</v>
      </c>
      <c r="L21" s="14">
        <f>SUM('1.1.A. Iesniedzējs:1.3.2. Partneris-kom.-2'!M23)</f>
        <v>0</v>
      </c>
      <c r="M21" s="14">
        <f>SUM('1.1.A. Iesniedzējs:1.3.2. Partneris-kom.-2'!N23)</f>
        <v>0</v>
      </c>
      <c r="N21" s="14">
        <f>SUM('1.1.A. Iesniedzējs:1.3.2. Partneris-kom.-2'!O23)</f>
        <v>0</v>
      </c>
      <c r="O21" s="14">
        <f>SUM('1.1.A. Iesniedzējs:1.3.2. Partneris-kom.-2'!P23)</f>
        <v>0</v>
      </c>
      <c r="P21" s="14">
        <f>SUM('1.1.A. Iesniedzējs:1.3.2. Partneris-kom.-2'!Q23)</f>
        <v>0</v>
      </c>
      <c r="Q21" s="14">
        <f>SUM('1.1.A. Iesniedzējs:1.3.2. Partneris-kom.-2'!R23)</f>
        <v>0</v>
      </c>
      <c r="R21" s="14">
        <f>SUM('1.1.A. Iesniedzējs:1.3.2. Partneris-kom.-2'!S23)</f>
        <v>0</v>
      </c>
      <c r="S21" s="14">
        <f>SUM('1.1.A. Iesniedzējs:1.3.2. Partneris-kom.-2'!T23)</f>
        <v>0</v>
      </c>
      <c r="T21" s="14">
        <f>SUM('1.1.A. Iesniedzējs:1.3.2. Partneris-kom.-2'!U23)</f>
        <v>0</v>
      </c>
      <c r="U21" s="14">
        <f>SUM('1.1.A. Iesniedzējs:1.3.2. Partneris-kom.-2'!V23)</f>
        <v>0</v>
      </c>
      <c r="V21" s="14">
        <f>SUM('1.1.A. Iesniedzējs:1.3.2. Partneris-kom.-2'!W23)</f>
        <v>0</v>
      </c>
      <c r="W21" s="3"/>
      <c r="AB21" s="5"/>
      <c r="AC21" s="5"/>
      <c r="AD21" s="5"/>
      <c r="AE21" s="5"/>
      <c r="AF21" s="5"/>
      <c r="AG21" s="5"/>
      <c r="AH21" s="5"/>
      <c r="AI21" s="5"/>
      <c r="AJ21" s="5"/>
      <c r="AK21" s="5"/>
      <c r="AL21" s="5"/>
      <c r="AM21" s="5"/>
      <c r="AN21" s="5"/>
      <c r="AO21" s="5"/>
      <c r="AP21" s="5"/>
      <c r="AQ21" s="5"/>
      <c r="BN21" s="4"/>
    </row>
    <row r="22" spans="1:66" x14ac:dyDescent="0.2">
      <c r="A22" s="12" t="s">
        <v>74</v>
      </c>
      <c r="B22" s="13" t="s">
        <v>88</v>
      </c>
      <c r="C22" s="29">
        <f t="shared" si="6"/>
        <v>0</v>
      </c>
      <c r="D22" s="10">
        <f t="shared" si="7"/>
        <v>0</v>
      </c>
      <c r="E22" s="28">
        <f t="shared" si="8"/>
        <v>0</v>
      </c>
      <c r="F22" s="28">
        <f t="shared" si="9"/>
        <v>0</v>
      </c>
      <c r="G22" s="14">
        <f>SUM('1.1.A. Iesniedzējs:1.3.2. Partneris-kom.-2'!H24)</f>
        <v>0</v>
      </c>
      <c r="H22" s="14">
        <f>SUM('1.1.A. Iesniedzējs:1.3.2. Partneris-kom.-2'!I24)</f>
        <v>0</v>
      </c>
      <c r="I22" s="14">
        <f>SUM('1.1.A. Iesniedzējs:1.3.2. Partneris-kom.-2'!J24)</f>
        <v>0</v>
      </c>
      <c r="J22" s="14">
        <f>SUM('1.1.A. Iesniedzējs:1.3.2. Partneris-kom.-2'!K24)</f>
        <v>0</v>
      </c>
      <c r="K22" s="14">
        <f>SUM('1.1.A. Iesniedzējs:1.3.2. Partneris-kom.-2'!L24)</f>
        <v>0</v>
      </c>
      <c r="L22" s="14">
        <f>SUM('1.1.A. Iesniedzējs:1.3.2. Partneris-kom.-2'!M24)</f>
        <v>0</v>
      </c>
      <c r="M22" s="14">
        <f>SUM('1.1.A. Iesniedzējs:1.3.2. Partneris-kom.-2'!N24)</f>
        <v>0</v>
      </c>
      <c r="N22" s="14">
        <f>SUM('1.1.A. Iesniedzējs:1.3.2. Partneris-kom.-2'!O24)</f>
        <v>0</v>
      </c>
      <c r="O22" s="14">
        <f>SUM('1.1.A. Iesniedzējs:1.3.2. Partneris-kom.-2'!P24)</f>
        <v>0</v>
      </c>
      <c r="P22" s="14">
        <f>SUM('1.1.A. Iesniedzējs:1.3.2. Partneris-kom.-2'!Q24)</f>
        <v>0</v>
      </c>
      <c r="Q22" s="14">
        <f>SUM('1.1.A. Iesniedzējs:1.3.2. Partneris-kom.-2'!R24)</f>
        <v>0</v>
      </c>
      <c r="R22" s="14">
        <f>SUM('1.1.A. Iesniedzējs:1.3.2. Partneris-kom.-2'!S24)</f>
        <v>0</v>
      </c>
      <c r="S22" s="14">
        <f>SUM('1.1.A. Iesniedzējs:1.3.2. Partneris-kom.-2'!T24)</f>
        <v>0</v>
      </c>
      <c r="T22" s="14">
        <f>SUM('1.1.A. Iesniedzējs:1.3.2. Partneris-kom.-2'!U24)</f>
        <v>0</v>
      </c>
      <c r="U22" s="14">
        <f>SUM('1.1.A. Iesniedzējs:1.3.2. Partneris-kom.-2'!V24)</f>
        <v>0</v>
      </c>
      <c r="V22" s="14">
        <f>SUM('1.1.A. Iesniedzējs:1.3.2. Partneris-kom.-2'!W24)</f>
        <v>0</v>
      </c>
      <c r="W22" s="3"/>
      <c r="AB22" s="5"/>
      <c r="AC22" s="5"/>
      <c r="AD22" s="5"/>
      <c r="AE22" s="5"/>
      <c r="AF22" s="5"/>
      <c r="AG22" s="5"/>
      <c r="AH22" s="5"/>
      <c r="AI22" s="5"/>
      <c r="AJ22" s="5"/>
      <c r="AK22" s="5"/>
      <c r="AL22" s="5"/>
      <c r="AM22" s="5"/>
      <c r="AN22" s="5"/>
      <c r="AO22" s="5"/>
      <c r="AP22" s="5"/>
      <c r="AQ22" s="5"/>
      <c r="BN22" s="4"/>
    </row>
    <row r="23" spans="1:66" ht="25.5" x14ac:dyDescent="0.2">
      <c r="A23" s="12" t="s">
        <v>75</v>
      </c>
      <c r="B23" s="13" t="s">
        <v>76</v>
      </c>
      <c r="C23" s="29">
        <f t="shared" si="6"/>
        <v>4752000</v>
      </c>
      <c r="D23" s="10">
        <f t="shared" si="7"/>
        <v>0.72861085556577732</v>
      </c>
      <c r="E23" s="28">
        <f t="shared" si="8"/>
        <v>4200000</v>
      </c>
      <c r="F23" s="28">
        <f t="shared" si="9"/>
        <v>552000</v>
      </c>
      <c r="G23" s="14">
        <f>SUM('1.1.A. Iesniedzējs:1.3.2. Partneris-kom.-2'!H25)</f>
        <v>1000000</v>
      </c>
      <c r="H23" s="14">
        <f>SUM('1.1.A. Iesniedzējs:1.3.2. Partneris-kom.-2'!I25)</f>
        <v>250000</v>
      </c>
      <c r="I23" s="14">
        <f>SUM('1.1.A. Iesniedzējs:1.3.2. Partneris-kom.-2'!J25)</f>
        <v>3200000</v>
      </c>
      <c r="J23" s="14">
        <f>SUM('1.1.A. Iesniedzējs:1.3.2. Partneris-kom.-2'!K25)</f>
        <v>302000</v>
      </c>
      <c r="K23" s="14">
        <f>SUM('1.1.A. Iesniedzējs:1.3.2. Partneris-kom.-2'!L25)</f>
        <v>0</v>
      </c>
      <c r="L23" s="14">
        <f>SUM('1.1.A. Iesniedzējs:1.3.2. Partneris-kom.-2'!M25)</f>
        <v>0</v>
      </c>
      <c r="M23" s="14">
        <f>SUM('1.1.A. Iesniedzējs:1.3.2. Partneris-kom.-2'!N25)</f>
        <v>0</v>
      </c>
      <c r="N23" s="14">
        <f>SUM('1.1.A. Iesniedzējs:1.3.2. Partneris-kom.-2'!O25)</f>
        <v>0</v>
      </c>
      <c r="O23" s="14">
        <f>SUM('1.1.A. Iesniedzējs:1.3.2. Partneris-kom.-2'!P25)</f>
        <v>0</v>
      </c>
      <c r="P23" s="14">
        <f>SUM('1.1.A. Iesniedzējs:1.3.2. Partneris-kom.-2'!Q25)</f>
        <v>0</v>
      </c>
      <c r="Q23" s="14">
        <f>SUM('1.1.A. Iesniedzējs:1.3.2. Partneris-kom.-2'!R25)</f>
        <v>0</v>
      </c>
      <c r="R23" s="14">
        <f>SUM('1.1.A. Iesniedzējs:1.3.2. Partneris-kom.-2'!S25)</f>
        <v>0</v>
      </c>
      <c r="S23" s="14">
        <f>SUM('1.1.A. Iesniedzējs:1.3.2. Partneris-kom.-2'!T25)</f>
        <v>0</v>
      </c>
      <c r="T23" s="14">
        <f>SUM('1.1.A. Iesniedzējs:1.3.2. Partneris-kom.-2'!U25)</f>
        <v>0</v>
      </c>
      <c r="U23" s="14">
        <f>SUM('1.1.A. Iesniedzējs:1.3.2. Partneris-kom.-2'!V25)</f>
        <v>0</v>
      </c>
      <c r="V23" s="14">
        <f>SUM('1.1.A. Iesniedzējs:1.3.2. Partneris-kom.-2'!W25)</f>
        <v>0</v>
      </c>
      <c r="W23" s="3"/>
      <c r="AB23" s="5"/>
      <c r="AC23" s="5"/>
      <c r="AD23" s="5"/>
      <c r="AE23" s="5"/>
      <c r="AF23" s="5"/>
      <c r="AG23" s="5"/>
      <c r="AH23" s="5"/>
      <c r="AI23" s="5"/>
      <c r="AJ23" s="5"/>
      <c r="AK23" s="5"/>
      <c r="AL23" s="5"/>
      <c r="AM23" s="5"/>
      <c r="AN23" s="5"/>
      <c r="AO23" s="5"/>
      <c r="AP23" s="5"/>
      <c r="AQ23" s="5"/>
      <c r="BN23" s="4"/>
    </row>
    <row r="24" spans="1:66" x14ac:dyDescent="0.2">
      <c r="A24" s="12" t="s">
        <v>77</v>
      </c>
      <c r="B24" s="13" t="s">
        <v>78</v>
      </c>
      <c r="C24" s="29">
        <f>E24+F24</f>
        <v>1770000</v>
      </c>
      <c r="D24" s="10">
        <f t="shared" si="7"/>
        <v>0.27138914443422263</v>
      </c>
      <c r="E24" s="28">
        <f t="shared" si="8"/>
        <v>1700000</v>
      </c>
      <c r="F24" s="28">
        <f t="shared" si="9"/>
        <v>70000</v>
      </c>
      <c r="G24" s="14">
        <f>SUM('1.1.A. Iesniedzējs:1.3.2. Partneris-kom.-2'!H26)</f>
        <v>500000</v>
      </c>
      <c r="H24" s="14">
        <f>SUM('1.1.A. Iesniedzējs:1.3.2. Partneris-kom.-2'!I26)</f>
        <v>50000</v>
      </c>
      <c r="I24" s="14">
        <f>SUM('1.1.A. Iesniedzējs:1.3.2. Partneris-kom.-2'!J26)</f>
        <v>1200000</v>
      </c>
      <c r="J24" s="14">
        <f>SUM('1.1.A. Iesniedzējs:1.3.2. Partneris-kom.-2'!K26)</f>
        <v>20000</v>
      </c>
      <c r="K24" s="14">
        <f>SUM('1.1.A. Iesniedzējs:1.3.2. Partneris-kom.-2'!L26)</f>
        <v>0</v>
      </c>
      <c r="L24" s="14">
        <f>SUM('1.1.A. Iesniedzējs:1.3.2. Partneris-kom.-2'!M26)</f>
        <v>0</v>
      </c>
      <c r="M24" s="14">
        <f>SUM('1.1.A. Iesniedzējs:1.3.2. Partneris-kom.-2'!N26)</f>
        <v>0</v>
      </c>
      <c r="N24" s="14">
        <f>SUM('1.1.A. Iesniedzējs:1.3.2. Partneris-kom.-2'!O26)</f>
        <v>0</v>
      </c>
      <c r="O24" s="14">
        <f>SUM('1.1.A. Iesniedzējs:1.3.2. Partneris-kom.-2'!P26)</f>
        <v>0</v>
      </c>
      <c r="P24" s="14">
        <f>SUM('1.1.A. Iesniedzējs:1.3.2. Partneris-kom.-2'!Q26)</f>
        <v>0</v>
      </c>
      <c r="Q24" s="14">
        <f>SUM('1.1.A. Iesniedzējs:1.3.2. Partneris-kom.-2'!R26)</f>
        <v>0</v>
      </c>
      <c r="R24" s="14">
        <f>SUM('1.1.A. Iesniedzējs:1.3.2. Partneris-kom.-2'!S26)</f>
        <v>0</v>
      </c>
      <c r="S24" s="14">
        <f>SUM('1.1.A. Iesniedzējs:1.3.2. Partneris-kom.-2'!T26)</f>
        <v>0</v>
      </c>
      <c r="T24" s="14">
        <f>SUM('1.1.A. Iesniedzējs:1.3.2. Partneris-kom.-2'!U26)</f>
        <v>0</v>
      </c>
      <c r="U24" s="14">
        <f>SUM('1.1.A. Iesniedzējs:1.3.2. Partneris-kom.-2'!V26)</f>
        <v>0</v>
      </c>
      <c r="V24" s="14">
        <f>SUM('1.1.A. Iesniedzējs:1.3.2. Partneris-kom.-2'!W26)</f>
        <v>0</v>
      </c>
      <c r="W24" s="3"/>
      <c r="AB24" s="5"/>
      <c r="AC24" s="5"/>
      <c r="AD24" s="5"/>
      <c r="AE24" s="5"/>
      <c r="AF24" s="5"/>
      <c r="AG24" s="5"/>
      <c r="AH24" s="5"/>
      <c r="AI24" s="5"/>
      <c r="AJ24" s="5"/>
      <c r="AK24" s="5"/>
      <c r="AL24" s="5"/>
      <c r="AM24" s="5"/>
      <c r="AN24" s="5"/>
      <c r="AO24" s="5"/>
      <c r="AP24" s="5"/>
      <c r="AQ24" s="5"/>
      <c r="BN24" s="4"/>
    </row>
    <row r="25" spans="1:66" s="3" customFormat="1" x14ac:dyDescent="0.2">
      <c r="A25" s="12" t="s">
        <v>79</v>
      </c>
      <c r="B25" s="13" t="s">
        <v>80</v>
      </c>
      <c r="C25" s="29">
        <f t="shared" si="6"/>
        <v>0</v>
      </c>
      <c r="D25" s="10">
        <f t="shared" si="7"/>
        <v>0</v>
      </c>
      <c r="E25" s="28">
        <f t="shared" si="8"/>
        <v>0</v>
      </c>
      <c r="F25" s="28">
        <f t="shared" si="9"/>
        <v>0</v>
      </c>
      <c r="G25" s="14">
        <f>SUM('1.1.A. Iesniedzējs:1.3.2. Partneris-kom.-2'!H27)</f>
        <v>0</v>
      </c>
      <c r="H25" s="14">
        <f>SUM('1.1.A. Iesniedzējs:1.3.2. Partneris-kom.-2'!I27)</f>
        <v>0</v>
      </c>
      <c r="I25" s="14">
        <f>SUM('1.1.A. Iesniedzējs:1.3.2. Partneris-kom.-2'!J27)</f>
        <v>0</v>
      </c>
      <c r="J25" s="14">
        <f>SUM('1.1.A. Iesniedzējs:1.3.2. Partneris-kom.-2'!K27)</f>
        <v>0</v>
      </c>
      <c r="K25" s="14">
        <f>SUM('1.1.A. Iesniedzējs:1.3.2. Partneris-kom.-2'!L27)</f>
        <v>0</v>
      </c>
      <c r="L25" s="14">
        <f>SUM('1.1.A. Iesniedzējs:1.3.2. Partneris-kom.-2'!M27)</f>
        <v>0</v>
      </c>
      <c r="M25" s="14">
        <f>SUM('1.1.A. Iesniedzējs:1.3.2. Partneris-kom.-2'!N27)</f>
        <v>0</v>
      </c>
      <c r="N25" s="14">
        <f>SUM('1.1.A. Iesniedzējs:1.3.2. Partneris-kom.-2'!O27)</f>
        <v>0</v>
      </c>
      <c r="O25" s="14">
        <f>SUM('1.1.A. Iesniedzējs:1.3.2. Partneris-kom.-2'!P27)</f>
        <v>0</v>
      </c>
      <c r="P25" s="14">
        <f>SUM('1.1.A. Iesniedzējs:1.3.2. Partneris-kom.-2'!Q27)</f>
        <v>0</v>
      </c>
      <c r="Q25" s="14">
        <f>SUM('1.1.A. Iesniedzējs:1.3.2. Partneris-kom.-2'!R27)</f>
        <v>0</v>
      </c>
      <c r="R25" s="14">
        <f>SUM('1.1.A. Iesniedzējs:1.3.2. Partneris-kom.-2'!S27)</f>
        <v>0</v>
      </c>
      <c r="S25" s="14">
        <f>SUM('1.1.A. Iesniedzējs:1.3.2. Partneris-kom.-2'!T27)</f>
        <v>0</v>
      </c>
      <c r="T25" s="14">
        <f>SUM('1.1.A. Iesniedzējs:1.3.2. Partneris-kom.-2'!U27)</f>
        <v>0</v>
      </c>
      <c r="U25" s="14">
        <f>SUM('1.1.A. Iesniedzējs:1.3.2. Partneris-kom.-2'!V27)</f>
        <v>0</v>
      </c>
      <c r="V25" s="14">
        <f>SUM('1.1.A. Iesniedzējs:1.3.2. Partneris-kom.-2'!W27)</f>
        <v>0</v>
      </c>
      <c r="W25" s="158"/>
      <c r="AC25" s="5"/>
      <c r="AD25" s="5"/>
      <c r="AE25" s="5"/>
      <c r="AF25" s="5"/>
      <c r="AG25" s="5"/>
      <c r="AH25" s="5"/>
      <c r="AI25" s="5"/>
      <c r="AJ25" s="5"/>
      <c r="AK25" s="5"/>
      <c r="AL25" s="5"/>
      <c r="AM25" s="5"/>
      <c r="AN25" s="5"/>
      <c r="AO25" s="5"/>
      <c r="AP25" s="5"/>
      <c r="AQ25" s="5"/>
      <c r="AR25" s="5"/>
    </row>
    <row r="26" spans="1:66" s="44" customFormat="1" x14ac:dyDescent="0.2">
      <c r="A26" s="8">
        <v>8</v>
      </c>
      <c r="B26" s="9" t="s">
        <v>104</v>
      </c>
      <c r="C26" s="27">
        <f t="shared" si="6"/>
        <v>0</v>
      </c>
      <c r="D26" s="170">
        <f t="shared" si="7"/>
        <v>0</v>
      </c>
      <c r="E26" s="21">
        <f t="shared" si="8"/>
        <v>0</v>
      </c>
      <c r="F26" s="21">
        <f t="shared" si="9"/>
        <v>0</v>
      </c>
      <c r="G26" s="153">
        <f>SUM('1.1.A. Iesniedzējs:1.3.2. Partneris-kom.-2'!H28)</f>
        <v>0</v>
      </c>
      <c r="H26" s="153">
        <f>SUM('1.1.A. Iesniedzējs:1.3.2. Partneris-kom.-2'!I28)</f>
        <v>0</v>
      </c>
      <c r="I26" s="153">
        <f>SUM('1.1.A. Iesniedzējs:1.3.2. Partneris-kom.-2'!J28)</f>
        <v>0</v>
      </c>
      <c r="J26" s="153">
        <f>SUM('1.1.A. Iesniedzējs:1.3.2. Partneris-kom.-2'!K28)</f>
        <v>0</v>
      </c>
      <c r="K26" s="153">
        <f>SUM('1.1.A. Iesniedzējs:1.3.2. Partneris-kom.-2'!L28)</f>
        <v>0</v>
      </c>
      <c r="L26" s="153">
        <f>SUM('1.1.A. Iesniedzējs:1.3.2. Partneris-kom.-2'!M28)</f>
        <v>0</v>
      </c>
      <c r="M26" s="153">
        <f>SUM('1.1.A. Iesniedzējs:1.3.2. Partneris-kom.-2'!N28)</f>
        <v>0</v>
      </c>
      <c r="N26" s="153">
        <f>SUM('1.1.A. Iesniedzējs:1.3.2. Partneris-kom.-2'!O28)</f>
        <v>0</v>
      </c>
      <c r="O26" s="153">
        <f>SUM('1.1.A. Iesniedzējs:1.3.2. Partneris-kom.-2'!P28)</f>
        <v>0</v>
      </c>
      <c r="P26" s="153">
        <f>SUM('1.1.A. Iesniedzējs:1.3.2. Partneris-kom.-2'!Q28)</f>
        <v>0</v>
      </c>
      <c r="Q26" s="153">
        <f>SUM('1.1.A. Iesniedzējs:1.3.2. Partneris-kom.-2'!R28)</f>
        <v>0</v>
      </c>
      <c r="R26" s="153">
        <f>SUM('1.1.A. Iesniedzējs:1.3.2. Partneris-kom.-2'!S28)</f>
        <v>0</v>
      </c>
      <c r="S26" s="153">
        <f>SUM('1.1.A. Iesniedzējs:1.3.2. Partneris-kom.-2'!T28)</f>
        <v>0</v>
      </c>
      <c r="T26" s="153">
        <f>SUM('1.1.A. Iesniedzējs:1.3.2. Partneris-kom.-2'!U28)</f>
        <v>0</v>
      </c>
      <c r="U26" s="153">
        <f>SUM('1.1.A. Iesniedzējs:1.3.2. Partneris-kom.-2'!V28)</f>
        <v>0</v>
      </c>
      <c r="V26" s="153">
        <f>SUM('1.1.A. Iesniedzējs:1.3.2. Partneris-kom.-2'!W28)</f>
        <v>0</v>
      </c>
      <c r="W26" s="158"/>
      <c r="AC26" s="168"/>
      <c r="AD26" s="168"/>
      <c r="AE26" s="168"/>
      <c r="AF26" s="168"/>
      <c r="AG26" s="168"/>
      <c r="AH26" s="168"/>
      <c r="AI26" s="168"/>
      <c r="AJ26" s="168"/>
      <c r="AK26" s="168"/>
      <c r="AL26" s="168"/>
      <c r="AM26" s="168"/>
      <c r="AN26" s="168"/>
      <c r="AO26" s="168"/>
      <c r="AP26" s="168"/>
      <c r="AQ26" s="168"/>
      <c r="AR26" s="168"/>
    </row>
    <row r="27" spans="1:66" s="44" customFormat="1" x14ac:dyDescent="0.2">
      <c r="A27" s="8">
        <v>9</v>
      </c>
      <c r="B27" s="9" t="s">
        <v>81</v>
      </c>
      <c r="C27" s="27">
        <f t="shared" si="6"/>
        <v>0</v>
      </c>
      <c r="D27" s="170">
        <f t="shared" si="7"/>
        <v>0</v>
      </c>
      <c r="E27" s="21">
        <f t="shared" si="8"/>
        <v>0</v>
      </c>
      <c r="F27" s="21">
        <f t="shared" si="9"/>
        <v>0</v>
      </c>
      <c r="G27" s="153">
        <f>SUM('1.1.A. Iesniedzējs:1.3.2. Partneris-kom.-2'!H29)</f>
        <v>0</v>
      </c>
      <c r="H27" s="153">
        <f>SUM('1.1.A. Iesniedzējs:1.3.2. Partneris-kom.-2'!I29)</f>
        <v>0</v>
      </c>
      <c r="I27" s="153">
        <f>SUM('1.1.A. Iesniedzējs:1.3.2. Partneris-kom.-2'!J29)</f>
        <v>0</v>
      </c>
      <c r="J27" s="153">
        <f>SUM('1.1.A. Iesniedzējs:1.3.2. Partneris-kom.-2'!K29)</f>
        <v>0</v>
      </c>
      <c r="K27" s="153">
        <f>SUM('1.1.A. Iesniedzējs:1.3.2. Partneris-kom.-2'!L29)</f>
        <v>0</v>
      </c>
      <c r="L27" s="153">
        <f>SUM('1.1.A. Iesniedzējs:1.3.2. Partneris-kom.-2'!M29)</f>
        <v>0</v>
      </c>
      <c r="M27" s="153">
        <f>SUM('1.1.A. Iesniedzējs:1.3.2. Partneris-kom.-2'!N29)</f>
        <v>0</v>
      </c>
      <c r="N27" s="153">
        <f>SUM('1.1.A. Iesniedzējs:1.3.2. Partneris-kom.-2'!O29)</f>
        <v>0</v>
      </c>
      <c r="O27" s="153">
        <f>SUM('1.1.A. Iesniedzējs:1.3.2. Partneris-kom.-2'!P29)</f>
        <v>0</v>
      </c>
      <c r="P27" s="153">
        <f>SUM('1.1.A. Iesniedzējs:1.3.2. Partneris-kom.-2'!Q29)</f>
        <v>0</v>
      </c>
      <c r="Q27" s="153">
        <f>SUM('1.1.A. Iesniedzējs:1.3.2. Partneris-kom.-2'!R29)</f>
        <v>0</v>
      </c>
      <c r="R27" s="153">
        <f>SUM('1.1.A. Iesniedzējs:1.3.2. Partneris-kom.-2'!S29)</f>
        <v>0</v>
      </c>
      <c r="S27" s="153">
        <f>SUM('1.1.A. Iesniedzējs:1.3.2. Partneris-kom.-2'!T29)</f>
        <v>0</v>
      </c>
      <c r="T27" s="153">
        <f>SUM('1.1.A. Iesniedzējs:1.3.2. Partneris-kom.-2'!U29)</f>
        <v>0</v>
      </c>
      <c r="U27" s="153">
        <f>SUM('1.1.A. Iesniedzējs:1.3.2. Partneris-kom.-2'!V29)</f>
        <v>0</v>
      </c>
      <c r="V27" s="153">
        <f>SUM('1.1.A. Iesniedzējs:1.3.2. Partneris-kom.-2'!W29)</f>
        <v>0</v>
      </c>
      <c r="W27" s="158"/>
      <c r="AC27" s="168"/>
      <c r="AD27" s="168"/>
      <c r="AE27" s="168"/>
      <c r="AF27" s="168"/>
      <c r="AG27" s="168"/>
      <c r="AH27" s="168"/>
      <c r="AI27" s="168"/>
      <c r="AJ27" s="168"/>
      <c r="AK27" s="168"/>
      <c r="AL27" s="168"/>
      <c r="AM27" s="168"/>
      <c r="AN27" s="168"/>
      <c r="AO27" s="168"/>
      <c r="AP27" s="168"/>
      <c r="AQ27" s="168"/>
      <c r="AR27" s="168"/>
    </row>
    <row r="28" spans="1:66" s="44" customFormat="1" x14ac:dyDescent="0.2">
      <c r="A28" s="8">
        <v>10</v>
      </c>
      <c r="B28" s="9" t="s">
        <v>82</v>
      </c>
      <c r="C28" s="27">
        <f t="shared" si="6"/>
        <v>0</v>
      </c>
      <c r="D28" s="170">
        <f t="shared" si="7"/>
        <v>0</v>
      </c>
      <c r="E28" s="21">
        <f t="shared" si="8"/>
        <v>0</v>
      </c>
      <c r="F28" s="21">
        <f t="shared" si="9"/>
        <v>0</v>
      </c>
      <c r="G28" s="153">
        <f>SUM('1.1.A. Iesniedzējs:1.3.2. Partneris-kom.-2'!H30)</f>
        <v>0</v>
      </c>
      <c r="H28" s="153">
        <f>SUM('1.1.A. Iesniedzējs:1.3.2. Partneris-kom.-2'!I30)</f>
        <v>0</v>
      </c>
      <c r="I28" s="153">
        <f>SUM('1.1.A. Iesniedzējs:1.3.2. Partneris-kom.-2'!J30)</f>
        <v>0</v>
      </c>
      <c r="J28" s="153">
        <f>SUM('1.1.A. Iesniedzējs:1.3.2. Partneris-kom.-2'!K30)</f>
        <v>0</v>
      </c>
      <c r="K28" s="153">
        <f>SUM('1.1.A. Iesniedzējs:1.3.2. Partneris-kom.-2'!L30)</f>
        <v>0</v>
      </c>
      <c r="L28" s="153">
        <f>SUM('1.1.A. Iesniedzējs:1.3.2. Partneris-kom.-2'!M30)</f>
        <v>0</v>
      </c>
      <c r="M28" s="153">
        <f>SUM('1.1.A. Iesniedzējs:1.3.2. Partneris-kom.-2'!N30)</f>
        <v>0</v>
      </c>
      <c r="N28" s="153">
        <f>SUM('1.1.A. Iesniedzējs:1.3.2. Partneris-kom.-2'!O30)</f>
        <v>0</v>
      </c>
      <c r="O28" s="153">
        <f>SUM('1.1.A. Iesniedzējs:1.3.2. Partneris-kom.-2'!P30)</f>
        <v>0</v>
      </c>
      <c r="P28" s="153">
        <f>SUM('1.1.A. Iesniedzējs:1.3.2. Partneris-kom.-2'!Q30)</f>
        <v>0</v>
      </c>
      <c r="Q28" s="153">
        <f>SUM('1.1.A. Iesniedzējs:1.3.2. Partneris-kom.-2'!R30)</f>
        <v>0</v>
      </c>
      <c r="R28" s="153">
        <f>SUM('1.1.A. Iesniedzējs:1.3.2. Partneris-kom.-2'!S30)</f>
        <v>0</v>
      </c>
      <c r="S28" s="153">
        <f>SUM('1.1.A. Iesniedzējs:1.3.2. Partneris-kom.-2'!T30)</f>
        <v>0</v>
      </c>
      <c r="T28" s="153">
        <f>SUM('1.1.A. Iesniedzējs:1.3.2. Partneris-kom.-2'!U30)</f>
        <v>0</v>
      </c>
      <c r="U28" s="153">
        <f>SUM('1.1.A. Iesniedzējs:1.3.2. Partneris-kom.-2'!V30)</f>
        <v>0</v>
      </c>
      <c r="V28" s="153">
        <f>SUM('1.1.A. Iesniedzējs:1.3.2. Partneris-kom.-2'!W30)</f>
        <v>0</v>
      </c>
      <c r="W28" s="158"/>
      <c r="AC28" s="168"/>
      <c r="AD28" s="168"/>
      <c r="AE28" s="168"/>
      <c r="AF28" s="168"/>
      <c r="AG28" s="168"/>
      <c r="AH28" s="168"/>
      <c r="AI28" s="168"/>
      <c r="AJ28" s="168"/>
      <c r="AK28" s="168"/>
      <c r="AL28" s="168"/>
      <c r="AM28" s="168"/>
      <c r="AN28" s="168"/>
      <c r="AO28" s="168"/>
      <c r="AP28" s="168"/>
      <c r="AQ28" s="168"/>
      <c r="AR28" s="168"/>
    </row>
    <row r="29" spans="1:66" s="44" customFormat="1" ht="25.5" x14ac:dyDescent="0.2">
      <c r="A29" s="8">
        <v>11</v>
      </c>
      <c r="B29" s="9" t="s">
        <v>83</v>
      </c>
      <c r="C29" s="27">
        <f t="shared" si="6"/>
        <v>0</v>
      </c>
      <c r="D29" s="170">
        <f t="shared" si="7"/>
        <v>0</v>
      </c>
      <c r="E29" s="21">
        <f t="shared" si="8"/>
        <v>0</v>
      </c>
      <c r="F29" s="21">
        <f t="shared" si="9"/>
        <v>0</v>
      </c>
      <c r="G29" s="153">
        <f>SUM('1.1.A. Iesniedzējs:1.3.2. Partneris-kom.-2'!H31)</f>
        <v>0</v>
      </c>
      <c r="H29" s="153">
        <f>SUM('1.1.A. Iesniedzējs:1.3.2. Partneris-kom.-2'!I31)</f>
        <v>0</v>
      </c>
      <c r="I29" s="153">
        <f>SUM('1.1.A. Iesniedzējs:1.3.2. Partneris-kom.-2'!J31)</f>
        <v>0</v>
      </c>
      <c r="J29" s="153">
        <f>SUM('1.1.A. Iesniedzējs:1.3.2. Partneris-kom.-2'!K31)</f>
        <v>0</v>
      </c>
      <c r="K29" s="153">
        <f>SUM('1.1.A. Iesniedzējs:1.3.2. Partneris-kom.-2'!L31)</f>
        <v>0</v>
      </c>
      <c r="L29" s="153">
        <f>SUM('1.1.A. Iesniedzējs:1.3.2. Partneris-kom.-2'!M31)</f>
        <v>0</v>
      </c>
      <c r="M29" s="153">
        <f>SUM('1.1.A. Iesniedzējs:1.3.2. Partneris-kom.-2'!N31)</f>
        <v>0</v>
      </c>
      <c r="N29" s="153">
        <f>SUM('1.1.A. Iesniedzējs:1.3.2. Partneris-kom.-2'!O31)</f>
        <v>0</v>
      </c>
      <c r="O29" s="153">
        <f>SUM('1.1.A. Iesniedzējs:1.3.2. Partneris-kom.-2'!P31)</f>
        <v>0</v>
      </c>
      <c r="P29" s="153">
        <f>SUM('1.1.A. Iesniedzējs:1.3.2. Partneris-kom.-2'!Q31)</f>
        <v>0</v>
      </c>
      <c r="Q29" s="153">
        <f>SUM('1.1.A. Iesniedzējs:1.3.2. Partneris-kom.-2'!R31)</f>
        <v>0</v>
      </c>
      <c r="R29" s="153">
        <f>SUM('1.1.A. Iesniedzējs:1.3.2. Partneris-kom.-2'!S31)</f>
        <v>0</v>
      </c>
      <c r="S29" s="153">
        <f>SUM('1.1.A. Iesniedzējs:1.3.2. Partneris-kom.-2'!T31)</f>
        <v>0</v>
      </c>
      <c r="T29" s="153">
        <f>SUM('1.1.A. Iesniedzējs:1.3.2. Partneris-kom.-2'!U31)</f>
        <v>0</v>
      </c>
      <c r="U29" s="153">
        <f>SUM('1.1.A. Iesniedzējs:1.3.2. Partneris-kom.-2'!V31)</f>
        <v>0</v>
      </c>
      <c r="V29" s="153">
        <f>SUM('1.1.A. Iesniedzējs:1.3.2. Partneris-kom.-2'!W31)</f>
        <v>0</v>
      </c>
      <c r="W29" s="158"/>
      <c r="AC29" s="168"/>
      <c r="AD29" s="168"/>
      <c r="AE29" s="168"/>
      <c r="AF29" s="168"/>
      <c r="AG29" s="168"/>
      <c r="AH29" s="168"/>
      <c r="AI29" s="168"/>
      <c r="AJ29" s="168"/>
      <c r="AK29" s="168"/>
      <c r="AL29" s="168"/>
      <c r="AM29" s="168"/>
      <c r="AN29" s="168"/>
      <c r="AO29" s="168"/>
      <c r="AP29" s="168"/>
      <c r="AQ29" s="168"/>
      <c r="AR29" s="168"/>
    </row>
    <row r="30" spans="1:66" s="44" customFormat="1" x14ac:dyDescent="0.2">
      <c r="A30" s="8">
        <v>12</v>
      </c>
      <c r="B30" s="9" t="s">
        <v>105</v>
      </c>
      <c r="C30" s="27">
        <f t="shared" si="6"/>
        <v>0</v>
      </c>
      <c r="D30" s="170">
        <f t="shared" si="7"/>
        <v>0</v>
      </c>
      <c r="E30" s="21">
        <f t="shared" si="8"/>
        <v>0</v>
      </c>
      <c r="F30" s="21">
        <f t="shared" si="9"/>
        <v>0</v>
      </c>
      <c r="G30" s="153">
        <f>SUM('1.1.A. Iesniedzējs:1.3.2. Partneris-kom.-2'!H32)</f>
        <v>0</v>
      </c>
      <c r="H30" s="153">
        <f>SUM('1.1.A. Iesniedzējs:1.3.2. Partneris-kom.-2'!I32)</f>
        <v>0</v>
      </c>
      <c r="I30" s="153">
        <f>SUM('1.1.A. Iesniedzējs:1.3.2. Partneris-kom.-2'!J32)</f>
        <v>0</v>
      </c>
      <c r="J30" s="153">
        <f>SUM('1.1.A. Iesniedzējs:1.3.2. Partneris-kom.-2'!K32)</f>
        <v>0</v>
      </c>
      <c r="K30" s="153">
        <f>SUM('1.1.A. Iesniedzējs:1.3.2. Partneris-kom.-2'!L32)</f>
        <v>0</v>
      </c>
      <c r="L30" s="153">
        <f>SUM('1.1.A. Iesniedzējs:1.3.2. Partneris-kom.-2'!M32)</f>
        <v>0</v>
      </c>
      <c r="M30" s="153">
        <f>SUM('1.1.A. Iesniedzējs:1.3.2. Partneris-kom.-2'!N32)</f>
        <v>0</v>
      </c>
      <c r="N30" s="153">
        <f>SUM('1.1.A. Iesniedzējs:1.3.2. Partneris-kom.-2'!O32)</f>
        <v>0</v>
      </c>
      <c r="O30" s="153">
        <f>SUM('1.1.A. Iesniedzējs:1.3.2. Partneris-kom.-2'!P32)</f>
        <v>0</v>
      </c>
      <c r="P30" s="153">
        <f>SUM('1.1.A. Iesniedzējs:1.3.2. Partneris-kom.-2'!Q32)</f>
        <v>0</v>
      </c>
      <c r="Q30" s="153">
        <f>SUM('1.1.A. Iesniedzējs:1.3.2. Partneris-kom.-2'!R32)</f>
        <v>0</v>
      </c>
      <c r="R30" s="153">
        <f>SUM('1.1.A. Iesniedzējs:1.3.2. Partneris-kom.-2'!S32)</f>
        <v>0</v>
      </c>
      <c r="S30" s="153">
        <f>SUM('1.1.A. Iesniedzējs:1.3.2. Partneris-kom.-2'!T32)</f>
        <v>0</v>
      </c>
      <c r="T30" s="153">
        <f>SUM('1.1.A. Iesniedzējs:1.3.2. Partneris-kom.-2'!U32)</f>
        <v>0</v>
      </c>
      <c r="U30" s="153">
        <f>SUM('1.1.A. Iesniedzējs:1.3.2. Partneris-kom.-2'!V32)</f>
        <v>0</v>
      </c>
      <c r="V30" s="153">
        <f>SUM('1.1.A. Iesniedzējs:1.3.2. Partneris-kom.-2'!W32)</f>
        <v>0</v>
      </c>
      <c r="W30" s="158"/>
      <c r="AC30" s="168"/>
      <c r="AD30" s="168"/>
      <c r="AE30" s="168"/>
      <c r="AF30" s="168"/>
      <c r="AG30" s="168"/>
      <c r="AH30" s="168"/>
      <c r="AI30" s="168"/>
      <c r="AJ30" s="168"/>
      <c r="AK30" s="168"/>
      <c r="AL30" s="168"/>
      <c r="AM30" s="168"/>
      <c r="AN30" s="168"/>
      <c r="AO30" s="168"/>
      <c r="AP30" s="168"/>
      <c r="AQ30" s="168"/>
      <c r="AR30" s="168"/>
    </row>
    <row r="31" spans="1:66" s="44" customFormat="1" x14ac:dyDescent="0.2">
      <c r="A31" s="8">
        <v>13</v>
      </c>
      <c r="B31" s="9" t="s">
        <v>106</v>
      </c>
      <c r="C31" s="27">
        <f t="shared" si="6"/>
        <v>0</v>
      </c>
      <c r="D31" s="170">
        <f t="shared" si="7"/>
        <v>0</v>
      </c>
      <c r="E31" s="21">
        <f t="shared" si="8"/>
        <v>0</v>
      </c>
      <c r="F31" s="21">
        <f t="shared" si="9"/>
        <v>0</v>
      </c>
      <c r="G31" s="153">
        <f>SUM('1.1.A. Iesniedzējs:1.3.2. Partneris-kom.-2'!H33)</f>
        <v>0</v>
      </c>
      <c r="H31" s="153">
        <f>SUM('1.1.A. Iesniedzējs:1.3.2. Partneris-kom.-2'!I33)</f>
        <v>0</v>
      </c>
      <c r="I31" s="153">
        <f>SUM('1.1.A. Iesniedzējs:1.3.2. Partneris-kom.-2'!J33)</f>
        <v>0</v>
      </c>
      <c r="J31" s="153">
        <f>SUM('1.1.A. Iesniedzējs:1.3.2. Partneris-kom.-2'!K33)</f>
        <v>0</v>
      </c>
      <c r="K31" s="153">
        <f>SUM('1.1.A. Iesniedzējs:1.3.2. Partneris-kom.-2'!L33)</f>
        <v>0</v>
      </c>
      <c r="L31" s="153">
        <f>SUM('1.1.A. Iesniedzējs:1.3.2. Partneris-kom.-2'!M33)</f>
        <v>0</v>
      </c>
      <c r="M31" s="153">
        <f>SUM('1.1.A. Iesniedzējs:1.3.2. Partneris-kom.-2'!N33)</f>
        <v>0</v>
      </c>
      <c r="N31" s="153">
        <f>SUM('1.1.A. Iesniedzējs:1.3.2. Partneris-kom.-2'!O33)</f>
        <v>0</v>
      </c>
      <c r="O31" s="153">
        <f>SUM('1.1.A. Iesniedzējs:1.3.2. Partneris-kom.-2'!P33)</f>
        <v>0</v>
      </c>
      <c r="P31" s="153">
        <f>SUM('1.1.A. Iesniedzējs:1.3.2. Partneris-kom.-2'!Q33)</f>
        <v>0</v>
      </c>
      <c r="Q31" s="153">
        <f>SUM('1.1.A. Iesniedzējs:1.3.2. Partneris-kom.-2'!R33)</f>
        <v>0</v>
      </c>
      <c r="R31" s="153">
        <f>SUM('1.1.A. Iesniedzējs:1.3.2. Partneris-kom.-2'!S33)</f>
        <v>0</v>
      </c>
      <c r="S31" s="153">
        <f>SUM('1.1.A. Iesniedzējs:1.3.2. Partneris-kom.-2'!T33)</f>
        <v>0</v>
      </c>
      <c r="T31" s="153">
        <f>SUM('1.1.A. Iesniedzējs:1.3.2. Partneris-kom.-2'!U33)</f>
        <v>0</v>
      </c>
      <c r="U31" s="153">
        <f>SUM('1.1.A. Iesniedzējs:1.3.2. Partneris-kom.-2'!V33)</f>
        <v>0</v>
      </c>
      <c r="V31" s="153">
        <f>SUM('1.1.A. Iesniedzējs:1.3.2. Partneris-kom.-2'!W33)</f>
        <v>0</v>
      </c>
      <c r="W31" s="158"/>
      <c r="AC31" s="168"/>
      <c r="AD31" s="168"/>
      <c r="AE31" s="168"/>
      <c r="AF31" s="168"/>
      <c r="AG31" s="168"/>
      <c r="AH31" s="168"/>
      <c r="AI31" s="168"/>
      <c r="AJ31" s="168"/>
      <c r="AK31" s="168"/>
      <c r="AL31" s="168"/>
      <c r="AM31" s="168"/>
      <c r="AN31" s="168"/>
      <c r="AO31" s="168"/>
      <c r="AP31" s="168"/>
      <c r="AQ31" s="168"/>
      <c r="AR31" s="168"/>
    </row>
    <row r="32" spans="1:66" s="44" customFormat="1" x14ac:dyDescent="0.2">
      <c r="A32" s="8">
        <v>14</v>
      </c>
      <c r="B32" s="9" t="s">
        <v>107</v>
      </c>
      <c r="C32" s="27">
        <f t="shared" si="6"/>
        <v>0</v>
      </c>
      <c r="D32" s="170">
        <f t="shared" si="7"/>
        <v>0</v>
      </c>
      <c r="E32" s="21">
        <f t="shared" si="8"/>
        <v>0</v>
      </c>
      <c r="F32" s="21">
        <f t="shared" si="9"/>
        <v>0</v>
      </c>
      <c r="G32" s="153">
        <f>SUM('1.1.A. Iesniedzējs:1.3.2. Partneris-kom.-2'!H34)</f>
        <v>0</v>
      </c>
      <c r="H32" s="153">
        <f>SUM('1.1.A. Iesniedzējs:1.3.2. Partneris-kom.-2'!I34)</f>
        <v>0</v>
      </c>
      <c r="I32" s="153">
        <f>SUM('1.1.A. Iesniedzējs:1.3.2. Partneris-kom.-2'!J34)</f>
        <v>0</v>
      </c>
      <c r="J32" s="153">
        <f>SUM('1.1.A. Iesniedzējs:1.3.2. Partneris-kom.-2'!K34)</f>
        <v>0</v>
      </c>
      <c r="K32" s="153">
        <f>SUM('1.1.A. Iesniedzējs:1.3.2. Partneris-kom.-2'!L34)</f>
        <v>0</v>
      </c>
      <c r="L32" s="153">
        <f>SUM('1.1.A. Iesniedzējs:1.3.2. Partneris-kom.-2'!M34)</f>
        <v>0</v>
      </c>
      <c r="M32" s="153">
        <f>SUM('1.1.A. Iesniedzējs:1.3.2. Partneris-kom.-2'!N34)</f>
        <v>0</v>
      </c>
      <c r="N32" s="153">
        <f>SUM('1.1.A. Iesniedzējs:1.3.2. Partneris-kom.-2'!O34)</f>
        <v>0</v>
      </c>
      <c r="O32" s="153">
        <f>SUM('1.1.A. Iesniedzējs:1.3.2. Partneris-kom.-2'!P34)</f>
        <v>0</v>
      </c>
      <c r="P32" s="153">
        <f>SUM('1.1.A. Iesniedzējs:1.3.2. Partneris-kom.-2'!Q34)</f>
        <v>0</v>
      </c>
      <c r="Q32" s="153">
        <f>SUM('1.1.A. Iesniedzējs:1.3.2. Partneris-kom.-2'!R34)</f>
        <v>0</v>
      </c>
      <c r="R32" s="153">
        <f>SUM('1.1.A. Iesniedzējs:1.3.2. Partneris-kom.-2'!S34)</f>
        <v>0</v>
      </c>
      <c r="S32" s="153">
        <f>SUM('1.1.A. Iesniedzējs:1.3.2. Partneris-kom.-2'!T34)</f>
        <v>0</v>
      </c>
      <c r="T32" s="153">
        <f>SUM('1.1.A. Iesniedzējs:1.3.2. Partneris-kom.-2'!U34)</f>
        <v>0</v>
      </c>
      <c r="U32" s="153">
        <f>SUM('1.1.A. Iesniedzējs:1.3.2. Partneris-kom.-2'!V34)</f>
        <v>0</v>
      </c>
      <c r="V32" s="153">
        <f>SUM('1.1.A. Iesniedzējs:1.3.2. Partneris-kom.-2'!W34)</f>
        <v>0</v>
      </c>
      <c r="W32" s="158"/>
      <c r="AC32" s="168"/>
      <c r="AD32" s="168"/>
      <c r="AE32" s="168"/>
      <c r="AF32" s="168"/>
      <c r="AG32" s="168"/>
      <c r="AH32" s="168"/>
      <c r="AI32" s="168"/>
      <c r="AJ32" s="168"/>
      <c r="AK32" s="168"/>
      <c r="AL32" s="168"/>
      <c r="AM32" s="168"/>
      <c r="AN32" s="168"/>
      <c r="AO32" s="168"/>
      <c r="AP32" s="168"/>
      <c r="AQ32" s="168"/>
      <c r="AR32" s="168"/>
    </row>
    <row r="33" spans="1:45" s="44" customFormat="1" x14ac:dyDescent="0.2">
      <c r="A33" s="8">
        <v>15</v>
      </c>
      <c r="B33" s="9" t="s">
        <v>108</v>
      </c>
      <c r="C33" s="27">
        <f t="shared" si="6"/>
        <v>0</v>
      </c>
      <c r="D33" s="170">
        <f t="shared" si="7"/>
        <v>0</v>
      </c>
      <c r="E33" s="21">
        <f t="shared" si="8"/>
        <v>0</v>
      </c>
      <c r="F33" s="21">
        <f t="shared" si="9"/>
        <v>0</v>
      </c>
      <c r="G33" s="153">
        <f>SUM('1.1.A. Iesniedzējs:1.3.2. Partneris-kom.-2'!H35)</f>
        <v>0</v>
      </c>
      <c r="H33" s="153">
        <f>SUM('1.1.A. Iesniedzējs:1.3.2. Partneris-kom.-2'!I35)</f>
        <v>0</v>
      </c>
      <c r="I33" s="153">
        <f>SUM('1.1.A. Iesniedzējs:1.3.2. Partneris-kom.-2'!J35)</f>
        <v>0</v>
      </c>
      <c r="J33" s="153">
        <f>SUM('1.1.A. Iesniedzējs:1.3.2. Partneris-kom.-2'!K35)</f>
        <v>0</v>
      </c>
      <c r="K33" s="153">
        <f>SUM('1.1.A. Iesniedzējs:1.3.2. Partneris-kom.-2'!L35)</f>
        <v>0</v>
      </c>
      <c r="L33" s="153">
        <f>SUM('1.1.A. Iesniedzējs:1.3.2. Partneris-kom.-2'!M35)</f>
        <v>0</v>
      </c>
      <c r="M33" s="153">
        <f>SUM('1.1.A. Iesniedzējs:1.3.2. Partneris-kom.-2'!N35)</f>
        <v>0</v>
      </c>
      <c r="N33" s="153">
        <f>SUM('1.1.A. Iesniedzējs:1.3.2. Partneris-kom.-2'!O35)</f>
        <v>0</v>
      </c>
      <c r="O33" s="153">
        <f>SUM('1.1.A. Iesniedzējs:1.3.2. Partneris-kom.-2'!P35)</f>
        <v>0</v>
      </c>
      <c r="P33" s="153">
        <f>SUM('1.1.A. Iesniedzējs:1.3.2. Partneris-kom.-2'!Q35)</f>
        <v>0</v>
      </c>
      <c r="Q33" s="153">
        <f>SUM('1.1.A. Iesniedzējs:1.3.2. Partneris-kom.-2'!R35)</f>
        <v>0</v>
      </c>
      <c r="R33" s="153">
        <f>SUM('1.1.A. Iesniedzējs:1.3.2. Partneris-kom.-2'!S35)</f>
        <v>0</v>
      </c>
      <c r="S33" s="153">
        <f>SUM('1.1.A. Iesniedzējs:1.3.2. Partneris-kom.-2'!T35)</f>
        <v>0</v>
      </c>
      <c r="T33" s="153">
        <f>SUM('1.1.A. Iesniedzējs:1.3.2. Partneris-kom.-2'!U35)</f>
        <v>0</v>
      </c>
      <c r="U33" s="153">
        <f>SUM('1.1.A. Iesniedzējs:1.3.2. Partneris-kom.-2'!V35)</f>
        <v>0</v>
      </c>
      <c r="V33" s="153">
        <f>SUM('1.1.A. Iesniedzējs:1.3.2. Partneris-kom.-2'!W35)</f>
        <v>0</v>
      </c>
      <c r="W33" s="158"/>
      <c r="AC33" s="168"/>
      <c r="AD33" s="168"/>
      <c r="AE33" s="168"/>
      <c r="AF33" s="168"/>
      <c r="AG33" s="168"/>
      <c r="AH33" s="168"/>
      <c r="AI33" s="168"/>
      <c r="AJ33" s="168"/>
      <c r="AK33" s="168"/>
      <c r="AL33" s="168"/>
      <c r="AM33" s="168"/>
      <c r="AN33" s="168"/>
      <c r="AO33" s="168"/>
      <c r="AP33" s="168"/>
      <c r="AQ33" s="168"/>
      <c r="AR33" s="168"/>
    </row>
    <row r="34" spans="1:45" s="44" customFormat="1" x14ac:dyDescent="0.2">
      <c r="A34" s="172"/>
      <c r="B34" s="9" t="s">
        <v>84</v>
      </c>
      <c r="C34" s="27">
        <f>E34+F34</f>
        <v>6522000</v>
      </c>
      <c r="D34" s="170">
        <f t="shared" si="7"/>
        <v>1</v>
      </c>
      <c r="E34" s="21">
        <f>E5+E6+E9+E12+E13+E14+E19+E26+E27+E28+E29+E30+E31+E32+E33</f>
        <v>5900000</v>
      </c>
      <c r="F34" s="21">
        <f>F5+F6+F9+F12+F13+F14+F19+F26+F27+F28+F29+F30+F31+F32+F33</f>
        <v>622000</v>
      </c>
      <c r="G34" s="153">
        <f>SUM('1.1.A. Iesniedzējs:1.3.2. Partneris-kom.-2'!H36)</f>
        <v>1500000</v>
      </c>
      <c r="H34" s="153">
        <f>SUM('1.1.A. Iesniedzējs:1.3.2. Partneris-kom.-2'!I36)</f>
        <v>300000</v>
      </c>
      <c r="I34" s="153">
        <f>SUM('1.1.A. Iesniedzējs:1.3.2. Partneris-kom.-2'!J36)</f>
        <v>4400000</v>
      </c>
      <c r="J34" s="153">
        <f>SUM('1.1.A. Iesniedzējs:1.3.2. Partneris-kom.-2'!K36)</f>
        <v>322000</v>
      </c>
      <c r="K34" s="153">
        <f>SUM('1.1.A. Iesniedzējs:1.3.2. Partneris-kom.-2'!L36)</f>
        <v>0</v>
      </c>
      <c r="L34" s="153">
        <f>SUM('1.1.A. Iesniedzējs:1.3.2. Partneris-kom.-2'!M36)</f>
        <v>0</v>
      </c>
      <c r="M34" s="153">
        <f>SUM('1.1.A. Iesniedzējs:1.3.2. Partneris-kom.-2'!N36)</f>
        <v>0</v>
      </c>
      <c r="N34" s="153">
        <f>SUM('1.1.A. Iesniedzējs:1.3.2. Partneris-kom.-2'!O36)</f>
        <v>0</v>
      </c>
      <c r="O34" s="153">
        <f>SUM('1.1.A. Iesniedzējs:1.3.2. Partneris-kom.-2'!P36)</f>
        <v>0</v>
      </c>
      <c r="P34" s="153">
        <f>SUM('1.1.A. Iesniedzējs:1.3.2. Partneris-kom.-2'!Q36)</f>
        <v>0</v>
      </c>
      <c r="Q34" s="153">
        <f>SUM('1.1.A. Iesniedzējs:1.3.2. Partneris-kom.-2'!R36)</f>
        <v>0</v>
      </c>
      <c r="R34" s="153">
        <f>SUM('1.1.A. Iesniedzējs:1.3.2. Partneris-kom.-2'!S36)</f>
        <v>0</v>
      </c>
      <c r="S34" s="153">
        <f>SUM('1.1.A. Iesniedzējs:1.3.2. Partneris-kom.-2'!T36)</f>
        <v>0</v>
      </c>
      <c r="T34" s="153">
        <f>SUM('1.1.A. Iesniedzējs:1.3.2. Partneris-kom.-2'!U36)</f>
        <v>0</v>
      </c>
      <c r="U34" s="153">
        <f>SUM('1.1.A. Iesniedzējs:1.3.2. Partneris-kom.-2'!V36)</f>
        <v>0</v>
      </c>
      <c r="V34" s="153">
        <f>SUM('1.1.A. Iesniedzējs:1.3.2. Partneris-kom.-2'!W36)</f>
        <v>0</v>
      </c>
      <c r="W34" s="158"/>
      <c r="AC34" s="168"/>
      <c r="AD34" s="168"/>
      <c r="AE34" s="168"/>
      <c r="AF34" s="168"/>
      <c r="AG34" s="168"/>
      <c r="AH34" s="168"/>
      <c r="AI34" s="168"/>
      <c r="AJ34" s="168"/>
      <c r="AK34" s="168"/>
      <c r="AL34" s="168"/>
      <c r="AM34" s="168"/>
      <c r="AN34" s="168"/>
      <c r="AO34" s="168"/>
      <c r="AP34" s="168"/>
      <c r="AQ34" s="168"/>
      <c r="AR34" s="168"/>
    </row>
    <row r="35" spans="1:45" s="3" customFormat="1" x14ac:dyDescent="0.2">
      <c r="A35" s="155"/>
      <c r="B35" s="156"/>
      <c r="C35" s="157"/>
      <c r="D35" s="158"/>
      <c r="E35" s="159"/>
      <c r="F35" s="158"/>
      <c r="G35" s="158"/>
      <c r="H35" s="158"/>
      <c r="I35" s="158"/>
      <c r="J35" s="158"/>
      <c r="K35" s="158"/>
      <c r="L35" s="158"/>
      <c r="M35" s="158"/>
      <c r="N35" s="158"/>
      <c r="O35" s="158"/>
      <c r="P35" s="158"/>
      <c r="Q35" s="158"/>
      <c r="R35" s="158"/>
      <c r="S35" s="158"/>
      <c r="T35" s="158"/>
      <c r="U35" s="158"/>
      <c r="V35" s="158"/>
      <c r="W35" s="158"/>
      <c r="AC35" s="5"/>
      <c r="AD35" s="5"/>
      <c r="AE35" s="5"/>
      <c r="AF35" s="5"/>
      <c r="AG35" s="5"/>
      <c r="AH35" s="5"/>
      <c r="AI35" s="5"/>
      <c r="AJ35" s="5"/>
      <c r="AK35" s="5"/>
      <c r="AL35" s="5"/>
      <c r="AM35" s="5"/>
      <c r="AN35" s="5"/>
      <c r="AO35" s="5"/>
      <c r="AP35" s="5"/>
      <c r="AQ35" s="5"/>
      <c r="AR35" s="5"/>
    </row>
    <row r="36" spans="1:45" s="3" customFormat="1" x14ac:dyDescent="0.2">
      <c r="A36" s="155"/>
      <c r="B36" s="160" t="s">
        <v>488</v>
      </c>
      <c r="C36" s="161"/>
      <c r="D36" s="162"/>
      <c r="E36" s="154">
        <f>E5</f>
        <v>0</v>
      </c>
      <c r="F36" s="158"/>
      <c r="G36" s="158"/>
      <c r="H36" s="158"/>
      <c r="I36" s="158"/>
      <c r="J36" s="158"/>
      <c r="K36" s="158"/>
      <c r="L36" s="158"/>
      <c r="M36" s="158"/>
      <c r="N36" s="158"/>
      <c r="O36" s="158"/>
      <c r="P36" s="158"/>
      <c r="Q36" s="158"/>
      <c r="R36" s="158"/>
      <c r="S36" s="158"/>
      <c r="T36" s="158"/>
      <c r="U36" s="158"/>
      <c r="V36" s="158"/>
      <c r="W36" s="158"/>
      <c r="AC36" s="5"/>
      <c r="AD36" s="5"/>
      <c r="AE36" s="5"/>
      <c r="AF36" s="5"/>
      <c r="AG36" s="5"/>
      <c r="AH36" s="5"/>
      <c r="AI36" s="5"/>
      <c r="AJ36" s="5"/>
      <c r="AK36" s="5"/>
      <c r="AL36" s="5"/>
      <c r="AM36" s="5"/>
      <c r="AN36" s="5"/>
      <c r="AO36" s="5"/>
      <c r="AP36" s="5"/>
      <c r="AQ36" s="5"/>
      <c r="AR36" s="5"/>
    </row>
    <row r="37" spans="1:45" s="3" customFormat="1" x14ac:dyDescent="0.2">
      <c r="A37" s="155"/>
      <c r="B37" s="163" t="s">
        <v>489</v>
      </c>
      <c r="C37" s="164"/>
      <c r="D37" s="165"/>
      <c r="E37" s="154">
        <f>E34-E36-E33</f>
        <v>5900000</v>
      </c>
      <c r="F37" s="158"/>
      <c r="G37" s="158"/>
      <c r="H37" s="158"/>
      <c r="I37" s="158"/>
      <c r="J37" s="158"/>
      <c r="K37" s="158"/>
      <c r="L37" s="158"/>
      <c r="M37" s="158"/>
      <c r="N37" s="158"/>
      <c r="O37" s="158"/>
      <c r="P37" s="158"/>
      <c r="Q37" s="158"/>
      <c r="R37" s="158"/>
      <c r="S37" s="158"/>
      <c r="T37" s="158"/>
      <c r="U37" s="158"/>
      <c r="V37" s="158"/>
      <c r="W37" s="158"/>
      <c r="AC37" s="5"/>
      <c r="AD37" s="5"/>
      <c r="AE37" s="5"/>
      <c r="AF37" s="5"/>
      <c r="AG37" s="5"/>
      <c r="AH37" s="5"/>
      <c r="AI37" s="5"/>
      <c r="AJ37" s="5"/>
      <c r="AK37" s="5"/>
      <c r="AL37" s="5"/>
      <c r="AM37" s="5"/>
      <c r="AN37" s="5"/>
      <c r="AO37" s="5"/>
      <c r="AP37" s="5"/>
      <c r="AQ37" s="5"/>
      <c r="AR37" s="5"/>
    </row>
    <row r="38" spans="1:45" s="3" customFormat="1" x14ac:dyDescent="0.2">
      <c r="A38" s="155"/>
      <c r="F38" s="158"/>
      <c r="G38" s="166"/>
      <c r="H38" s="166"/>
      <c r="I38" s="166"/>
      <c r="J38" s="166"/>
      <c r="K38" s="166"/>
      <c r="L38" s="166"/>
      <c r="M38" s="166"/>
      <c r="N38" s="166"/>
      <c r="O38" s="166"/>
      <c r="P38" s="166"/>
      <c r="Q38" s="166"/>
      <c r="R38" s="166"/>
      <c r="S38" s="166"/>
      <c r="T38" s="166"/>
      <c r="U38" s="166"/>
      <c r="V38" s="166"/>
      <c r="W38" s="166"/>
      <c r="AC38" s="5"/>
      <c r="AD38" s="5"/>
      <c r="AE38" s="5"/>
      <c r="AF38" s="5"/>
      <c r="AG38" s="5"/>
      <c r="AH38" s="5"/>
      <c r="AI38" s="5"/>
      <c r="AJ38" s="5"/>
      <c r="AK38" s="5"/>
      <c r="AL38" s="5"/>
      <c r="AM38" s="5"/>
      <c r="AN38" s="5"/>
      <c r="AO38" s="5"/>
      <c r="AP38" s="5"/>
      <c r="AQ38" s="5"/>
      <c r="AR38" s="5"/>
    </row>
    <row r="39" spans="1:45" s="3" customFormat="1" x14ac:dyDescent="0.2">
      <c r="A39" s="11"/>
      <c r="B39" s="11"/>
      <c r="C39" s="11"/>
      <c r="D39" s="11"/>
      <c r="E39" s="11"/>
      <c r="F39" s="44"/>
      <c r="G39" s="168"/>
      <c r="H39" s="168"/>
      <c r="I39" s="168"/>
      <c r="J39" s="168"/>
      <c r="K39" s="168"/>
      <c r="L39" s="168"/>
      <c r="M39" s="168"/>
      <c r="N39" s="168"/>
      <c r="O39" s="168"/>
      <c r="P39" s="168"/>
      <c r="Q39" s="168"/>
      <c r="R39" s="168"/>
      <c r="S39" s="168"/>
      <c r="T39" s="168"/>
      <c r="U39" s="168"/>
      <c r="V39" s="169"/>
      <c r="W39" s="168"/>
      <c r="AC39" s="5"/>
      <c r="AD39" s="5"/>
      <c r="AE39" s="5"/>
      <c r="AF39" s="5"/>
      <c r="AG39" s="5"/>
      <c r="AH39" s="5"/>
      <c r="AI39" s="5"/>
      <c r="AJ39" s="5"/>
      <c r="AK39" s="5"/>
      <c r="AL39" s="5"/>
      <c r="AM39" s="5"/>
      <c r="AN39" s="5"/>
      <c r="AO39" s="5"/>
      <c r="AP39" s="5"/>
      <c r="AQ39" s="5"/>
      <c r="AR39" s="5"/>
    </row>
    <row r="40" spans="1:45" s="3" customFormat="1" ht="15" x14ac:dyDescent="0.25">
      <c r="A40" s="44" t="s">
        <v>216</v>
      </c>
      <c r="B40"/>
      <c r="C40" s="30"/>
      <c r="D40" s="183">
        <f>'6. DL finanšu_analīze'!F3</f>
        <v>0.04</v>
      </c>
      <c r="F40" s="44"/>
      <c r="G40" s="168"/>
      <c r="H40" s="168"/>
      <c r="I40" s="168"/>
      <c r="J40" s="168"/>
      <c r="K40" s="168"/>
      <c r="L40" s="168"/>
      <c r="M40" s="168"/>
      <c r="N40" s="168"/>
      <c r="O40" s="168"/>
      <c r="P40" s="168"/>
      <c r="Q40" s="168"/>
      <c r="R40" s="168"/>
      <c r="S40" s="168"/>
      <c r="T40" s="168"/>
      <c r="U40" s="168"/>
      <c r="V40" s="168"/>
      <c r="W40" s="168"/>
      <c r="AC40" s="5"/>
      <c r="AD40" s="5"/>
      <c r="AE40" s="5"/>
      <c r="AF40" s="5"/>
      <c r="AG40" s="5"/>
      <c r="AH40" s="5"/>
      <c r="AI40" s="5"/>
      <c r="AJ40" s="5"/>
      <c r="AK40" s="5"/>
      <c r="AL40" s="5"/>
      <c r="AM40" s="5"/>
      <c r="AN40" s="5"/>
      <c r="AO40" s="5"/>
      <c r="AP40" s="5"/>
      <c r="AQ40" s="5"/>
      <c r="AR40" s="5"/>
    </row>
    <row r="41" spans="1:45" s="3" customFormat="1" ht="15" customHeight="1" x14ac:dyDescent="0.2">
      <c r="A41" s="730" t="s">
        <v>502</v>
      </c>
      <c r="B41" s="730"/>
      <c r="C41" s="730"/>
      <c r="D41" s="192" t="s">
        <v>205</v>
      </c>
      <c r="E41" s="192" t="s">
        <v>114</v>
      </c>
      <c r="F41" s="181">
        <f>'6. DL finanšu_analīze'!H6</f>
        <v>2022</v>
      </c>
      <c r="G41" s="181">
        <f>'6. DL finanšu_analīze'!I6</f>
        <v>2023</v>
      </c>
      <c r="H41" s="181">
        <f>'6. DL finanšu_analīze'!J6</f>
        <v>2024</v>
      </c>
      <c r="I41" s="181">
        <f>'6. DL finanšu_analīze'!K6</f>
        <v>2025</v>
      </c>
      <c r="J41" s="181">
        <f>'6. DL finanšu_analīze'!L6</f>
        <v>2026</v>
      </c>
      <c r="K41" s="181">
        <f>'6. DL finanšu_analīze'!M6</f>
        <v>2027</v>
      </c>
      <c r="L41" s="11" t="str">
        <f t="shared" ref="L41:N41" si="10">IF((J7)&lt;=56580,"0", "1")</f>
        <v>0</v>
      </c>
      <c r="M41" s="11" t="str">
        <f t="shared" si="10"/>
        <v>0</v>
      </c>
      <c r="N41" s="11" t="str">
        <f t="shared" si="10"/>
        <v>0</v>
      </c>
      <c r="O41" s="11" t="str">
        <f>IF((M7)&lt;=56580,"0", "1")</f>
        <v>0</v>
      </c>
      <c r="P41" s="11"/>
      <c r="Q41" s="11" t="str">
        <f>IF((O7)&lt;=56580,"0", "1")</f>
        <v>0</v>
      </c>
      <c r="R41" s="11"/>
      <c r="S41" s="11" t="str">
        <f>IF((Q7)&lt;=56580,"0", "1")</f>
        <v>0</v>
      </c>
      <c r="T41" s="11"/>
      <c r="U41" s="11" t="str">
        <f>IF((S7)&lt;=56580,"0", "1")</f>
        <v>0</v>
      </c>
      <c r="V41" s="11"/>
      <c r="W41" s="11" t="str">
        <f>IF((U7)&lt;=56580,"0", "1")</f>
        <v>0</v>
      </c>
      <c r="X41" s="5"/>
      <c r="AD41" s="5"/>
      <c r="AE41" s="5"/>
      <c r="AF41" s="5"/>
      <c r="AG41" s="5"/>
      <c r="AH41" s="5"/>
      <c r="AI41" s="5"/>
      <c r="AJ41" s="5"/>
      <c r="AK41" s="5"/>
      <c r="AL41" s="5"/>
      <c r="AM41" s="5"/>
      <c r="AN41" s="5"/>
      <c r="AO41" s="5"/>
      <c r="AP41" s="5"/>
      <c r="AQ41" s="5"/>
      <c r="AR41" s="5"/>
      <c r="AS41" s="5"/>
    </row>
    <row r="42" spans="1:45" s="3" customFormat="1" x14ac:dyDescent="0.2">
      <c r="A42" s="176" t="s">
        <v>503</v>
      </c>
      <c r="B42" s="46" t="s">
        <v>499</v>
      </c>
      <c r="C42" s="177" t="s">
        <v>58</v>
      </c>
      <c r="D42" s="184">
        <f>F42+NPV($D$40,G42:K42)</f>
        <v>0</v>
      </c>
      <c r="E42" s="184">
        <f>SUM(F42:K42)</f>
        <v>0</v>
      </c>
      <c r="F42" s="178">
        <f>'1.1.B. Iesniedzējs'!H39-'1.1.B. Iesniedzējs'!H35+'1.2.1.B. Partneris-1'!H39-'1.2.1.B. Partneris-1'!H35+'1.2.2.B. Partneris-2'!H39-'1.2.2.B. Partneris-2'!H35</f>
        <v>0</v>
      </c>
      <c r="G42" s="178">
        <f>'1.1.B. Iesniedzējs'!J39-'1.1.B. Iesniedzējs'!J35+'1.2.1.B. Partneris-1'!J39-'1.2.1.B. Partneris-1'!J35+'1.2.2.B. Partneris-2'!J39-'1.2.2.B. Partneris-2'!J35</f>
        <v>0</v>
      </c>
      <c r="H42" s="178">
        <f>'1.1.B. Iesniedzējs'!L39-'1.1.B. Iesniedzējs'!L35+'1.2.1.B. Partneris-1'!L39-'1.2.1.B. Partneris-1'!L35+'1.2.2.B. Partneris-2'!L39-'1.2.2.B. Partneris-2'!L35</f>
        <v>0</v>
      </c>
      <c r="I42" s="178">
        <f>'1.1.B. Iesniedzējs'!N39-'1.1.B. Iesniedzējs'!N35+'1.2.1.B. Partneris-1'!N39-'1.2.1.B. Partneris-1'!N35+'1.2.2.B. Partneris-2'!N39-'1.2.2.B. Partneris-2'!N35</f>
        <v>0</v>
      </c>
      <c r="J42" s="178">
        <f>'1.1.B. Iesniedzējs'!P39-'1.1.B. Iesniedzējs'!P35+'1.2.1.B. Partneris-1'!P39-'1.2.1.B. Partneris-1'!P35+'1.2.2.B. Partneris-2'!P39-'1.2.2.B. Partneris-2'!P35</f>
        <v>0</v>
      </c>
      <c r="K42" s="178">
        <f>'1.1.B. Iesniedzējs'!R39-'1.1.B. Iesniedzējs'!R35+'1.2.1.B. Partneris-1'!R39-'1.2.1.B. Partneris-1'!R35+'1.2.2.B. Partneris-2'!R39-'1.2.2.B. Partneris-2'!R35</f>
        <v>0</v>
      </c>
      <c r="L42" s="11"/>
      <c r="M42" s="11"/>
      <c r="N42" s="11"/>
      <c r="O42" s="11"/>
      <c r="P42" s="11"/>
      <c r="Q42" s="11"/>
      <c r="R42" s="11"/>
      <c r="S42" s="11"/>
      <c r="T42" s="11"/>
      <c r="U42" s="11"/>
      <c r="V42" s="11"/>
      <c r="W42" s="11"/>
      <c r="X42" s="5"/>
      <c r="AD42" s="5"/>
      <c r="AE42" s="5"/>
      <c r="AF42" s="5"/>
      <c r="AG42" s="5"/>
      <c r="AH42" s="5"/>
      <c r="AI42" s="5"/>
      <c r="AJ42" s="5"/>
      <c r="AK42" s="5"/>
      <c r="AL42" s="5"/>
      <c r="AM42" s="5"/>
      <c r="AN42" s="5"/>
      <c r="AO42" s="5"/>
      <c r="AP42" s="5"/>
      <c r="AQ42" s="5"/>
      <c r="AR42" s="5"/>
      <c r="AS42" s="5"/>
    </row>
    <row r="43" spans="1:45" s="3" customFormat="1" x14ac:dyDescent="0.2">
      <c r="A43" s="32"/>
      <c r="B43" s="30"/>
      <c r="C43" s="34"/>
      <c r="D43" s="34"/>
      <c r="E43" s="34"/>
      <c r="F43" s="179"/>
      <c r="G43" s="179"/>
      <c r="H43" s="179"/>
      <c r="I43" s="179"/>
      <c r="J43" s="179"/>
      <c r="K43" s="30"/>
      <c r="L43" s="11"/>
      <c r="M43" s="11"/>
      <c r="N43" s="11"/>
      <c r="O43" s="11"/>
      <c r="P43" s="11"/>
      <c r="Q43" s="11"/>
      <c r="R43" s="11"/>
      <c r="S43" s="11"/>
      <c r="T43" s="11"/>
      <c r="U43" s="11"/>
      <c r="V43" s="11"/>
      <c r="W43" s="11"/>
      <c r="X43" s="5"/>
      <c r="AD43" s="5"/>
      <c r="AE43" s="5"/>
      <c r="AF43" s="5"/>
      <c r="AG43" s="5"/>
      <c r="AH43" s="5"/>
      <c r="AI43" s="5"/>
      <c r="AJ43" s="5"/>
      <c r="AK43" s="5"/>
      <c r="AL43" s="5"/>
      <c r="AM43" s="5"/>
      <c r="AN43" s="5"/>
      <c r="AO43" s="5"/>
      <c r="AP43" s="5"/>
      <c r="AQ43" s="5"/>
      <c r="AR43" s="5"/>
      <c r="AS43" s="5"/>
    </row>
    <row r="44" spans="1:45" s="3" customFormat="1" ht="15" customHeight="1" x14ac:dyDescent="0.25">
      <c r="A44" s="730" t="s">
        <v>504</v>
      </c>
      <c r="B44" s="730"/>
      <c r="C44" s="730"/>
      <c r="D44" s="192"/>
      <c r="E44" s="192"/>
      <c r="F44" s="41"/>
      <c r="G44" s="41"/>
      <c r="H44" s="41"/>
      <c r="I44" s="41"/>
      <c r="J44" s="41"/>
      <c r="K44" s="41"/>
      <c r="L44" s="11"/>
      <c r="M44" s="11"/>
      <c r="N44" s="11"/>
      <c r="O44" s="11"/>
      <c r="P44" s="11"/>
      <c r="Q44" s="11"/>
      <c r="R44" s="11"/>
      <c r="S44" s="11"/>
      <c r="T44" s="11"/>
      <c r="U44" s="11"/>
      <c r="V44" s="11"/>
      <c r="W44" s="11"/>
      <c r="X44" s="5"/>
    </row>
    <row r="45" spans="1:45" s="3" customFormat="1" x14ac:dyDescent="0.2">
      <c r="A45" s="176" t="s">
        <v>503</v>
      </c>
      <c r="B45" s="46" t="s">
        <v>505</v>
      </c>
      <c r="C45" s="177" t="s">
        <v>58</v>
      </c>
      <c r="D45" s="184">
        <f>F45+NPV($D$40,G45:K45)</f>
        <v>0</v>
      </c>
      <c r="E45" s="184">
        <f>SUM(F45:K45)</f>
        <v>0</v>
      </c>
      <c r="F45" s="180">
        <f>'1.3.1. Partneris-kom.-1'!H36+'1.3.2. Partneris-kom.-2'!H36</f>
        <v>0</v>
      </c>
      <c r="G45" s="180">
        <f>'1.3.1. Partneris-kom.-1'!J36+'1.3.2. Partneris-kom.-2'!J36</f>
        <v>0</v>
      </c>
      <c r="H45" s="180">
        <f>'1.3.1. Partneris-kom.-1'!L36+'1.3.2. Partneris-kom.-2'!L36</f>
        <v>0</v>
      </c>
      <c r="I45" s="180">
        <f>'1.3.1. Partneris-kom.-1'!N36+'1.3.2. Partneris-kom.-2'!N36</f>
        <v>0</v>
      </c>
      <c r="J45" s="180">
        <f>'1.3.1. Partneris-kom.-1'!P36+'1.3.2. Partneris-kom.-2'!P36</f>
        <v>0</v>
      </c>
      <c r="K45" s="180">
        <f>'1.3.1. Partneris-kom.-1'!R36+'1.3.2. Partneris-kom.-2'!R36</f>
        <v>0</v>
      </c>
      <c r="L45" s="5"/>
      <c r="M45" s="5"/>
      <c r="N45" s="5"/>
      <c r="O45" s="5"/>
      <c r="P45" s="5"/>
      <c r="Q45" s="5"/>
      <c r="R45" s="5"/>
      <c r="S45" s="5"/>
      <c r="T45" s="5"/>
      <c r="U45" s="5"/>
      <c r="V45" s="5"/>
      <c r="W45" s="5"/>
      <c r="X45" s="5"/>
    </row>
    <row r="46" spans="1:45" s="3" customFormat="1" x14ac:dyDescent="0.2">
      <c r="A46" s="11"/>
      <c r="B46" s="11"/>
      <c r="C46" s="11"/>
      <c r="D46" s="11"/>
      <c r="E46" s="11"/>
    </row>
    <row r="47" spans="1:45" s="3" customFormat="1" x14ac:dyDescent="0.2"/>
    <row r="48" spans="1:45"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sheetData>
  <sheetProtection algorithmName="SHA-512" hashValue="ktXGpod1oZVn044GAVHrxlnZKvI/AJ4p0HS5pA0xvzrU1v9QaFeCcn7eVrnq83TGmoZa0ycUEIakbIs25ZCeDA==" saltValue="dsuJdkVxoTN1APWDqXlqtw==" spinCount="100000" sheet="1" formatCells="0" formatColumns="0" formatRows="0" insertColumns="0" insertRows="0" insertHyperlinks="0" deleteColumns="0" deleteRows="0" sort="0" autoFilter="0" pivotTables="0"/>
  <mergeCells count="16">
    <mergeCell ref="A41:C41"/>
    <mergeCell ref="A44:C44"/>
    <mergeCell ref="Q3:R3"/>
    <mergeCell ref="S3:T3"/>
    <mergeCell ref="U3:V3"/>
    <mergeCell ref="G3:H3"/>
    <mergeCell ref="I3:J3"/>
    <mergeCell ref="K3:L3"/>
    <mergeCell ref="M3:N3"/>
    <mergeCell ref="O3:P3"/>
    <mergeCell ref="E3:F3"/>
    <mergeCell ref="A1:B1"/>
    <mergeCell ref="A2:C2"/>
    <mergeCell ref="A3:A4"/>
    <mergeCell ref="B3:B4"/>
    <mergeCell ref="C3:D3"/>
  </mergeCells>
  <conditionalFormatting sqref="C5:C34 G5:V5">
    <cfRule type="containsText" dxfId="10" priority="3" stopIfTrue="1" operator="containsText" text="PĀRSNIEGTAS IZMAKSAS">
      <formula>NOT(ISERROR(SEARCH("PĀRSNIEGTAS IZMAKSAS",C5)))</formula>
    </cfRule>
  </conditionalFormatting>
  <conditionalFormatting sqref="G6:V34">
    <cfRule type="containsText" dxfId="9" priority="4" stopIfTrue="1" operator="containsText" text="PĀRSNIEGTAS IZMAKSAS">
      <formula>NOT(ISERROR(SEARCH("PĀRSNIEGTAS IZMAKSAS",G6)))</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35"/>
  <sheetViews>
    <sheetView zoomScale="90" zoomScaleNormal="90" workbookViewId="0">
      <pane xSplit="1" ySplit="1" topLeftCell="B2" activePane="bottomRight" state="frozen"/>
      <selection pane="topRight" activeCell="B1" sqref="B1"/>
      <selection pane="bottomLeft" activeCell="A2" sqref="A2"/>
      <selection pane="bottomRight" activeCell="E23" sqref="E23"/>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733" t="s">
        <v>484</v>
      </c>
      <c r="B1" s="733"/>
      <c r="C1" s="733"/>
      <c r="D1" s="733"/>
      <c r="E1" s="733"/>
    </row>
    <row r="2" spans="1:29" x14ac:dyDescent="0.2">
      <c r="A2" s="108"/>
      <c r="B2" s="108"/>
      <c r="C2" s="108"/>
      <c r="D2" s="108"/>
      <c r="E2" s="108"/>
    </row>
    <row r="3" spans="1:29" s="128" customFormat="1" x14ac:dyDescent="0.2">
      <c r="A3" s="16">
        <v>1</v>
      </c>
      <c r="B3" s="17" t="s">
        <v>449</v>
      </c>
      <c r="C3" s="125" t="s">
        <v>450</v>
      </c>
      <c r="D3" s="127" t="s">
        <v>451</v>
      </c>
      <c r="E3" s="4"/>
      <c r="F3" s="4"/>
      <c r="G3" s="4"/>
      <c r="H3" s="4"/>
      <c r="I3" s="4"/>
      <c r="J3" s="4"/>
      <c r="K3" s="4"/>
      <c r="L3" s="4"/>
      <c r="M3" s="4"/>
      <c r="N3" s="4"/>
      <c r="O3" s="4"/>
      <c r="P3" s="4"/>
      <c r="Q3" s="4"/>
      <c r="R3" s="4"/>
      <c r="S3" s="4"/>
      <c r="T3" s="4"/>
      <c r="U3" s="4"/>
      <c r="V3" s="4"/>
      <c r="W3" s="4"/>
      <c r="X3" s="4"/>
      <c r="Y3" s="4"/>
      <c r="Z3" s="4"/>
      <c r="AA3" s="4"/>
      <c r="AB3" s="4"/>
      <c r="AC3" s="4"/>
    </row>
    <row r="4" spans="1:29" x14ac:dyDescent="0.2">
      <c r="A4" s="129" t="s">
        <v>2</v>
      </c>
      <c r="B4" s="130" t="s">
        <v>452</v>
      </c>
      <c r="C4" s="130" t="s">
        <v>444</v>
      </c>
      <c r="D4" s="131">
        <f>'5.DL soc.econom. analīze'!AI49</f>
        <v>56</v>
      </c>
    </row>
    <row r="5" spans="1:29" s="135" customFormat="1" x14ac:dyDescent="0.2">
      <c r="A5" s="132" t="s">
        <v>4</v>
      </c>
      <c r="B5" s="133" t="s">
        <v>453</v>
      </c>
      <c r="C5" s="133" t="s">
        <v>444</v>
      </c>
      <c r="D5" s="134" t="str">
        <f>IF('Dati par projektu'!C7="3.3.1.",'5.DL soc.econom. analīze'!AI50,"Nettiecas!")</f>
        <v>Nettiecas!</v>
      </c>
      <c r="E5" s="4"/>
      <c r="F5" s="4"/>
      <c r="G5" s="4"/>
      <c r="H5" s="4"/>
      <c r="I5" s="4"/>
      <c r="J5" s="4"/>
      <c r="K5" s="4"/>
      <c r="L5" s="4"/>
    </row>
    <row r="6" spans="1:29" x14ac:dyDescent="0.2">
      <c r="A6" s="129" t="s">
        <v>6</v>
      </c>
      <c r="B6" s="130" t="s">
        <v>454</v>
      </c>
      <c r="C6" s="130" t="s">
        <v>58</v>
      </c>
      <c r="D6" s="131">
        <f>'5.DL soc.econom. analīze'!AI51</f>
        <v>2500000</v>
      </c>
      <c r="M6" s="64"/>
      <c r="N6" s="64"/>
      <c r="O6" s="64"/>
      <c r="P6" s="64"/>
      <c r="Q6" s="64"/>
      <c r="R6" s="64"/>
      <c r="S6" s="64"/>
    </row>
    <row r="7" spans="1:29" ht="25.5" x14ac:dyDescent="0.2">
      <c r="A7" s="129" t="s">
        <v>8</v>
      </c>
      <c r="B7" s="130" t="s">
        <v>455</v>
      </c>
      <c r="C7" s="130" t="s">
        <v>448</v>
      </c>
      <c r="D7" s="151">
        <f>IF('Dati par projektu'!C7="5.6.2.",'5.DL soc.econom. analīze'!AI52,"Nettiecas!")</f>
        <v>1</v>
      </c>
    </row>
    <row r="8" spans="1:29" x14ac:dyDescent="0.2">
      <c r="A8" s="3"/>
      <c r="B8" s="3"/>
      <c r="C8" s="3"/>
      <c r="D8" s="3"/>
    </row>
    <row r="9" spans="1:29" s="128" customFormat="1" x14ac:dyDescent="0.2">
      <c r="A9" s="16">
        <v>2</v>
      </c>
      <c r="B9" s="17" t="s">
        <v>456</v>
      </c>
      <c r="C9" s="17"/>
      <c r="D9" s="125" t="s">
        <v>457</v>
      </c>
      <c r="E9" s="4"/>
      <c r="F9" s="4"/>
      <c r="G9" s="4"/>
      <c r="H9" s="4"/>
      <c r="I9" s="4"/>
      <c r="J9" s="4"/>
      <c r="K9" s="4"/>
      <c r="L9" s="4"/>
      <c r="M9" s="4"/>
      <c r="N9" s="4"/>
      <c r="O9" s="4"/>
      <c r="P9" s="4"/>
      <c r="Q9" s="4"/>
      <c r="R9" s="4"/>
      <c r="S9" s="4"/>
      <c r="T9" s="4"/>
      <c r="U9" s="4"/>
      <c r="V9" s="4"/>
      <c r="W9" s="4"/>
      <c r="X9" s="4"/>
      <c r="Y9" s="4"/>
      <c r="Z9" s="4"/>
      <c r="AA9" s="4"/>
      <c r="AB9" s="4"/>
      <c r="AC9" s="4"/>
    </row>
    <row r="10" spans="1:29" x14ac:dyDescent="0.2">
      <c r="A10" s="30"/>
      <c r="B10" s="30"/>
      <c r="C10" s="30"/>
      <c r="D10" s="136"/>
    </row>
    <row r="11" spans="1:29" x14ac:dyDescent="0.2">
      <c r="A11" s="137" t="s">
        <v>65</v>
      </c>
      <c r="B11" s="137" t="s">
        <v>458</v>
      </c>
      <c r="C11" s="137" t="s">
        <v>444</v>
      </c>
      <c r="D11" s="138" t="str">
        <f>IF('Dati par projektu'!C7="3.3.1.",(IF(D4&gt;=1, "IZPILDĪTS KRITĒRIJS", "NAV IZPILDĪTS KRITĒRIJS")),"Neattiecas!")</f>
        <v>Neattiecas!</v>
      </c>
    </row>
    <row r="12" spans="1:29" ht="25.5" x14ac:dyDescent="0.2">
      <c r="A12" s="137" t="s">
        <v>67</v>
      </c>
      <c r="B12" s="137" t="s">
        <v>459</v>
      </c>
      <c r="C12" s="137" t="s">
        <v>444</v>
      </c>
      <c r="D12" s="138" t="str">
        <f>IF('Dati par projektu'!C7="5.6.2.",(IF(D5&gt;=2, "IZPILDĪTS KRITĒRIJS", "NAV IZPILDĪTS KRITĒRIJS")),"Neattiecas!")</f>
        <v>IZPILDĪTS KRITĒRIJS</v>
      </c>
    </row>
    <row r="13" spans="1:29" ht="25.5" x14ac:dyDescent="0.2">
      <c r="A13" s="139" t="s">
        <v>117</v>
      </c>
      <c r="B13" s="140" t="s">
        <v>460</v>
      </c>
      <c r="C13" s="139" t="s">
        <v>58</v>
      </c>
      <c r="D13" s="141">
        <f>'9. DL PIV 2.pielikums'!T5/D4</f>
        <v>71428.57142857142</v>
      </c>
      <c r="E13" s="734" t="str">
        <f>IF(D13&lt;IF('Dati par projektu'!C7="3.3.1.",60987,60959)," ","ERAF finansējums uz vienu jaunradītu darba vietu ir pārāk liels, ja vien projektā neizmanto MK noteikumu Nr.593 vai MK noteikumu Nr.645 11.3.apakšpunktu!")</f>
        <v>ERAF finansējums uz vienu jaunradītu darba vietu ir pārāk liels, ja vien projektā neizmanto MK noteikumu Nr.593 vai MK noteikumu Nr.645 11.3.apakšpunktu!</v>
      </c>
      <c r="F13" s="735"/>
      <c r="G13" s="735"/>
      <c r="H13" s="735"/>
      <c r="I13" s="735"/>
      <c r="J13" s="735"/>
      <c r="K13" s="735"/>
    </row>
    <row r="14" spans="1:29" ht="25.5" x14ac:dyDescent="0.2">
      <c r="A14" s="139" t="s">
        <v>118</v>
      </c>
      <c r="B14" s="140" t="s">
        <v>461</v>
      </c>
      <c r="C14" s="139" t="s">
        <v>58</v>
      </c>
      <c r="D14" s="141">
        <f>D6/'9. DL PIV 2.pielikums'!T5</f>
        <v>0.62500000000000011</v>
      </c>
      <c r="E14" s="734" t="str">
        <f>IF(D14&lt;1,"Uz vienu euro ERAF finansējumu jāpiesaista vismaz viens euro privāto investīciju, ja vien projektā neizmanto MK noteikumu Nr.593 vai MK noteikumu Nr.645 11.3.apakšpunktu!"," ")</f>
        <v>Uz vienu euro ERAF finansējumu jāpiesaista vismaz viens euro privāto investīciju, ja vien projektā neizmanto MK noteikumu Nr.593 vai MK noteikumu Nr.645 11.3.apakšpunktu!</v>
      </c>
      <c r="F14" s="735"/>
      <c r="G14" s="735"/>
      <c r="H14" s="735"/>
      <c r="I14" s="735"/>
      <c r="J14" s="735"/>
      <c r="K14" s="735"/>
    </row>
    <row r="15" spans="1:29" ht="25.5" x14ac:dyDescent="0.2">
      <c r="A15" s="139" t="s">
        <v>119</v>
      </c>
      <c r="B15" s="140" t="s">
        <v>462</v>
      </c>
      <c r="C15" s="139" t="s">
        <v>448</v>
      </c>
      <c r="D15" s="141">
        <f>D7</f>
        <v>1</v>
      </c>
    </row>
    <row r="16" spans="1:29" x14ac:dyDescent="0.2">
      <c r="A16" s="139" t="s">
        <v>128</v>
      </c>
      <c r="B16" s="140" t="s">
        <v>463</v>
      </c>
      <c r="C16" s="139" t="s">
        <v>444</v>
      </c>
      <c r="D16" s="138" t="str">
        <f>D5</f>
        <v>Nettiecas!</v>
      </c>
      <c r="I16" s="142"/>
    </row>
    <row r="17" spans="1:9" x14ac:dyDescent="0.2">
      <c r="A17" s="143"/>
      <c r="B17" s="144"/>
      <c r="C17" s="143"/>
      <c r="D17" s="145"/>
    </row>
    <row r="18" spans="1:9" x14ac:dyDescent="0.2">
      <c r="A18" s="143"/>
      <c r="B18" s="144"/>
      <c r="C18" s="143"/>
      <c r="D18" s="145"/>
    </row>
    <row r="19" spans="1:9" x14ac:dyDescent="0.2">
      <c r="A19" s="16">
        <v>3</v>
      </c>
      <c r="B19" s="17" t="s">
        <v>464</v>
      </c>
      <c r="C19" s="17"/>
      <c r="D19" s="125" t="s">
        <v>465</v>
      </c>
      <c r="G19" s="146"/>
      <c r="I19" s="146"/>
    </row>
    <row r="20" spans="1:9" ht="55.5" customHeight="1" x14ac:dyDescent="0.2">
      <c r="A20" s="137" t="s">
        <v>91</v>
      </c>
      <c r="B20" s="731" t="s">
        <v>466</v>
      </c>
      <c r="C20" s="732"/>
      <c r="D20" s="147" t="str">
        <f>IF('9. DL PIV 2.pielikums'!T5&lt;=D4*41000+D6,"IZPILDĪTS KRITĒRIJS","NAV IZPILDĪTS KRITĒRIJS")</f>
        <v>IZPILDĪTS KRITĒRIJS</v>
      </c>
      <c r="E20" s="148"/>
    </row>
    <row r="21" spans="1:9" x14ac:dyDescent="0.2">
      <c r="A21" s="137" t="s">
        <v>92</v>
      </c>
      <c r="B21" s="731" t="s">
        <v>467</v>
      </c>
      <c r="C21" s="732"/>
      <c r="D21" s="147" t="str">
        <f>IF('Dati par projektu'!C7="3.3.1.",IF('10. DL PIV 3.pielikums'!E35&gt;=50000,"IZPILDĪTS KRITĒRIJS","NAV IZPILDĪTS KRITĒRIJS"),"Neattiecas!")</f>
        <v>Neattiecas!</v>
      </c>
      <c r="E21" s="93"/>
    </row>
    <row r="22" spans="1:9" x14ac:dyDescent="0.2">
      <c r="A22" s="137" t="s">
        <v>179</v>
      </c>
      <c r="B22" s="731" t="s">
        <v>468</v>
      </c>
      <c r="C22" s="732"/>
      <c r="D22" s="147" t="str">
        <f>IF('Dati par projektu'!C7="5.6.2.",IF('10. DL PIV 3.pielikums'!E35&gt;=100000,"IZPILDĪTS KRITĒRIJS","NAV IZPILDĪTS KRITĒRIJS"),"Neattiecas!")</f>
        <v>IZPILDĪTS KRITĒRIJS</v>
      </c>
      <c r="E22" s="93"/>
    </row>
    <row r="23" spans="1:9" ht="40.5" customHeight="1" x14ac:dyDescent="0.2">
      <c r="A23" s="137" t="s">
        <v>192</v>
      </c>
      <c r="B23" s="731" t="s">
        <v>469</v>
      </c>
      <c r="C23" s="732"/>
      <c r="D23" s="147" t="str">
        <f>IF('10. DL PIV 3.pielikums'!C6=0,"Neattiecas!",IF('10. DL PIV 3.pielikums'!C6/'10. DL PIV 3.pielikums'!C7=15%,"IZPILDĪTS KRITĒRIJS","NAV IZPILDĪTS KRITĒRIJS"))</f>
        <v>Neattiecas!</v>
      </c>
      <c r="E23" s="93"/>
    </row>
    <row r="24" spans="1:9" ht="39.75" customHeight="1" x14ac:dyDescent="0.2">
      <c r="A24" s="137" t="s">
        <v>193</v>
      </c>
      <c r="B24" s="731" t="s">
        <v>470</v>
      </c>
      <c r="C24" s="732"/>
      <c r="D24" s="147" t="str">
        <f>IF(('10. DL PIV 3.pielikums'!C21+'10. DL PIV 3.pielikums'!C30)&lt;='10. DL PIV 3.pielikums'!C35*0.07, "IZPILDĪTS KRITĒRIJS", "NAV IZPILDĪTS KRITĒRIJS")</f>
        <v>IZPILDĪTS KRITĒRIJS</v>
      </c>
      <c r="E24" s="152"/>
    </row>
    <row r="25" spans="1:9" x14ac:dyDescent="0.2">
      <c r="A25" s="137" t="s">
        <v>194</v>
      </c>
      <c r="B25" s="731" t="s">
        <v>471</v>
      </c>
      <c r="C25" s="732"/>
      <c r="D25" s="147" t="str">
        <f>IF('10. DL PIV 3.pielikums'!C34&lt;=('10. DL PIV 3.pielikums'!C35-'10. DL PIV 3.pielikums'!C6)*0.05, "IZPILDĪTS KRITĒRIJS", "NAV IZPILDĪTS KRITĒRIJS")</f>
        <v>IZPILDĪTS KRITĒRIJS</v>
      </c>
      <c r="E25" s="93"/>
    </row>
    <row r="26" spans="1:9" ht="42" customHeight="1" x14ac:dyDescent="0.2">
      <c r="A26" s="137" t="s">
        <v>195</v>
      </c>
      <c r="B26" s="731" t="s">
        <v>472</v>
      </c>
      <c r="C26" s="732"/>
      <c r="D26" s="173" t="str">
        <f>IF(AND('12. AL budžets kopā'!E37&gt;=5000000,'12. AL budžets kopā'!G7=56580,'12. AL budžets kopā'!I7&lt;=56580,'12. AL budžets kopā'!K7&lt;=56580,'12. AL budžets kopā'!M7&lt;=56580,'12. AL budžets kopā'!O7&lt;=56580,'12. AL budžets kopā'!Q7&lt;=56580,'12. AL budžets kopā'!S7&lt;=56580,'12. AL budžets kopā'!U7&lt;=56580),"IZPILDĪTS KRITĒRIJS",IF(AND('12. AL budžets kopā'!G7&lt;=(24426+(0.0064*('12. AL budžets kopā'!E37-'12. AL budžets kopā'!E7))),'12. AL budžets kopā'!I7&lt;=(24426+(0.0064*('12. AL budžets kopā'!E37-'12. AL budžets kopā'!E7))),'12. AL budžets kopā'!K7&lt;=(24426+(0.0064*('12. AL budžets kopā'!E37-'12. AL budžets kopā'!E7))),'12. AL budžets kopā'!M7&lt;=(24426+(0.0064*('12. AL budžets kopā'!E37-'12. AL budžets kopā'!E7))),'12. AL budžets kopā'!O7&lt;=(24426+(0.0064*('12. AL budžets kopā'!E37-'12. AL budžets kopā'!E7))),'12. AL budžets kopā'!Q7&lt;=(24426+(0.0064*('12. AL budžets kopā'!E37-'12. AL budžets kopā'!E7))),'12. AL budžets kopā'!S7&lt;=(24426+(0.0064*('12. AL budžets kopā'!E37-'12. AL budžets kopā'!E7))),'12. AL budžets kopā'!U7&lt;=(24426+(0.0064*('12. AL budžets kopā'!E37-'12. AL budžets kopā'!E7)))),"IZPILDĪTS KRITĒRIJS", "NAV IZPILDĪTS KRITĒRIJS"))</f>
        <v>IZPILDĪTS KRITĒRIJS</v>
      </c>
      <c r="E26" s="93"/>
    </row>
    <row r="27" spans="1:9" x14ac:dyDescent="0.2">
      <c r="A27" s="137" t="s">
        <v>196</v>
      </c>
      <c r="B27" s="731" t="s">
        <v>473</v>
      </c>
      <c r="C27" s="732"/>
      <c r="D27" s="173" t="str">
        <f>IF(SUM('12. AL budžets kopā'!E21,'12. AL budžets kopā'!E22)/SUM('12. AL budžets kopā'!E23,'12. AL budžets kopā'!E24)&lt;=0.1,"IZPILDĪTS KRITĒRIJS","NAV IZPILDĪTS KRITĒRIJS")</f>
        <v>IZPILDĪTS KRITĒRIJS</v>
      </c>
      <c r="E27" s="93"/>
    </row>
    <row r="28" spans="1:9" x14ac:dyDescent="0.2">
      <c r="A28" s="137" t="s">
        <v>204</v>
      </c>
      <c r="B28" s="731" t="s">
        <v>474</v>
      </c>
      <c r="C28" s="732"/>
      <c r="D28" s="173" t="str">
        <f>IF('12. AL budžets kopā'!E27/'12. AL budžets kopā'!E34&lt;=0.1,"IZPILDĪTS KRITĒRIJS","NAV IZPILDĪTS KRITĒRIJS")</f>
        <v>IZPILDĪTS KRITĒRIJS</v>
      </c>
      <c r="E28" s="93"/>
    </row>
    <row r="29" spans="1:9" ht="25.5" x14ac:dyDescent="0.2">
      <c r="A29" s="137" t="s">
        <v>475</v>
      </c>
      <c r="B29" s="731" t="s">
        <v>476</v>
      </c>
      <c r="C29" s="732"/>
      <c r="D29" s="579" t="s">
        <v>477</v>
      </c>
      <c r="E29" s="93"/>
    </row>
    <row r="30" spans="1:9" x14ac:dyDescent="0.2">
      <c r="A30" s="137" t="s">
        <v>478</v>
      </c>
      <c r="B30" s="731" t="s">
        <v>479</v>
      </c>
      <c r="C30" s="732"/>
      <c r="D30" s="173" t="str">
        <f>IF('12. AL budžets kopā'!E28/'12. AL budžets kopā'!E37&lt;=0.02,"IZPILDĪTS KRITĒRIJS","NAV IZPILDĪTS KRITĒRIJS")</f>
        <v>IZPILDĪTS KRITĒRIJS</v>
      </c>
      <c r="E30" s="93"/>
    </row>
    <row r="31" spans="1:9" x14ac:dyDescent="0.2">
      <c r="B31" s="142"/>
      <c r="D31" s="93"/>
    </row>
    <row r="32" spans="1:9" x14ac:dyDescent="0.2">
      <c r="A32" s="16">
        <v>4</v>
      </c>
      <c r="B32" s="17" t="s">
        <v>480</v>
      </c>
      <c r="C32" s="17"/>
      <c r="D32" s="150" t="s">
        <v>457</v>
      </c>
    </row>
    <row r="33" spans="1:4" x14ac:dyDescent="0.2">
      <c r="A33" s="137" t="s">
        <v>136</v>
      </c>
      <c r="B33" s="731" t="s">
        <v>481</v>
      </c>
      <c r="C33" s="732"/>
      <c r="D33" s="149" t="str">
        <f>IF('11. DL PIV 4.pielikums'!C90&gt;=0,"IZPILDĪTS KRITĒRIJS","NAV IZPILDĪTS KRITĒRIJS")</f>
        <v>IZPILDĪTS KRITĒRIJS</v>
      </c>
    </row>
    <row r="34" spans="1:4" x14ac:dyDescent="0.2">
      <c r="A34" s="137" t="s">
        <v>180</v>
      </c>
      <c r="B34" s="731" t="s">
        <v>482</v>
      </c>
      <c r="C34" s="732"/>
      <c r="D34" s="149" t="str">
        <f>IF('11. DL PIV 4.pielikums'!C89&gt;'11. DL PIV 4.pielikums'!C88,"IZPILDĪTS KRITĒRIJS","NAV IZPILDĪTS KRITĒRIJS")</f>
        <v>IZPILDĪTS KRITĒRIJS</v>
      </c>
    </row>
    <row r="35" spans="1:4" x14ac:dyDescent="0.2">
      <c r="A35" s="4" t="s">
        <v>483</v>
      </c>
    </row>
  </sheetData>
  <sheetProtection algorithmName="SHA-512" hashValue="kS/Z1Ttkpcwzn01BMW/m3NCas1fWjftKSo/OTkoR6aAY8mBRvhjtRNpuZLVNXf+fxKnBi4OhpeInLKOWg+NF6Q==" saltValue="eiRTD992Df8IeQSWik0jeA==" spinCount="100000" sheet="1" formatCells="0" formatColumns="0" formatRows="0" insertColumns="0" insertRows="0" insertHyperlinks="0" deleteColumns="0" deleteRows="0" sort="0" autoFilter="0" pivotTables="0"/>
  <mergeCells count="16">
    <mergeCell ref="B22:C22"/>
    <mergeCell ref="A1:E1"/>
    <mergeCell ref="E13:K13"/>
    <mergeCell ref="E14:K14"/>
    <mergeCell ref="B20:C20"/>
    <mergeCell ref="B21:C21"/>
    <mergeCell ref="B29:C29"/>
    <mergeCell ref="B30:C30"/>
    <mergeCell ref="B33:C33"/>
    <mergeCell ref="B34:C34"/>
    <mergeCell ref="B23:C23"/>
    <mergeCell ref="B24:C24"/>
    <mergeCell ref="B25:C25"/>
    <mergeCell ref="B26:C26"/>
    <mergeCell ref="B27:C27"/>
    <mergeCell ref="B28:C28"/>
  </mergeCells>
  <conditionalFormatting sqref="D11:D12 D20:D30">
    <cfRule type="cellIs" dxfId="8" priority="9" stopIfTrue="1" operator="equal">
      <formula>"NAV IZPILDĪTS KRITĒRIJS"</formula>
    </cfRule>
  </conditionalFormatting>
  <conditionalFormatting sqref="D23:D30">
    <cfRule type="containsText" dxfId="7" priority="8" operator="containsText" text="PĀRSNIEGTAS IZMAKSAS">
      <formula>NOT(ISERROR(SEARCH("PĀRSNIEGTAS IZMAKSAS",D23)))</formula>
    </cfRule>
  </conditionalFormatting>
  <conditionalFormatting sqref="D24:D30 D20:D22">
    <cfRule type="containsText" dxfId="6" priority="7" operator="containsText" text="NAV IZPILDĪTS KRITĒRIJS">
      <formula>NOT(ISERROR(SEARCH("NAV IZPILDĪTS KRITĒRIJS",D20)))</formula>
    </cfRule>
  </conditionalFormatting>
  <conditionalFormatting sqref="D33:D34">
    <cfRule type="cellIs" dxfId="5" priority="6" stopIfTrue="1" operator="equal">
      <formula>"NAV IZPILDĪTS KRITĒRIJS"</formula>
    </cfRule>
  </conditionalFormatting>
  <conditionalFormatting sqref="D33:D34">
    <cfRule type="containsText" dxfId="4" priority="5" operator="containsText" text="PĀRSNIEGTAS IZMAKSAS">
      <formula>NOT(ISERROR(SEARCH("PĀRSNIEGTAS IZMAKSAS",D33)))</formula>
    </cfRule>
  </conditionalFormatting>
  <conditionalFormatting sqref="D33:D34">
    <cfRule type="containsText" dxfId="3" priority="4" operator="containsText" text="NAV IZPILDĪTS KRITĒRIJS">
      <formula>NOT(ISERROR(SEARCH("NAV IZPILDĪTS KRITĒRIJS",D33)))</formula>
    </cfRule>
  </conditionalFormatting>
  <conditionalFormatting sqref="D33">
    <cfRule type="cellIs" dxfId="2" priority="3" stopIfTrue="1" operator="equal">
      <formula>"NAV IZPILDĪTS KRITĒRIJS"</formula>
    </cfRule>
  </conditionalFormatting>
  <conditionalFormatting sqref="D33">
    <cfRule type="containsText" dxfId="1" priority="2" operator="containsText" text="PĀRSNIEGTAS IZMAKSAS">
      <formula>NOT(ISERROR(SEARCH("PĀRSNIEGTAS IZMAKSAS",D33)))</formula>
    </cfRule>
  </conditionalFormatting>
  <conditionalFormatting sqref="D33">
    <cfRule type="containsText" dxfId="0" priority="1" operator="containsText" text="NAV IZPILDĪTS KRITĒRIJS">
      <formula>NOT(ISERROR(SEARCH("NAV IZPILDĪTS KRITĒRIJS",D33)))</formula>
    </cfRule>
  </conditionalFormatting>
  <pageMargins left="0.7" right="0.7" top="0.75" bottom="0.75" header="0.3" footer="0.3"/>
  <pageSetup paperSize="9"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3:BB55"/>
  <sheetViews>
    <sheetView zoomScale="90" zoomScaleNormal="90" workbookViewId="0">
      <selection activeCell="K33" sqref="K33"/>
    </sheetView>
  </sheetViews>
  <sheetFormatPr defaultRowHeight="15" x14ac:dyDescent="0.25"/>
  <cols>
    <col min="1" max="1" width="12.5703125" customWidth="1"/>
    <col min="4" max="4" width="14" customWidth="1"/>
    <col min="5" max="11" width="12.28515625" customWidth="1"/>
    <col min="12" max="54" width="12" customWidth="1"/>
  </cols>
  <sheetData>
    <row r="3" spans="1:9" ht="21" x14ac:dyDescent="0.35">
      <c r="A3" s="109" t="s">
        <v>360</v>
      </c>
      <c r="B3" s="109"/>
    </row>
    <row r="4" spans="1:9" x14ac:dyDescent="0.25">
      <c r="A4" s="736" t="s">
        <v>361</v>
      </c>
      <c r="B4" s="736"/>
      <c r="C4" s="736"/>
      <c r="D4" s="736"/>
      <c r="E4" s="736"/>
      <c r="F4" s="736"/>
      <c r="G4" s="736"/>
      <c r="H4" s="736"/>
      <c r="I4" s="736"/>
    </row>
    <row r="5" spans="1:9" x14ac:dyDescent="0.25">
      <c r="A5" s="736"/>
      <c r="B5" s="736"/>
      <c r="C5" s="736"/>
      <c r="D5" s="736"/>
      <c r="E5" s="736"/>
      <c r="F5" s="736"/>
      <c r="G5" s="736"/>
      <c r="H5" s="736"/>
      <c r="I5" s="736"/>
    </row>
    <row r="6" spans="1:9" x14ac:dyDescent="0.25">
      <c r="A6" s="736"/>
      <c r="B6" s="736"/>
      <c r="C6" s="736"/>
      <c r="D6" s="736"/>
      <c r="E6" s="736"/>
      <c r="F6" s="736"/>
      <c r="G6" s="736"/>
      <c r="H6" s="736"/>
      <c r="I6" s="736"/>
    </row>
    <row r="7" spans="1:9" x14ac:dyDescent="0.25">
      <c r="A7" t="s">
        <v>373</v>
      </c>
      <c r="D7" s="115"/>
      <c r="E7" s="115"/>
      <c r="F7" s="115"/>
      <c r="G7" s="115"/>
      <c r="H7" s="115"/>
      <c r="I7" s="115"/>
    </row>
    <row r="8" spans="1:9" x14ac:dyDescent="0.25">
      <c r="A8" t="s">
        <v>362</v>
      </c>
      <c r="D8" s="112">
        <f>'1.1.A. Iesniedzējs'!D21</f>
        <v>3000000</v>
      </c>
      <c r="E8" t="s">
        <v>363</v>
      </c>
    </row>
    <row r="9" spans="1:9" x14ac:dyDescent="0.25">
      <c r="A9" t="s">
        <v>364</v>
      </c>
      <c r="D9" s="112">
        <v>50</v>
      </c>
      <c r="E9" t="s">
        <v>365</v>
      </c>
    </row>
    <row r="10" spans="1:9" x14ac:dyDescent="0.25">
      <c r="A10" t="s">
        <v>366</v>
      </c>
      <c r="D10" s="111">
        <f>100/D9</f>
        <v>2</v>
      </c>
      <c r="E10" t="s">
        <v>59</v>
      </c>
    </row>
    <row r="11" spans="1:9" x14ac:dyDescent="0.25">
      <c r="A11" t="s">
        <v>367</v>
      </c>
      <c r="D11" s="110">
        <f>D8*D10/100</f>
        <v>60000</v>
      </c>
      <c r="E11" t="s">
        <v>363</v>
      </c>
    </row>
    <row r="12" spans="1:9" x14ac:dyDescent="0.25">
      <c r="A12" t="s">
        <v>374</v>
      </c>
      <c r="D12" s="112">
        <v>30</v>
      </c>
      <c r="E12" t="s">
        <v>365</v>
      </c>
    </row>
    <row r="13" spans="1:9" x14ac:dyDescent="0.25">
      <c r="A13" t="s">
        <v>371</v>
      </c>
      <c r="D13" s="112">
        <v>3</v>
      </c>
      <c r="E13" t="s">
        <v>365</v>
      </c>
    </row>
    <row r="14" spans="1:9" x14ac:dyDescent="0.25">
      <c r="A14" t="s">
        <v>372</v>
      </c>
      <c r="D14" s="110">
        <f>D11*(D12-D13)</f>
        <v>1620000</v>
      </c>
      <c r="E14" t="s">
        <v>363</v>
      </c>
    </row>
    <row r="15" spans="1:9" x14ac:dyDescent="0.25">
      <c r="A15" s="49" t="s">
        <v>368</v>
      </c>
      <c r="B15" s="49"/>
      <c r="C15" s="49"/>
      <c r="D15" s="113">
        <f>D8-D14</f>
        <v>1380000</v>
      </c>
      <c r="E15" s="49" t="s">
        <v>363</v>
      </c>
    </row>
    <row r="17" spans="1:34" x14ac:dyDescent="0.25">
      <c r="A17" s="736" t="s">
        <v>369</v>
      </c>
      <c r="B17" s="736"/>
      <c r="C17" s="736"/>
      <c r="D17" s="736"/>
      <c r="E17" s="736"/>
      <c r="F17" s="736"/>
      <c r="G17" s="736"/>
      <c r="H17" s="736"/>
      <c r="I17" s="736"/>
    </row>
    <row r="18" spans="1:34" x14ac:dyDescent="0.25">
      <c r="A18" s="736"/>
      <c r="B18" s="736"/>
      <c r="C18" s="736"/>
      <c r="D18" s="736"/>
      <c r="E18" s="736"/>
      <c r="F18" s="736"/>
      <c r="G18" s="736"/>
      <c r="H18" s="736"/>
      <c r="I18" s="736"/>
    </row>
    <row r="19" spans="1:34" x14ac:dyDescent="0.25">
      <c r="A19" s="736"/>
      <c r="B19" s="736"/>
      <c r="C19" s="736"/>
      <c r="D19" s="736"/>
      <c r="E19" s="736"/>
      <c r="F19" s="736"/>
      <c r="G19" s="736"/>
      <c r="H19" s="736"/>
      <c r="I19" s="736"/>
    </row>
    <row r="20" spans="1:34" x14ac:dyDescent="0.25">
      <c r="A20" s="736"/>
      <c r="B20" s="736"/>
      <c r="C20" s="736"/>
      <c r="D20" s="736"/>
      <c r="E20" s="736"/>
      <c r="F20" s="736"/>
      <c r="G20" s="736"/>
      <c r="H20" s="736"/>
      <c r="I20" s="736"/>
    </row>
    <row r="21" spans="1:34" x14ac:dyDescent="0.25">
      <c r="A21" s="736"/>
      <c r="B21" s="736"/>
      <c r="C21" s="736"/>
      <c r="D21" s="736"/>
      <c r="E21" s="736"/>
      <c r="F21" s="736"/>
      <c r="G21" s="736"/>
      <c r="H21" s="736"/>
      <c r="I21" s="736"/>
    </row>
    <row r="22" spans="1:34" x14ac:dyDescent="0.25">
      <c r="A22" t="s">
        <v>373</v>
      </c>
      <c r="D22" s="115"/>
      <c r="E22" s="115"/>
      <c r="F22" s="115"/>
      <c r="G22" s="115"/>
      <c r="H22" s="115"/>
      <c r="I22" s="115"/>
    </row>
    <row r="23" spans="1:34" x14ac:dyDescent="0.25">
      <c r="A23" t="s">
        <v>364</v>
      </c>
      <c r="D23" s="112">
        <v>30</v>
      </c>
      <c r="E23" t="s">
        <v>365</v>
      </c>
    </row>
    <row r="24" spans="1:34" x14ac:dyDescent="0.25">
      <c r="A24" t="s">
        <v>374</v>
      </c>
      <c r="D24" s="112">
        <v>15</v>
      </c>
      <c r="E24" t="s">
        <v>365</v>
      </c>
    </row>
    <row r="25" spans="1:34" x14ac:dyDescent="0.25">
      <c r="A25" t="s">
        <v>113</v>
      </c>
      <c r="E25">
        <f>'3. DL invest.n.pl.AR pr.'!F5</f>
        <v>2022</v>
      </c>
      <c r="F25">
        <f>'3. DL invest.n.pl.AR pr.'!G5</f>
        <v>2023</v>
      </c>
      <c r="G25">
        <f>'3. DL invest.n.pl.AR pr.'!H5</f>
        <v>2024</v>
      </c>
      <c r="H25">
        <f>'3. DL invest.n.pl.AR pr.'!I5</f>
        <v>2025</v>
      </c>
      <c r="I25">
        <f>'3. DL invest.n.pl.AR pr.'!J5</f>
        <v>2026</v>
      </c>
      <c r="J25">
        <f>'3. DL invest.n.pl.AR pr.'!K5</f>
        <v>2027</v>
      </c>
      <c r="K25">
        <f>'3. DL invest.n.pl.AR pr.'!L5</f>
        <v>2028</v>
      </c>
      <c r="L25">
        <f>'3. DL invest.n.pl.AR pr.'!M5</f>
        <v>2029</v>
      </c>
      <c r="M25">
        <f>'3. DL invest.n.pl.AR pr.'!N5</f>
        <v>2030</v>
      </c>
      <c r="N25">
        <f>'3. DL invest.n.pl.AR pr.'!O5</f>
        <v>2031</v>
      </c>
      <c r="O25">
        <f>'3. DL invest.n.pl.AR pr.'!P5</f>
        <v>2032</v>
      </c>
      <c r="P25">
        <f>'3. DL invest.n.pl.AR pr.'!Q5</f>
        <v>2033</v>
      </c>
      <c r="Q25">
        <f>'3. DL invest.n.pl.AR pr.'!R5</f>
        <v>2034</v>
      </c>
      <c r="R25">
        <f>'3. DL invest.n.pl.AR pr.'!S5</f>
        <v>2035</v>
      </c>
      <c r="S25">
        <f>'3. DL invest.n.pl.AR pr.'!T5</f>
        <v>2036</v>
      </c>
      <c r="T25">
        <f>'3. DL invest.n.pl.AR pr.'!U5</f>
        <v>2037</v>
      </c>
      <c r="U25">
        <f>'3. DL invest.n.pl.AR pr.'!V5</f>
        <v>2038</v>
      </c>
      <c r="V25">
        <f>'3. DL invest.n.pl.AR pr.'!W5</f>
        <v>2039</v>
      </c>
      <c r="W25">
        <f>'3. DL invest.n.pl.AR pr.'!X5</f>
        <v>2040</v>
      </c>
      <c r="X25">
        <f>'3. DL invest.n.pl.AR pr.'!Y5</f>
        <v>2041</v>
      </c>
      <c r="Y25">
        <f>'3. DL invest.n.pl.AR pr.'!Z5</f>
        <v>2042</v>
      </c>
      <c r="Z25">
        <f>'3. DL invest.n.pl.AR pr.'!AA5</f>
        <v>2043</v>
      </c>
      <c r="AA25">
        <f>'3. DL invest.n.pl.AR pr.'!AB5</f>
        <v>2044</v>
      </c>
      <c r="AB25">
        <f>'3. DL invest.n.pl.AR pr.'!AC5</f>
        <v>2045</v>
      </c>
      <c r="AC25">
        <f>'3. DL invest.n.pl.AR pr.'!AD5</f>
        <v>2046</v>
      </c>
      <c r="AD25">
        <f>'3. DL invest.n.pl.AR pr.'!AE5</f>
        <v>2047</v>
      </c>
      <c r="AE25">
        <f>'3. DL invest.n.pl.AR pr.'!AF5</f>
        <v>2048</v>
      </c>
      <c r="AF25">
        <f>'3. DL invest.n.pl.AR pr.'!AG5</f>
        <v>2049</v>
      </c>
      <c r="AG25">
        <f>'3. DL invest.n.pl.AR pr.'!AH5</f>
        <v>2050</v>
      </c>
      <c r="AH25">
        <f>'3. DL invest.n.pl.AR pr.'!AI5</f>
        <v>2051</v>
      </c>
    </row>
    <row r="26" spans="1:34" x14ac:dyDescent="0.25">
      <c r="A26" t="s">
        <v>375</v>
      </c>
      <c r="E26">
        <v>1</v>
      </c>
      <c r="F26">
        <v>2</v>
      </c>
      <c r="G26">
        <v>3</v>
      </c>
      <c r="H26">
        <v>4</v>
      </c>
      <c r="I26">
        <v>5</v>
      </c>
      <c r="J26">
        <v>6</v>
      </c>
      <c r="K26">
        <v>7</v>
      </c>
      <c r="L26">
        <v>8</v>
      </c>
      <c r="M26">
        <v>9</v>
      </c>
      <c r="N26">
        <v>10</v>
      </c>
      <c r="O26">
        <v>11</v>
      </c>
      <c r="P26">
        <v>12</v>
      </c>
      <c r="Q26">
        <v>13</v>
      </c>
      <c r="R26">
        <v>14</v>
      </c>
      <c r="S26">
        <v>15</v>
      </c>
      <c r="T26">
        <v>16</v>
      </c>
      <c r="U26">
        <v>17</v>
      </c>
      <c r="V26">
        <v>18</v>
      </c>
      <c r="W26">
        <v>19</v>
      </c>
      <c r="X26">
        <v>20</v>
      </c>
      <c r="Y26">
        <v>21</v>
      </c>
      <c r="Z26">
        <v>22</v>
      </c>
      <c r="AA26">
        <v>23</v>
      </c>
      <c r="AB26">
        <v>24</v>
      </c>
      <c r="AC26">
        <v>25</v>
      </c>
      <c r="AD26">
        <v>26</v>
      </c>
      <c r="AE26">
        <v>27</v>
      </c>
      <c r="AF26">
        <v>28</v>
      </c>
      <c r="AG26">
        <v>29</v>
      </c>
      <c r="AH26">
        <v>30</v>
      </c>
    </row>
    <row r="27" spans="1:34" x14ac:dyDescent="0.25">
      <c r="A27" t="s">
        <v>370</v>
      </c>
      <c r="E27" s="115">
        <v>0</v>
      </c>
      <c r="F27" s="115">
        <v>0</v>
      </c>
      <c r="G27" s="115">
        <v>0</v>
      </c>
      <c r="H27" s="115">
        <v>0</v>
      </c>
      <c r="I27" s="115">
        <v>0</v>
      </c>
      <c r="J27" s="115">
        <v>0</v>
      </c>
      <c r="K27" s="115">
        <v>0</v>
      </c>
      <c r="L27" s="115">
        <v>0</v>
      </c>
      <c r="M27" s="115">
        <v>0</v>
      </c>
      <c r="N27" s="115">
        <v>0</v>
      </c>
      <c r="O27" s="115">
        <v>0</v>
      </c>
      <c r="P27" s="115">
        <v>0</v>
      </c>
      <c r="Q27" s="115">
        <v>0</v>
      </c>
      <c r="R27" s="115">
        <v>0</v>
      </c>
      <c r="S27" s="115">
        <v>0</v>
      </c>
      <c r="T27" s="112">
        <f>'3. DL invest.n.pl.AR pr.'!$I$9</f>
        <v>0</v>
      </c>
      <c r="U27" s="112">
        <f>'3. DL invest.n.pl.AR pr.'!$I$9</f>
        <v>0</v>
      </c>
      <c r="V27" s="112">
        <f>'3. DL invest.n.pl.AR pr.'!$I$9</f>
        <v>0</v>
      </c>
      <c r="W27" s="112">
        <f>'3. DL invest.n.pl.AR pr.'!$I$9</f>
        <v>0</v>
      </c>
      <c r="X27" s="112">
        <f>'3. DL invest.n.pl.AR pr.'!$I$9</f>
        <v>0</v>
      </c>
      <c r="Y27" s="112">
        <f>'3. DL invest.n.pl.AR pr.'!$I$9</f>
        <v>0</v>
      </c>
      <c r="Z27" s="112">
        <f>'3. DL invest.n.pl.AR pr.'!$I$9</f>
        <v>0</v>
      </c>
      <c r="AA27" s="112">
        <f>'3. DL invest.n.pl.AR pr.'!$I$9</f>
        <v>0</v>
      </c>
      <c r="AB27" s="112">
        <f>'3. DL invest.n.pl.AR pr.'!$I$9</f>
        <v>0</v>
      </c>
      <c r="AC27" s="112">
        <f>'3. DL invest.n.pl.AR pr.'!$I$9</f>
        <v>0</v>
      </c>
      <c r="AD27" s="112">
        <f>'3. DL invest.n.pl.AR pr.'!$I$9</f>
        <v>0</v>
      </c>
      <c r="AE27" s="112">
        <f>'3. DL invest.n.pl.AR pr.'!$I$9</f>
        <v>0</v>
      </c>
      <c r="AF27" s="112">
        <f>'3. DL invest.n.pl.AR pr.'!$I$9</f>
        <v>0</v>
      </c>
      <c r="AG27" s="112">
        <f>'3. DL invest.n.pl.AR pr.'!$I$9</f>
        <v>0</v>
      </c>
      <c r="AH27" s="112">
        <f>'3. DL invest.n.pl.AR pr.'!$I$9</f>
        <v>0</v>
      </c>
    </row>
    <row r="28" spans="1:34" x14ac:dyDescent="0.25">
      <c r="A28" s="49" t="s">
        <v>368</v>
      </c>
      <c r="D28" s="114">
        <f>NPV(4%,E27:AH27)</f>
        <v>0</v>
      </c>
      <c r="E28" s="49" t="s">
        <v>363</v>
      </c>
    </row>
    <row r="30" spans="1:34" ht="21" x14ac:dyDescent="0.35">
      <c r="A30" s="116" t="s">
        <v>379</v>
      </c>
    </row>
    <row r="31" spans="1:34" x14ac:dyDescent="0.25">
      <c r="A31" t="s">
        <v>380</v>
      </c>
      <c r="D31" s="117">
        <f>'4.DL Finansiālā ilgtspēja'!$AI$9</f>
        <v>1158595</v>
      </c>
      <c r="E31" t="s">
        <v>363</v>
      </c>
    </row>
    <row r="32" spans="1:34" x14ac:dyDescent="0.25">
      <c r="A32" t="s">
        <v>391</v>
      </c>
      <c r="D32" s="117">
        <f>'4.DL Finansiālā ilgtspēja'!$E$9</f>
        <v>450000</v>
      </c>
      <c r="E32" s="117">
        <f>'4.DL Finansiālā ilgtspēja'!$F$9</f>
        <v>708595</v>
      </c>
      <c r="F32" s="117">
        <f>'4.DL Finansiālā ilgtspēja'!$G$9</f>
        <v>0</v>
      </c>
      <c r="G32" s="117">
        <f>'4.DL Finansiālā ilgtspēja'!$H$9</f>
        <v>0</v>
      </c>
    </row>
    <row r="33" spans="1:54" x14ac:dyDescent="0.25">
      <c r="A33" t="s">
        <v>381</v>
      </c>
      <c r="D33" s="115">
        <v>20</v>
      </c>
      <c r="E33" t="s">
        <v>365</v>
      </c>
    </row>
    <row r="34" spans="1:54" x14ac:dyDescent="0.25">
      <c r="A34" t="s">
        <v>382</v>
      </c>
      <c r="D34" s="118">
        <v>9.1000000000000004E-3</v>
      </c>
      <c r="F34" s="119" t="s">
        <v>383</v>
      </c>
    </row>
    <row r="36" spans="1:54" x14ac:dyDescent="0.25">
      <c r="A36" t="s">
        <v>384</v>
      </c>
      <c r="E36">
        <v>1</v>
      </c>
      <c r="F36">
        <f>IF(E36&lt;$D$33,E36+1,"")</f>
        <v>2</v>
      </c>
      <c r="G36">
        <f t="shared" ref="G36:AR36" si="0">IF(F36&lt;$D$33,F36+1,"")</f>
        <v>3</v>
      </c>
      <c r="H36">
        <f t="shared" si="0"/>
        <v>4</v>
      </c>
      <c r="I36">
        <f t="shared" si="0"/>
        <v>5</v>
      </c>
      <c r="J36">
        <f t="shared" si="0"/>
        <v>6</v>
      </c>
      <c r="K36">
        <f t="shared" si="0"/>
        <v>7</v>
      </c>
      <c r="L36">
        <f t="shared" si="0"/>
        <v>8</v>
      </c>
      <c r="M36">
        <f t="shared" si="0"/>
        <v>9</v>
      </c>
      <c r="N36">
        <f t="shared" si="0"/>
        <v>10</v>
      </c>
      <c r="O36">
        <f t="shared" si="0"/>
        <v>11</v>
      </c>
      <c r="P36">
        <f t="shared" si="0"/>
        <v>12</v>
      </c>
      <c r="Q36">
        <f t="shared" si="0"/>
        <v>13</v>
      </c>
      <c r="R36">
        <f t="shared" si="0"/>
        <v>14</v>
      </c>
      <c r="S36">
        <f t="shared" si="0"/>
        <v>15</v>
      </c>
      <c r="T36">
        <f t="shared" si="0"/>
        <v>16</v>
      </c>
      <c r="U36">
        <f t="shared" si="0"/>
        <v>17</v>
      </c>
      <c r="V36">
        <f t="shared" si="0"/>
        <v>18</v>
      </c>
      <c r="W36">
        <f t="shared" si="0"/>
        <v>19</v>
      </c>
      <c r="X36">
        <f t="shared" si="0"/>
        <v>20</v>
      </c>
      <c r="Y36" t="str">
        <f t="shared" si="0"/>
        <v/>
      </c>
      <c r="Z36" t="str">
        <f t="shared" si="0"/>
        <v/>
      </c>
      <c r="AA36" t="str">
        <f t="shared" si="0"/>
        <v/>
      </c>
      <c r="AB36" t="str">
        <f t="shared" si="0"/>
        <v/>
      </c>
      <c r="AC36" t="str">
        <f t="shared" si="0"/>
        <v/>
      </c>
      <c r="AD36" t="str">
        <f t="shared" si="0"/>
        <v/>
      </c>
      <c r="AE36" t="str">
        <f t="shared" si="0"/>
        <v/>
      </c>
      <c r="AF36" t="str">
        <f t="shared" si="0"/>
        <v/>
      </c>
      <c r="AG36" t="str">
        <f t="shared" si="0"/>
        <v/>
      </c>
      <c r="AH36" t="str">
        <f t="shared" si="0"/>
        <v/>
      </c>
      <c r="AI36" t="str">
        <f t="shared" si="0"/>
        <v/>
      </c>
      <c r="AJ36" t="str">
        <f t="shared" si="0"/>
        <v/>
      </c>
      <c r="AK36" t="str">
        <f t="shared" si="0"/>
        <v/>
      </c>
      <c r="AL36" t="str">
        <f t="shared" si="0"/>
        <v/>
      </c>
      <c r="AM36" t="str">
        <f t="shared" si="0"/>
        <v/>
      </c>
      <c r="AN36" t="str">
        <f t="shared" si="0"/>
        <v/>
      </c>
      <c r="AO36" t="str">
        <f t="shared" si="0"/>
        <v/>
      </c>
      <c r="AP36" t="str">
        <f t="shared" si="0"/>
        <v/>
      </c>
      <c r="AQ36" t="str">
        <f t="shared" si="0"/>
        <v/>
      </c>
      <c r="AR36" t="str">
        <f t="shared" si="0"/>
        <v/>
      </c>
    </row>
    <row r="37" spans="1:54" x14ac:dyDescent="0.25">
      <c r="A37" t="s">
        <v>385</v>
      </c>
      <c r="E37" s="120">
        <f>D32</f>
        <v>450000</v>
      </c>
      <c r="F37" s="120">
        <f>IF((E37-E38)&gt;=E38,E37+E32-E38,0)</f>
        <v>1136095</v>
      </c>
      <c r="G37" s="120">
        <f>IF((F37-F38)&gt;=F38,F37+F32-F38,0)</f>
        <v>1076300.5263157894</v>
      </c>
      <c r="H37" s="120">
        <f>IF((G37-G38)&gt;=G38,G37+G32-G38,0)</f>
        <v>1016506.0526315789</v>
      </c>
      <c r="I37" s="120">
        <f t="shared" ref="I37:BB37" si="1">IF((H37-H38)&gt;=H38,H37-H38,0)</f>
        <v>956711.57894736831</v>
      </c>
      <c r="J37" s="120">
        <f t="shared" si="1"/>
        <v>896917.10526315775</v>
      </c>
      <c r="K37" s="120">
        <f t="shared" si="1"/>
        <v>837122.63157894718</v>
      </c>
      <c r="L37" s="120">
        <f t="shared" si="1"/>
        <v>777328.15789473662</v>
      </c>
      <c r="M37" s="120">
        <f t="shared" si="1"/>
        <v>717533.68421052606</v>
      </c>
      <c r="N37" s="120">
        <f t="shared" si="1"/>
        <v>657739.2105263155</v>
      </c>
      <c r="O37" s="120">
        <f t="shared" si="1"/>
        <v>597944.73684210493</v>
      </c>
      <c r="P37" s="120">
        <f t="shared" si="1"/>
        <v>538150.26315789437</v>
      </c>
      <c r="Q37" s="120">
        <f t="shared" si="1"/>
        <v>478355.78947368386</v>
      </c>
      <c r="R37" s="120">
        <f t="shared" si="1"/>
        <v>418561.31578947336</v>
      </c>
      <c r="S37" s="120">
        <f t="shared" si="1"/>
        <v>358766.84210526285</v>
      </c>
      <c r="T37" s="120">
        <f t="shared" si="1"/>
        <v>298972.36842105235</v>
      </c>
      <c r="U37" s="120">
        <f t="shared" si="1"/>
        <v>239177.89473684182</v>
      </c>
      <c r="V37" s="120">
        <f t="shared" si="1"/>
        <v>179383.42105263128</v>
      </c>
      <c r="W37" s="120">
        <f t="shared" si="1"/>
        <v>119588.94736842075</v>
      </c>
      <c r="X37" s="120">
        <f t="shared" si="1"/>
        <v>0</v>
      </c>
      <c r="Y37" s="120">
        <f t="shared" si="1"/>
        <v>0</v>
      </c>
      <c r="Z37" s="120">
        <f t="shared" si="1"/>
        <v>0</v>
      </c>
      <c r="AA37" s="120">
        <f t="shared" si="1"/>
        <v>0</v>
      </c>
      <c r="AB37" s="120">
        <f t="shared" si="1"/>
        <v>0</v>
      </c>
      <c r="AC37" s="120">
        <f t="shared" si="1"/>
        <v>0</v>
      </c>
      <c r="AD37" s="120">
        <f t="shared" si="1"/>
        <v>0</v>
      </c>
      <c r="AE37" s="120">
        <f t="shared" si="1"/>
        <v>0</v>
      </c>
      <c r="AF37" s="120">
        <f t="shared" si="1"/>
        <v>0</v>
      </c>
      <c r="AG37" s="120">
        <f t="shared" si="1"/>
        <v>0</v>
      </c>
      <c r="AH37" s="120">
        <f t="shared" si="1"/>
        <v>0</v>
      </c>
      <c r="AI37" s="120">
        <f t="shared" si="1"/>
        <v>0</v>
      </c>
      <c r="AJ37" s="120">
        <f t="shared" si="1"/>
        <v>0</v>
      </c>
      <c r="AK37" s="120">
        <f t="shared" si="1"/>
        <v>0</v>
      </c>
      <c r="AL37" s="120">
        <f t="shared" si="1"/>
        <v>0</v>
      </c>
      <c r="AM37" s="120">
        <f t="shared" si="1"/>
        <v>0</v>
      </c>
      <c r="AN37" s="120">
        <f t="shared" si="1"/>
        <v>0</v>
      </c>
      <c r="AO37" s="120">
        <f t="shared" si="1"/>
        <v>0</v>
      </c>
      <c r="AP37" s="120">
        <f t="shared" si="1"/>
        <v>0</v>
      </c>
      <c r="AQ37" s="120">
        <f t="shared" si="1"/>
        <v>0</v>
      </c>
      <c r="AR37" s="120">
        <f t="shared" si="1"/>
        <v>0</v>
      </c>
      <c r="AS37" s="120">
        <f t="shared" si="1"/>
        <v>0</v>
      </c>
      <c r="AT37" s="120">
        <f t="shared" si="1"/>
        <v>0</v>
      </c>
      <c r="AU37" s="120">
        <f t="shared" si="1"/>
        <v>0</v>
      </c>
      <c r="AV37" s="120">
        <f t="shared" si="1"/>
        <v>0</v>
      </c>
      <c r="AW37" s="120">
        <f t="shared" si="1"/>
        <v>0</v>
      </c>
      <c r="AX37" s="120">
        <f t="shared" si="1"/>
        <v>0</v>
      </c>
      <c r="AY37" s="120">
        <f t="shared" si="1"/>
        <v>0</v>
      </c>
      <c r="AZ37" s="120">
        <f t="shared" si="1"/>
        <v>0</v>
      </c>
      <c r="BA37" s="120">
        <f t="shared" si="1"/>
        <v>0</v>
      </c>
      <c r="BB37" s="120">
        <f t="shared" si="1"/>
        <v>0</v>
      </c>
    </row>
    <row r="38" spans="1:54" x14ac:dyDescent="0.25">
      <c r="A38" t="s">
        <v>386</v>
      </c>
      <c r="E38" s="120">
        <f>E37/D33</f>
        <v>22500</v>
      </c>
      <c r="F38" s="120">
        <f>IF(F37&gt;0,E38+E32/(D33-1),0)</f>
        <v>59794.473684210527</v>
      </c>
      <c r="G38" s="120">
        <f>IF(G37&gt;0,F38+F32/(D33-2),0)</f>
        <v>59794.473684210527</v>
      </c>
      <c r="H38" s="120">
        <f>IF(H37&gt;0,G38+G32/(D33-3),0)</f>
        <v>59794.473684210527</v>
      </c>
      <c r="I38" s="120">
        <f t="shared" ref="I38:BB38" si="2">IF(I37&gt;0,H38,0)</f>
        <v>59794.473684210527</v>
      </c>
      <c r="J38" s="120">
        <f t="shared" si="2"/>
        <v>59794.473684210527</v>
      </c>
      <c r="K38" s="120">
        <f t="shared" si="2"/>
        <v>59794.473684210527</v>
      </c>
      <c r="L38" s="120">
        <f t="shared" si="2"/>
        <v>59794.473684210527</v>
      </c>
      <c r="M38" s="120">
        <f t="shared" si="2"/>
        <v>59794.473684210527</v>
      </c>
      <c r="N38" s="120">
        <f t="shared" si="2"/>
        <v>59794.473684210527</v>
      </c>
      <c r="O38" s="120">
        <f t="shared" si="2"/>
        <v>59794.473684210527</v>
      </c>
      <c r="P38" s="120">
        <f t="shared" si="2"/>
        <v>59794.473684210527</v>
      </c>
      <c r="Q38" s="120">
        <f t="shared" si="2"/>
        <v>59794.473684210527</v>
      </c>
      <c r="R38" s="120">
        <f t="shared" si="2"/>
        <v>59794.473684210527</v>
      </c>
      <c r="S38" s="120">
        <f t="shared" si="2"/>
        <v>59794.473684210527</v>
      </c>
      <c r="T38" s="120">
        <f t="shared" si="2"/>
        <v>59794.473684210527</v>
      </c>
      <c r="U38" s="120">
        <f t="shared" si="2"/>
        <v>59794.473684210527</v>
      </c>
      <c r="V38" s="120">
        <f t="shared" si="2"/>
        <v>59794.473684210527</v>
      </c>
      <c r="W38" s="120">
        <f t="shared" si="2"/>
        <v>59794.473684210527</v>
      </c>
      <c r="X38" s="120">
        <f t="shared" si="2"/>
        <v>0</v>
      </c>
      <c r="Y38" s="120">
        <f t="shared" si="2"/>
        <v>0</v>
      </c>
      <c r="Z38" s="120">
        <f t="shared" si="2"/>
        <v>0</v>
      </c>
      <c r="AA38" s="120">
        <f t="shared" si="2"/>
        <v>0</v>
      </c>
      <c r="AB38" s="120">
        <f t="shared" si="2"/>
        <v>0</v>
      </c>
      <c r="AC38" s="120">
        <f t="shared" si="2"/>
        <v>0</v>
      </c>
      <c r="AD38" s="120">
        <f t="shared" si="2"/>
        <v>0</v>
      </c>
      <c r="AE38" s="120">
        <f t="shared" si="2"/>
        <v>0</v>
      </c>
      <c r="AF38" s="120">
        <f t="shared" si="2"/>
        <v>0</v>
      </c>
      <c r="AG38" s="120">
        <f t="shared" si="2"/>
        <v>0</v>
      </c>
      <c r="AH38" s="120">
        <f t="shared" si="2"/>
        <v>0</v>
      </c>
      <c r="AI38" s="120">
        <f t="shared" si="2"/>
        <v>0</v>
      </c>
      <c r="AJ38" s="120">
        <f t="shared" si="2"/>
        <v>0</v>
      </c>
      <c r="AK38" s="120">
        <f t="shared" si="2"/>
        <v>0</v>
      </c>
      <c r="AL38" s="120">
        <f t="shared" si="2"/>
        <v>0</v>
      </c>
      <c r="AM38" s="120">
        <f t="shared" si="2"/>
        <v>0</v>
      </c>
      <c r="AN38" s="120">
        <f t="shared" si="2"/>
        <v>0</v>
      </c>
      <c r="AO38" s="120">
        <f t="shared" si="2"/>
        <v>0</v>
      </c>
      <c r="AP38" s="120">
        <f t="shared" si="2"/>
        <v>0</v>
      </c>
      <c r="AQ38" s="120">
        <f t="shared" si="2"/>
        <v>0</v>
      </c>
      <c r="AR38" s="120">
        <f t="shared" si="2"/>
        <v>0</v>
      </c>
      <c r="AS38" s="120">
        <f t="shared" si="2"/>
        <v>0</v>
      </c>
      <c r="AT38" s="120">
        <f t="shared" si="2"/>
        <v>0</v>
      </c>
      <c r="AU38" s="120">
        <f t="shared" si="2"/>
        <v>0</v>
      </c>
      <c r="AV38" s="120">
        <f t="shared" si="2"/>
        <v>0</v>
      </c>
      <c r="AW38" s="120">
        <f t="shared" si="2"/>
        <v>0</v>
      </c>
      <c r="AX38" s="120">
        <f t="shared" si="2"/>
        <v>0</v>
      </c>
      <c r="AY38" s="120">
        <f t="shared" si="2"/>
        <v>0</v>
      </c>
      <c r="AZ38" s="120">
        <f t="shared" si="2"/>
        <v>0</v>
      </c>
      <c r="BA38" s="120">
        <f t="shared" si="2"/>
        <v>0</v>
      </c>
      <c r="BB38" s="120">
        <f t="shared" si="2"/>
        <v>0</v>
      </c>
    </row>
    <row r="39" spans="1:54" x14ac:dyDescent="0.25">
      <c r="A39" t="s">
        <v>387</v>
      </c>
      <c r="E39" s="120">
        <f>$D$34*E37</f>
        <v>4095</v>
      </c>
      <c r="F39" s="120">
        <f t="shared" ref="F39:BB39" si="3">$D$34*F37</f>
        <v>10338.4645</v>
      </c>
      <c r="G39" s="120">
        <f t="shared" si="3"/>
        <v>9794.3347894736835</v>
      </c>
      <c r="H39" s="120">
        <f>$D$34*H37</f>
        <v>9250.2050789473687</v>
      </c>
      <c r="I39" s="120">
        <f t="shared" si="3"/>
        <v>8706.0753684210522</v>
      </c>
      <c r="J39" s="120">
        <f t="shared" si="3"/>
        <v>8161.9456578947356</v>
      </c>
      <c r="K39" s="120">
        <f t="shared" si="3"/>
        <v>7617.81594736842</v>
      </c>
      <c r="L39" s="120">
        <f t="shared" si="3"/>
        <v>7073.6862368421034</v>
      </c>
      <c r="M39" s="120">
        <f t="shared" si="3"/>
        <v>6529.5565263157878</v>
      </c>
      <c r="N39" s="120">
        <f t="shared" si="3"/>
        <v>5985.4268157894712</v>
      </c>
      <c r="O39" s="120">
        <f t="shared" si="3"/>
        <v>5441.2971052631556</v>
      </c>
      <c r="P39" s="120">
        <f t="shared" si="3"/>
        <v>4897.167394736839</v>
      </c>
      <c r="Q39" s="120">
        <f t="shared" si="3"/>
        <v>4353.0376842105234</v>
      </c>
      <c r="R39" s="120">
        <f t="shared" si="3"/>
        <v>3808.9079736842077</v>
      </c>
      <c r="S39" s="120">
        <f t="shared" si="3"/>
        <v>3264.7782631578921</v>
      </c>
      <c r="T39" s="120">
        <f t="shared" si="3"/>
        <v>2720.6485526315764</v>
      </c>
      <c r="U39" s="120">
        <f t="shared" si="3"/>
        <v>2176.5188421052608</v>
      </c>
      <c r="V39" s="120">
        <f t="shared" si="3"/>
        <v>1632.3891315789447</v>
      </c>
      <c r="W39" s="120">
        <f t="shared" si="3"/>
        <v>1088.2594210526288</v>
      </c>
      <c r="X39" s="120">
        <f t="shared" si="3"/>
        <v>0</v>
      </c>
      <c r="Y39" s="120">
        <f t="shared" si="3"/>
        <v>0</v>
      </c>
      <c r="Z39" s="120">
        <f t="shared" si="3"/>
        <v>0</v>
      </c>
      <c r="AA39" s="120">
        <f t="shared" si="3"/>
        <v>0</v>
      </c>
      <c r="AB39" s="120">
        <f t="shared" si="3"/>
        <v>0</v>
      </c>
      <c r="AC39" s="120">
        <f t="shared" si="3"/>
        <v>0</v>
      </c>
      <c r="AD39" s="120">
        <f t="shared" si="3"/>
        <v>0</v>
      </c>
      <c r="AE39" s="120">
        <f t="shared" si="3"/>
        <v>0</v>
      </c>
      <c r="AF39" s="120">
        <f t="shared" si="3"/>
        <v>0</v>
      </c>
      <c r="AG39" s="120">
        <f t="shared" si="3"/>
        <v>0</v>
      </c>
      <c r="AH39" s="120">
        <f t="shared" si="3"/>
        <v>0</v>
      </c>
      <c r="AI39" s="120">
        <f t="shared" si="3"/>
        <v>0</v>
      </c>
      <c r="AJ39" s="120">
        <f t="shared" si="3"/>
        <v>0</v>
      </c>
      <c r="AK39" s="120">
        <f t="shared" si="3"/>
        <v>0</v>
      </c>
      <c r="AL39" s="120">
        <f t="shared" si="3"/>
        <v>0</v>
      </c>
      <c r="AM39" s="120">
        <f t="shared" si="3"/>
        <v>0</v>
      </c>
      <c r="AN39" s="120">
        <f t="shared" si="3"/>
        <v>0</v>
      </c>
      <c r="AO39" s="120">
        <f t="shared" si="3"/>
        <v>0</v>
      </c>
      <c r="AP39" s="120">
        <f t="shared" si="3"/>
        <v>0</v>
      </c>
      <c r="AQ39" s="120">
        <f t="shared" si="3"/>
        <v>0</v>
      </c>
      <c r="AR39" s="120">
        <f t="shared" si="3"/>
        <v>0</v>
      </c>
      <c r="AS39" s="120">
        <f t="shared" si="3"/>
        <v>0</v>
      </c>
      <c r="AT39" s="120">
        <f t="shared" si="3"/>
        <v>0</v>
      </c>
      <c r="AU39" s="120">
        <f t="shared" si="3"/>
        <v>0</v>
      </c>
      <c r="AV39" s="120">
        <f t="shared" si="3"/>
        <v>0</v>
      </c>
      <c r="AW39" s="120">
        <f t="shared" si="3"/>
        <v>0</v>
      </c>
      <c r="AX39" s="120">
        <f t="shared" si="3"/>
        <v>0</v>
      </c>
      <c r="AY39" s="120">
        <f t="shared" si="3"/>
        <v>0</v>
      </c>
      <c r="AZ39" s="120">
        <f t="shared" si="3"/>
        <v>0</v>
      </c>
      <c r="BA39" s="120">
        <f t="shared" si="3"/>
        <v>0</v>
      </c>
      <c r="BB39" s="120">
        <f t="shared" si="3"/>
        <v>0</v>
      </c>
    </row>
    <row r="40" spans="1:54" x14ac:dyDescent="0.25">
      <c r="A40" t="s">
        <v>388</v>
      </c>
      <c r="E40" s="120">
        <f>E38+E39</f>
        <v>26595</v>
      </c>
      <c r="F40" s="120">
        <f t="shared" ref="F40:BB40" si="4">F38+F39</f>
        <v>70132.938184210521</v>
      </c>
      <c r="G40" s="120">
        <f t="shared" si="4"/>
        <v>69588.808473684214</v>
      </c>
      <c r="H40" s="120">
        <f t="shared" si="4"/>
        <v>69044.678763157892</v>
      </c>
      <c r="I40" s="120">
        <f t="shared" si="4"/>
        <v>68500.549052631584</v>
      </c>
      <c r="J40" s="120">
        <f t="shared" si="4"/>
        <v>67956.419342105262</v>
      </c>
      <c r="K40" s="120">
        <f t="shared" si="4"/>
        <v>67412.28963157894</v>
      </c>
      <c r="L40" s="120">
        <f t="shared" si="4"/>
        <v>66868.159921052633</v>
      </c>
      <c r="M40" s="120">
        <f t="shared" si="4"/>
        <v>66324.030210526311</v>
      </c>
      <c r="N40" s="120">
        <f t="shared" si="4"/>
        <v>65779.900500000003</v>
      </c>
      <c r="O40" s="120">
        <f t="shared" si="4"/>
        <v>65235.770789473681</v>
      </c>
      <c r="P40" s="120">
        <f t="shared" si="4"/>
        <v>64691.641078947367</v>
      </c>
      <c r="Q40" s="120">
        <f t="shared" si="4"/>
        <v>64147.511368421052</v>
      </c>
      <c r="R40" s="120">
        <f t="shared" si="4"/>
        <v>63603.381657894737</v>
      </c>
      <c r="S40" s="120">
        <f t="shared" si="4"/>
        <v>63059.251947368422</v>
      </c>
      <c r="T40" s="120">
        <f t="shared" si="4"/>
        <v>62515.1222368421</v>
      </c>
      <c r="U40" s="120">
        <f t="shared" si="4"/>
        <v>61970.992526315786</v>
      </c>
      <c r="V40" s="120">
        <f t="shared" si="4"/>
        <v>61426.862815789471</v>
      </c>
      <c r="W40" s="120">
        <f t="shared" si="4"/>
        <v>60882.733105263156</v>
      </c>
      <c r="X40" s="120">
        <f t="shared" si="4"/>
        <v>0</v>
      </c>
      <c r="Y40" s="120">
        <f t="shared" si="4"/>
        <v>0</v>
      </c>
      <c r="Z40" s="120">
        <f t="shared" si="4"/>
        <v>0</v>
      </c>
      <c r="AA40" s="120">
        <f t="shared" si="4"/>
        <v>0</v>
      </c>
      <c r="AB40" s="120">
        <f t="shared" si="4"/>
        <v>0</v>
      </c>
      <c r="AC40" s="120">
        <f t="shared" si="4"/>
        <v>0</v>
      </c>
      <c r="AD40" s="120">
        <f t="shared" si="4"/>
        <v>0</v>
      </c>
      <c r="AE40" s="120">
        <f t="shared" si="4"/>
        <v>0</v>
      </c>
      <c r="AF40" s="120">
        <f t="shared" si="4"/>
        <v>0</v>
      </c>
      <c r="AG40" s="120">
        <f t="shared" si="4"/>
        <v>0</v>
      </c>
      <c r="AH40" s="120">
        <f t="shared" si="4"/>
        <v>0</v>
      </c>
      <c r="AI40" s="120">
        <f t="shared" si="4"/>
        <v>0</v>
      </c>
      <c r="AJ40" s="120">
        <f t="shared" si="4"/>
        <v>0</v>
      </c>
      <c r="AK40" s="120">
        <f t="shared" si="4"/>
        <v>0</v>
      </c>
      <c r="AL40" s="120">
        <f t="shared" si="4"/>
        <v>0</v>
      </c>
      <c r="AM40" s="120">
        <f t="shared" si="4"/>
        <v>0</v>
      </c>
      <c r="AN40" s="120">
        <f t="shared" si="4"/>
        <v>0</v>
      </c>
      <c r="AO40" s="120">
        <f t="shared" si="4"/>
        <v>0</v>
      </c>
      <c r="AP40" s="120">
        <f t="shared" si="4"/>
        <v>0</v>
      </c>
      <c r="AQ40" s="120">
        <f t="shared" si="4"/>
        <v>0</v>
      </c>
      <c r="AR40" s="120">
        <f t="shared" si="4"/>
        <v>0</v>
      </c>
      <c r="AS40" s="120">
        <f t="shared" si="4"/>
        <v>0</v>
      </c>
      <c r="AT40" s="120">
        <f t="shared" si="4"/>
        <v>0</v>
      </c>
      <c r="AU40" s="120">
        <f t="shared" si="4"/>
        <v>0</v>
      </c>
      <c r="AV40" s="120">
        <f t="shared" si="4"/>
        <v>0</v>
      </c>
      <c r="AW40" s="120">
        <f t="shared" si="4"/>
        <v>0</v>
      </c>
      <c r="AX40" s="120">
        <f t="shared" si="4"/>
        <v>0</v>
      </c>
      <c r="AY40" s="120">
        <f t="shared" si="4"/>
        <v>0</v>
      </c>
      <c r="AZ40" s="120">
        <f t="shared" si="4"/>
        <v>0</v>
      </c>
      <c r="BA40" s="120">
        <f t="shared" si="4"/>
        <v>0</v>
      </c>
      <c r="BB40" s="120">
        <f t="shared" si="4"/>
        <v>0</v>
      </c>
    </row>
    <row r="42" spans="1:54" x14ac:dyDescent="0.25">
      <c r="A42" t="s">
        <v>380</v>
      </c>
      <c r="D42" s="117"/>
      <c r="E42" t="s">
        <v>363</v>
      </c>
    </row>
    <row r="43" spans="1:54" x14ac:dyDescent="0.25">
      <c r="A43" t="s">
        <v>391</v>
      </c>
      <c r="D43" s="117"/>
      <c r="E43" s="117"/>
      <c r="F43" s="117"/>
      <c r="G43" s="117"/>
    </row>
    <row r="44" spans="1:54" x14ac:dyDescent="0.25">
      <c r="A44" t="s">
        <v>381</v>
      </c>
      <c r="D44" s="115">
        <v>10</v>
      </c>
      <c r="E44" t="s">
        <v>365</v>
      </c>
    </row>
    <row r="45" spans="1:54" x14ac:dyDescent="0.25">
      <c r="A45" t="s">
        <v>382</v>
      </c>
      <c r="D45" s="118">
        <v>5.0000000000000001E-3</v>
      </c>
      <c r="F45" s="119" t="s">
        <v>383</v>
      </c>
    </row>
    <row r="47" spans="1:54" x14ac:dyDescent="0.25">
      <c r="A47" t="s">
        <v>384</v>
      </c>
      <c r="E47">
        <v>1</v>
      </c>
      <c r="F47">
        <f>IF(E47&lt;$D$33,E47+1,"")</f>
        <v>2</v>
      </c>
      <c r="G47">
        <f t="shared" ref="G47" si="5">IF(F47&lt;$D$33,F47+1,"")</f>
        <v>3</v>
      </c>
      <c r="H47">
        <f t="shared" ref="H47" si="6">IF(G47&lt;$D$33,G47+1,"")</f>
        <v>4</v>
      </c>
      <c r="I47">
        <f t="shared" ref="I47" si="7">IF(H47&lt;$D$33,H47+1,"")</f>
        <v>5</v>
      </c>
      <c r="J47">
        <f t="shared" ref="J47" si="8">IF(I47&lt;$D$33,I47+1,"")</f>
        <v>6</v>
      </c>
      <c r="K47">
        <f t="shared" ref="K47" si="9">IF(J47&lt;$D$33,J47+1,"")</f>
        <v>7</v>
      </c>
      <c r="L47">
        <f t="shared" ref="L47" si="10">IF(K47&lt;$D$33,K47+1,"")</f>
        <v>8</v>
      </c>
      <c r="M47">
        <f t="shared" ref="M47" si="11">IF(L47&lt;$D$33,L47+1,"")</f>
        <v>9</v>
      </c>
      <c r="N47">
        <f t="shared" ref="N47" si="12">IF(M47&lt;$D$33,M47+1,"")</f>
        <v>10</v>
      </c>
      <c r="O47">
        <f t="shared" ref="O47" si="13">IF(N47&lt;$D$33,N47+1,"")</f>
        <v>11</v>
      </c>
      <c r="P47">
        <f t="shared" ref="P47" si="14">IF(O47&lt;$D$33,O47+1,"")</f>
        <v>12</v>
      </c>
      <c r="Q47">
        <f t="shared" ref="Q47" si="15">IF(P47&lt;$D$33,P47+1,"")</f>
        <v>13</v>
      </c>
      <c r="R47">
        <f t="shared" ref="R47" si="16">IF(Q47&lt;$D$33,Q47+1,"")</f>
        <v>14</v>
      </c>
      <c r="S47">
        <f t="shared" ref="S47" si="17">IF(R47&lt;$D$33,R47+1,"")</f>
        <v>15</v>
      </c>
      <c r="T47">
        <f t="shared" ref="T47" si="18">IF(S47&lt;$D$33,S47+1,"")</f>
        <v>16</v>
      </c>
      <c r="U47">
        <f t="shared" ref="U47" si="19">IF(T47&lt;$D$33,T47+1,"")</f>
        <v>17</v>
      </c>
      <c r="V47">
        <f t="shared" ref="V47" si="20">IF(U47&lt;$D$33,U47+1,"")</f>
        <v>18</v>
      </c>
      <c r="W47">
        <f t="shared" ref="W47" si="21">IF(V47&lt;$D$33,V47+1,"")</f>
        <v>19</v>
      </c>
      <c r="X47">
        <f t="shared" ref="X47" si="22">IF(W47&lt;$D$33,W47+1,"")</f>
        <v>20</v>
      </c>
      <c r="Y47" t="str">
        <f t="shared" ref="Y47" si="23">IF(X47&lt;$D$33,X47+1,"")</f>
        <v/>
      </c>
      <c r="Z47" t="str">
        <f t="shared" ref="Z47" si="24">IF(Y47&lt;$D$33,Y47+1,"")</f>
        <v/>
      </c>
      <c r="AA47" t="str">
        <f t="shared" ref="AA47" si="25">IF(Z47&lt;$D$33,Z47+1,"")</f>
        <v/>
      </c>
      <c r="AB47" t="str">
        <f t="shared" ref="AB47" si="26">IF(AA47&lt;$D$33,AA47+1,"")</f>
        <v/>
      </c>
      <c r="AC47" t="str">
        <f t="shared" ref="AC47" si="27">IF(AB47&lt;$D$33,AB47+1,"")</f>
        <v/>
      </c>
      <c r="AD47" t="str">
        <f t="shared" ref="AD47" si="28">IF(AC47&lt;$D$33,AC47+1,"")</f>
        <v/>
      </c>
      <c r="AE47" t="str">
        <f t="shared" ref="AE47" si="29">IF(AD47&lt;$D$33,AD47+1,"")</f>
        <v/>
      </c>
      <c r="AF47" t="str">
        <f t="shared" ref="AF47" si="30">IF(AE47&lt;$D$33,AE47+1,"")</f>
        <v/>
      </c>
      <c r="AG47" t="str">
        <f t="shared" ref="AG47" si="31">IF(AF47&lt;$D$33,AF47+1,"")</f>
        <v/>
      </c>
      <c r="AH47" t="str">
        <f t="shared" ref="AH47" si="32">IF(AG47&lt;$D$33,AG47+1,"")</f>
        <v/>
      </c>
      <c r="AI47" t="str">
        <f t="shared" ref="AI47" si="33">IF(AH47&lt;$D$33,AH47+1,"")</f>
        <v/>
      </c>
      <c r="AJ47" t="str">
        <f t="shared" ref="AJ47" si="34">IF(AI47&lt;$D$33,AI47+1,"")</f>
        <v/>
      </c>
      <c r="AK47" t="str">
        <f t="shared" ref="AK47" si="35">IF(AJ47&lt;$D$33,AJ47+1,"")</f>
        <v/>
      </c>
      <c r="AL47" t="str">
        <f t="shared" ref="AL47" si="36">IF(AK47&lt;$D$33,AK47+1,"")</f>
        <v/>
      </c>
      <c r="AM47" t="str">
        <f t="shared" ref="AM47" si="37">IF(AL47&lt;$D$33,AL47+1,"")</f>
        <v/>
      </c>
      <c r="AN47" t="str">
        <f t="shared" ref="AN47" si="38">IF(AM47&lt;$D$33,AM47+1,"")</f>
        <v/>
      </c>
      <c r="AO47" t="str">
        <f t="shared" ref="AO47" si="39">IF(AN47&lt;$D$33,AN47+1,"")</f>
        <v/>
      </c>
      <c r="AP47" t="str">
        <f t="shared" ref="AP47" si="40">IF(AO47&lt;$D$33,AO47+1,"")</f>
        <v/>
      </c>
      <c r="AQ47" t="str">
        <f t="shared" ref="AQ47" si="41">IF(AP47&lt;$D$33,AP47+1,"")</f>
        <v/>
      </c>
      <c r="AR47" t="str">
        <f t="shared" ref="AR47" si="42">IF(AQ47&lt;$D$33,AQ47+1,"")</f>
        <v/>
      </c>
    </row>
    <row r="48" spans="1:54" x14ac:dyDescent="0.25">
      <c r="A48" t="s">
        <v>385</v>
      </c>
      <c r="E48" s="120">
        <f>D43</f>
        <v>0</v>
      </c>
      <c r="F48" s="120">
        <f>IF((E48-E49)&gt;=E49,E48+E43-E49,0)</f>
        <v>0</v>
      </c>
      <c r="G48" s="120">
        <f>IF((F48-F49)&gt;=F49,F48+F43-F49,0)</f>
        <v>0</v>
      </c>
      <c r="H48" s="120">
        <f>IF((G48-G49)&gt;=G49,G48+G43-G49,0)</f>
        <v>0</v>
      </c>
      <c r="I48" s="120">
        <f t="shared" ref="I48" si="43">IF((H48-H49)&gt;=H49,H48-H49,0)</f>
        <v>0</v>
      </c>
      <c r="J48" s="120">
        <f t="shared" ref="J48" si="44">IF((I48-I49)&gt;=I49,I48-I49,0)</f>
        <v>0</v>
      </c>
      <c r="K48" s="120">
        <f t="shared" ref="K48" si="45">IF((J48-J49)&gt;=J49,J48-J49,0)</f>
        <v>0</v>
      </c>
      <c r="L48" s="120">
        <f t="shared" ref="L48" si="46">IF((K48-K49)&gt;=K49,K48-K49,0)</f>
        <v>0</v>
      </c>
      <c r="M48" s="120">
        <f t="shared" ref="M48" si="47">IF((L48-L49)&gt;=L49,L48-L49,0)</f>
        <v>0</v>
      </c>
      <c r="N48" s="120">
        <f t="shared" ref="N48" si="48">IF((M48-M49)&gt;=M49,M48-M49,0)</f>
        <v>0</v>
      </c>
      <c r="O48" s="120">
        <f t="shared" ref="O48" si="49">IF((N48-N49)&gt;=N49,N48-N49,0)</f>
        <v>0</v>
      </c>
      <c r="P48" s="120">
        <f t="shared" ref="P48" si="50">IF((O48-O49)&gt;=O49,O48-O49,0)</f>
        <v>0</v>
      </c>
      <c r="Q48" s="120">
        <f t="shared" ref="Q48" si="51">IF((P48-P49)&gt;=P49,P48-P49,0)</f>
        <v>0</v>
      </c>
      <c r="R48" s="120">
        <f t="shared" ref="R48" si="52">IF((Q48-Q49)&gt;=Q49,Q48-Q49,0)</f>
        <v>0</v>
      </c>
      <c r="S48" s="120">
        <f t="shared" ref="S48" si="53">IF((R48-R49)&gt;=R49,R48-R49,0)</f>
        <v>0</v>
      </c>
      <c r="T48" s="120">
        <f t="shared" ref="T48" si="54">IF((S48-S49)&gt;=S49,S48-S49,0)</f>
        <v>0</v>
      </c>
      <c r="U48" s="120">
        <f t="shared" ref="U48" si="55">IF((T48-T49)&gt;=T49,T48-T49,0)</f>
        <v>0</v>
      </c>
      <c r="V48" s="120">
        <f t="shared" ref="V48" si="56">IF((U48-U49)&gt;=U49,U48-U49,0)</f>
        <v>0</v>
      </c>
      <c r="W48" s="120">
        <f t="shared" ref="W48" si="57">IF((V48-V49)&gt;=V49,V48-V49,0)</f>
        <v>0</v>
      </c>
      <c r="X48" s="120">
        <f t="shared" ref="X48" si="58">IF((W48-W49)&gt;=W49,W48-W49,0)</f>
        <v>0</v>
      </c>
      <c r="Y48" s="120">
        <f t="shared" ref="Y48" si="59">IF((X48-X49)&gt;=X49,X48-X49,0)</f>
        <v>0</v>
      </c>
      <c r="Z48" s="120">
        <f t="shared" ref="Z48" si="60">IF((Y48-Y49)&gt;=Y49,Y48-Y49,0)</f>
        <v>0</v>
      </c>
      <c r="AA48" s="120">
        <f t="shared" ref="AA48" si="61">IF((Z48-Z49)&gt;=Z49,Z48-Z49,0)</f>
        <v>0</v>
      </c>
      <c r="AB48" s="120">
        <f t="shared" ref="AB48" si="62">IF((AA48-AA49)&gt;=AA49,AA48-AA49,0)</f>
        <v>0</v>
      </c>
      <c r="AC48" s="120">
        <f t="shared" ref="AC48" si="63">IF((AB48-AB49)&gt;=AB49,AB48-AB49,0)</f>
        <v>0</v>
      </c>
      <c r="AD48" s="120">
        <f t="shared" ref="AD48" si="64">IF((AC48-AC49)&gt;=AC49,AC48-AC49,0)</f>
        <v>0</v>
      </c>
      <c r="AE48" s="120">
        <f t="shared" ref="AE48" si="65">IF((AD48-AD49)&gt;=AD49,AD48-AD49,0)</f>
        <v>0</v>
      </c>
      <c r="AF48" s="120">
        <f t="shared" ref="AF48" si="66">IF((AE48-AE49)&gt;=AE49,AE48-AE49,0)</f>
        <v>0</v>
      </c>
      <c r="AG48" s="120">
        <f t="shared" ref="AG48" si="67">IF((AF48-AF49)&gt;=AF49,AF48-AF49,0)</f>
        <v>0</v>
      </c>
      <c r="AH48" s="120">
        <f t="shared" ref="AH48" si="68">IF((AG48-AG49)&gt;=AG49,AG48-AG49,0)</f>
        <v>0</v>
      </c>
      <c r="AI48" s="120">
        <f t="shared" ref="AI48" si="69">IF((AH48-AH49)&gt;=AH49,AH48-AH49,0)</f>
        <v>0</v>
      </c>
      <c r="AJ48" s="120">
        <f t="shared" ref="AJ48" si="70">IF((AI48-AI49)&gt;=AI49,AI48-AI49,0)</f>
        <v>0</v>
      </c>
      <c r="AK48" s="120">
        <f t="shared" ref="AK48" si="71">IF((AJ48-AJ49)&gt;=AJ49,AJ48-AJ49,0)</f>
        <v>0</v>
      </c>
      <c r="AL48" s="120">
        <f t="shared" ref="AL48" si="72">IF((AK48-AK49)&gt;=AK49,AK48-AK49,0)</f>
        <v>0</v>
      </c>
      <c r="AM48" s="120">
        <f t="shared" ref="AM48" si="73">IF((AL48-AL49)&gt;=AL49,AL48-AL49,0)</f>
        <v>0</v>
      </c>
      <c r="AN48" s="120">
        <f t="shared" ref="AN48" si="74">IF((AM48-AM49)&gt;=AM49,AM48-AM49,0)</f>
        <v>0</v>
      </c>
      <c r="AO48" s="120">
        <f t="shared" ref="AO48" si="75">IF((AN48-AN49)&gt;=AN49,AN48-AN49,0)</f>
        <v>0</v>
      </c>
      <c r="AP48" s="120">
        <f t="shared" ref="AP48" si="76">IF((AO48-AO49)&gt;=AO49,AO48-AO49,0)</f>
        <v>0</v>
      </c>
      <c r="AQ48" s="120">
        <f t="shared" ref="AQ48" si="77">IF((AP48-AP49)&gt;=AP49,AP48-AP49,0)</f>
        <v>0</v>
      </c>
      <c r="AR48" s="120">
        <f t="shared" ref="AR48" si="78">IF((AQ48-AQ49)&gt;=AQ49,AQ48-AQ49,0)</f>
        <v>0</v>
      </c>
      <c r="AS48" s="120">
        <f t="shared" ref="AS48" si="79">IF((AR48-AR49)&gt;=AR49,AR48-AR49,0)</f>
        <v>0</v>
      </c>
      <c r="AT48" s="120">
        <f t="shared" ref="AT48" si="80">IF((AS48-AS49)&gt;=AS49,AS48-AS49,0)</f>
        <v>0</v>
      </c>
      <c r="AU48" s="120">
        <f t="shared" ref="AU48" si="81">IF((AT48-AT49)&gt;=AT49,AT48-AT49,0)</f>
        <v>0</v>
      </c>
      <c r="AV48" s="120">
        <f t="shared" ref="AV48" si="82">IF((AU48-AU49)&gt;=AU49,AU48-AU49,0)</f>
        <v>0</v>
      </c>
      <c r="AW48" s="120">
        <f t="shared" ref="AW48" si="83">IF((AV48-AV49)&gt;=AV49,AV48-AV49,0)</f>
        <v>0</v>
      </c>
      <c r="AX48" s="120">
        <f t="shared" ref="AX48" si="84">IF((AW48-AW49)&gt;=AW49,AW48-AW49,0)</f>
        <v>0</v>
      </c>
      <c r="AY48" s="120">
        <f t="shared" ref="AY48" si="85">IF((AX48-AX49)&gt;=AX49,AX48-AX49,0)</f>
        <v>0</v>
      </c>
      <c r="AZ48" s="120">
        <f t="shared" ref="AZ48" si="86">IF((AY48-AY49)&gt;=AY49,AY48-AY49,0)</f>
        <v>0</v>
      </c>
      <c r="BA48" s="120">
        <f t="shared" ref="BA48" si="87">IF((AZ48-AZ49)&gt;=AZ49,AZ48-AZ49,0)</f>
        <v>0</v>
      </c>
      <c r="BB48" s="120">
        <f t="shared" ref="BB48" si="88">IF((BA48-BA49)&gt;=BA49,BA48-BA49,0)</f>
        <v>0</v>
      </c>
    </row>
    <row r="49" spans="1:54" x14ac:dyDescent="0.25">
      <c r="A49" t="s">
        <v>386</v>
      </c>
      <c r="E49" s="120">
        <f>E48/D44</f>
        <v>0</v>
      </c>
      <c r="F49" s="120">
        <f>IF(F48&gt;0,E49+E43/(D44-1),0)</f>
        <v>0</v>
      </c>
      <c r="G49" s="120">
        <f>IF(G48&gt;0,F49+F43/(D44-2),0)</f>
        <v>0</v>
      </c>
      <c r="H49" s="120">
        <f>IF(H48&gt;0,G49+G43/(D44-3),0)</f>
        <v>0</v>
      </c>
      <c r="I49" s="120">
        <f t="shared" ref="I49" si="89">IF(I48&gt;0,H49,0)</f>
        <v>0</v>
      </c>
      <c r="J49" s="120">
        <f t="shared" ref="J49" si="90">IF(J48&gt;0,I49,0)</f>
        <v>0</v>
      </c>
      <c r="K49" s="120">
        <f t="shared" ref="K49" si="91">IF(K48&gt;0,J49,0)</f>
        <v>0</v>
      </c>
      <c r="L49" s="120">
        <f t="shared" ref="L49" si="92">IF(L48&gt;0,K49,0)</f>
        <v>0</v>
      </c>
      <c r="M49" s="120">
        <f t="shared" ref="M49" si="93">IF(M48&gt;0,L49,0)</f>
        <v>0</v>
      </c>
      <c r="N49" s="120">
        <f t="shared" ref="N49" si="94">IF(N48&gt;0,M49,0)</f>
        <v>0</v>
      </c>
      <c r="O49" s="120">
        <f t="shared" ref="O49" si="95">IF(O48&gt;0,N49,0)</f>
        <v>0</v>
      </c>
      <c r="P49" s="120">
        <f t="shared" ref="P49" si="96">IF(P48&gt;0,O49,0)</f>
        <v>0</v>
      </c>
      <c r="Q49" s="120">
        <f t="shared" ref="Q49" si="97">IF(Q48&gt;0,P49,0)</f>
        <v>0</v>
      </c>
      <c r="R49" s="120">
        <f t="shared" ref="R49" si="98">IF(R48&gt;0,Q49,0)</f>
        <v>0</v>
      </c>
      <c r="S49" s="120">
        <f t="shared" ref="S49" si="99">IF(S48&gt;0,R49,0)</f>
        <v>0</v>
      </c>
      <c r="T49" s="120">
        <f t="shared" ref="T49" si="100">IF(T48&gt;0,S49,0)</f>
        <v>0</v>
      </c>
      <c r="U49" s="120">
        <f t="shared" ref="U49" si="101">IF(U48&gt;0,T49,0)</f>
        <v>0</v>
      </c>
      <c r="V49" s="120">
        <f t="shared" ref="V49" si="102">IF(V48&gt;0,U49,0)</f>
        <v>0</v>
      </c>
      <c r="W49" s="120">
        <f t="shared" ref="W49" si="103">IF(W48&gt;0,V49,0)</f>
        <v>0</v>
      </c>
      <c r="X49" s="120">
        <f t="shared" ref="X49" si="104">IF(X48&gt;0,W49,0)</f>
        <v>0</v>
      </c>
      <c r="Y49" s="120">
        <f t="shared" ref="Y49" si="105">IF(Y48&gt;0,X49,0)</f>
        <v>0</v>
      </c>
      <c r="Z49" s="120">
        <f t="shared" ref="Z49" si="106">IF(Z48&gt;0,Y49,0)</f>
        <v>0</v>
      </c>
      <c r="AA49" s="120">
        <f t="shared" ref="AA49" si="107">IF(AA48&gt;0,Z49,0)</f>
        <v>0</v>
      </c>
      <c r="AB49" s="120">
        <f t="shared" ref="AB49" si="108">IF(AB48&gt;0,AA49,0)</f>
        <v>0</v>
      </c>
      <c r="AC49" s="120">
        <f t="shared" ref="AC49" si="109">IF(AC48&gt;0,AB49,0)</f>
        <v>0</v>
      </c>
      <c r="AD49" s="120">
        <f t="shared" ref="AD49" si="110">IF(AD48&gt;0,AC49,0)</f>
        <v>0</v>
      </c>
      <c r="AE49" s="120">
        <f t="shared" ref="AE49" si="111">IF(AE48&gt;0,AD49,0)</f>
        <v>0</v>
      </c>
      <c r="AF49" s="120">
        <f t="shared" ref="AF49" si="112">IF(AF48&gt;0,AE49,0)</f>
        <v>0</v>
      </c>
      <c r="AG49" s="120">
        <f t="shared" ref="AG49" si="113">IF(AG48&gt;0,AF49,0)</f>
        <v>0</v>
      </c>
      <c r="AH49" s="120">
        <f t="shared" ref="AH49" si="114">IF(AH48&gt;0,AG49,0)</f>
        <v>0</v>
      </c>
      <c r="AI49" s="120">
        <f t="shared" ref="AI49" si="115">IF(AI48&gt;0,AH49,0)</f>
        <v>0</v>
      </c>
      <c r="AJ49" s="120">
        <f t="shared" ref="AJ49" si="116">IF(AJ48&gt;0,AI49,0)</f>
        <v>0</v>
      </c>
      <c r="AK49" s="120">
        <f t="shared" ref="AK49" si="117">IF(AK48&gt;0,AJ49,0)</f>
        <v>0</v>
      </c>
      <c r="AL49" s="120">
        <f t="shared" ref="AL49" si="118">IF(AL48&gt;0,AK49,0)</f>
        <v>0</v>
      </c>
      <c r="AM49" s="120">
        <f t="shared" ref="AM49" si="119">IF(AM48&gt;0,AL49,0)</f>
        <v>0</v>
      </c>
      <c r="AN49" s="120">
        <f t="shared" ref="AN49" si="120">IF(AN48&gt;0,AM49,0)</f>
        <v>0</v>
      </c>
      <c r="AO49" s="120">
        <f t="shared" ref="AO49" si="121">IF(AO48&gt;0,AN49,0)</f>
        <v>0</v>
      </c>
      <c r="AP49" s="120">
        <f t="shared" ref="AP49" si="122">IF(AP48&gt;0,AO49,0)</f>
        <v>0</v>
      </c>
      <c r="AQ49" s="120">
        <f t="shared" ref="AQ49" si="123">IF(AQ48&gt;0,AP49,0)</f>
        <v>0</v>
      </c>
      <c r="AR49" s="120">
        <f t="shared" ref="AR49" si="124">IF(AR48&gt;0,AQ49,0)</f>
        <v>0</v>
      </c>
      <c r="AS49" s="120">
        <f t="shared" ref="AS49" si="125">IF(AS48&gt;0,AR49,0)</f>
        <v>0</v>
      </c>
      <c r="AT49" s="120">
        <f t="shared" ref="AT49" si="126">IF(AT48&gt;0,AS49,0)</f>
        <v>0</v>
      </c>
      <c r="AU49" s="120">
        <f t="shared" ref="AU49" si="127">IF(AU48&gt;0,AT49,0)</f>
        <v>0</v>
      </c>
      <c r="AV49" s="120">
        <f t="shared" ref="AV49" si="128">IF(AV48&gt;0,AU49,0)</f>
        <v>0</v>
      </c>
      <c r="AW49" s="120">
        <f t="shared" ref="AW49" si="129">IF(AW48&gt;0,AV49,0)</f>
        <v>0</v>
      </c>
      <c r="AX49" s="120">
        <f t="shared" ref="AX49" si="130">IF(AX48&gt;0,AW49,0)</f>
        <v>0</v>
      </c>
      <c r="AY49" s="120">
        <f t="shared" ref="AY49" si="131">IF(AY48&gt;0,AX49,0)</f>
        <v>0</v>
      </c>
      <c r="AZ49" s="120">
        <f t="shared" ref="AZ49" si="132">IF(AZ48&gt;0,AY49,0)</f>
        <v>0</v>
      </c>
      <c r="BA49" s="120">
        <f t="shared" ref="BA49" si="133">IF(BA48&gt;0,AZ49,0)</f>
        <v>0</v>
      </c>
      <c r="BB49" s="120">
        <f t="shared" ref="BB49" si="134">IF(BB48&gt;0,BA49,0)</f>
        <v>0</v>
      </c>
    </row>
    <row r="50" spans="1:54" x14ac:dyDescent="0.25">
      <c r="A50" t="s">
        <v>387</v>
      </c>
      <c r="E50" s="120">
        <f>$D$45*E48</f>
        <v>0</v>
      </c>
      <c r="F50" s="120">
        <f>$D$45*F48</f>
        <v>0</v>
      </c>
      <c r="G50" s="120">
        <f t="shared" ref="G50:BB50" si="135">$D$45*G48</f>
        <v>0</v>
      </c>
      <c r="H50" s="120">
        <f t="shared" si="135"/>
        <v>0</v>
      </c>
      <c r="I50" s="120">
        <f t="shared" si="135"/>
        <v>0</v>
      </c>
      <c r="J50" s="120">
        <f t="shared" si="135"/>
        <v>0</v>
      </c>
      <c r="K50" s="120">
        <f t="shared" si="135"/>
        <v>0</v>
      </c>
      <c r="L50" s="120">
        <f t="shared" si="135"/>
        <v>0</v>
      </c>
      <c r="M50" s="120">
        <f t="shared" si="135"/>
        <v>0</v>
      </c>
      <c r="N50" s="120">
        <f t="shared" si="135"/>
        <v>0</v>
      </c>
      <c r="O50" s="120">
        <f t="shared" si="135"/>
        <v>0</v>
      </c>
      <c r="P50" s="120">
        <f t="shared" si="135"/>
        <v>0</v>
      </c>
      <c r="Q50" s="120">
        <f t="shared" si="135"/>
        <v>0</v>
      </c>
      <c r="R50" s="120">
        <f t="shared" si="135"/>
        <v>0</v>
      </c>
      <c r="S50" s="120">
        <f t="shared" si="135"/>
        <v>0</v>
      </c>
      <c r="T50" s="120">
        <f t="shared" si="135"/>
        <v>0</v>
      </c>
      <c r="U50" s="120">
        <f t="shared" si="135"/>
        <v>0</v>
      </c>
      <c r="V50" s="120">
        <f t="shared" si="135"/>
        <v>0</v>
      </c>
      <c r="W50" s="120">
        <f t="shared" si="135"/>
        <v>0</v>
      </c>
      <c r="X50" s="120">
        <f t="shared" si="135"/>
        <v>0</v>
      </c>
      <c r="Y50" s="120">
        <f t="shared" si="135"/>
        <v>0</v>
      </c>
      <c r="Z50" s="120">
        <f t="shared" si="135"/>
        <v>0</v>
      </c>
      <c r="AA50" s="120">
        <f t="shared" si="135"/>
        <v>0</v>
      </c>
      <c r="AB50" s="120">
        <f t="shared" si="135"/>
        <v>0</v>
      </c>
      <c r="AC50" s="120">
        <f t="shared" si="135"/>
        <v>0</v>
      </c>
      <c r="AD50" s="120">
        <f t="shared" si="135"/>
        <v>0</v>
      </c>
      <c r="AE50" s="120">
        <f t="shared" si="135"/>
        <v>0</v>
      </c>
      <c r="AF50" s="120">
        <f t="shared" si="135"/>
        <v>0</v>
      </c>
      <c r="AG50" s="120">
        <f t="shared" si="135"/>
        <v>0</v>
      </c>
      <c r="AH50" s="120">
        <f t="shared" si="135"/>
        <v>0</v>
      </c>
      <c r="AI50" s="120">
        <f t="shared" si="135"/>
        <v>0</v>
      </c>
      <c r="AJ50" s="120">
        <f t="shared" si="135"/>
        <v>0</v>
      </c>
      <c r="AK50" s="120">
        <f t="shared" si="135"/>
        <v>0</v>
      </c>
      <c r="AL50" s="120">
        <f t="shared" si="135"/>
        <v>0</v>
      </c>
      <c r="AM50" s="120">
        <f t="shared" si="135"/>
        <v>0</v>
      </c>
      <c r="AN50" s="120">
        <f t="shared" si="135"/>
        <v>0</v>
      </c>
      <c r="AO50" s="120">
        <f t="shared" si="135"/>
        <v>0</v>
      </c>
      <c r="AP50" s="120">
        <f t="shared" si="135"/>
        <v>0</v>
      </c>
      <c r="AQ50" s="120">
        <f t="shared" si="135"/>
        <v>0</v>
      </c>
      <c r="AR50" s="120">
        <f t="shared" si="135"/>
        <v>0</v>
      </c>
      <c r="AS50" s="120">
        <f t="shared" si="135"/>
        <v>0</v>
      </c>
      <c r="AT50" s="120">
        <f t="shared" si="135"/>
        <v>0</v>
      </c>
      <c r="AU50" s="120">
        <f t="shared" si="135"/>
        <v>0</v>
      </c>
      <c r="AV50" s="120">
        <f t="shared" si="135"/>
        <v>0</v>
      </c>
      <c r="AW50" s="120">
        <f t="shared" si="135"/>
        <v>0</v>
      </c>
      <c r="AX50" s="120">
        <f t="shared" si="135"/>
        <v>0</v>
      </c>
      <c r="AY50" s="120">
        <f t="shared" si="135"/>
        <v>0</v>
      </c>
      <c r="AZ50" s="120">
        <f t="shared" si="135"/>
        <v>0</v>
      </c>
      <c r="BA50" s="120">
        <f t="shared" si="135"/>
        <v>0</v>
      </c>
      <c r="BB50" s="120">
        <f t="shared" si="135"/>
        <v>0</v>
      </c>
    </row>
    <row r="51" spans="1:54" x14ac:dyDescent="0.25">
      <c r="A51" t="s">
        <v>388</v>
      </c>
      <c r="E51" s="120">
        <f>E49+E50</f>
        <v>0</v>
      </c>
      <c r="F51" s="120">
        <f t="shared" ref="F51:BB51" si="136">F49+F50</f>
        <v>0</v>
      </c>
      <c r="G51" s="120">
        <f t="shared" si="136"/>
        <v>0</v>
      </c>
      <c r="H51" s="120">
        <f t="shared" si="136"/>
        <v>0</v>
      </c>
      <c r="I51" s="120">
        <f t="shared" si="136"/>
        <v>0</v>
      </c>
      <c r="J51" s="120">
        <f t="shared" si="136"/>
        <v>0</v>
      </c>
      <c r="K51" s="120">
        <f t="shared" si="136"/>
        <v>0</v>
      </c>
      <c r="L51" s="120">
        <f t="shared" si="136"/>
        <v>0</v>
      </c>
      <c r="M51" s="120">
        <f t="shared" si="136"/>
        <v>0</v>
      </c>
      <c r="N51" s="120">
        <f t="shared" si="136"/>
        <v>0</v>
      </c>
      <c r="O51" s="120">
        <f t="shared" si="136"/>
        <v>0</v>
      </c>
      <c r="P51" s="120">
        <f t="shared" si="136"/>
        <v>0</v>
      </c>
      <c r="Q51" s="120">
        <f t="shared" si="136"/>
        <v>0</v>
      </c>
      <c r="R51" s="120">
        <f t="shared" si="136"/>
        <v>0</v>
      </c>
      <c r="S51" s="120">
        <f t="shared" si="136"/>
        <v>0</v>
      </c>
      <c r="T51" s="120">
        <f t="shared" si="136"/>
        <v>0</v>
      </c>
      <c r="U51" s="120">
        <f t="shared" si="136"/>
        <v>0</v>
      </c>
      <c r="V51" s="120">
        <f t="shared" si="136"/>
        <v>0</v>
      </c>
      <c r="W51" s="120">
        <f t="shared" si="136"/>
        <v>0</v>
      </c>
      <c r="X51" s="120">
        <f t="shared" si="136"/>
        <v>0</v>
      </c>
      <c r="Y51" s="120">
        <f t="shared" si="136"/>
        <v>0</v>
      </c>
      <c r="Z51" s="120">
        <f t="shared" si="136"/>
        <v>0</v>
      </c>
      <c r="AA51" s="120">
        <f t="shared" si="136"/>
        <v>0</v>
      </c>
      <c r="AB51" s="120">
        <f t="shared" si="136"/>
        <v>0</v>
      </c>
      <c r="AC51" s="120">
        <f t="shared" si="136"/>
        <v>0</v>
      </c>
      <c r="AD51" s="120">
        <f t="shared" si="136"/>
        <v>0</v>
      </c>
      <c r="AE51" s="120">
        <f t="shared" si="136"/>
        <v>0</v>
      </c>
      <c r="AF51" s="120">
        <f t="shared" si="136"/>
        <v>0</v>
      </c>
      <c r="AG51" s="120">
        <f t="shared" si="136"/>
        <v>0</v>
      </c>
      <c r="AH51" s="120">
        <f t="shared" si="136"/>
        <v>0</v>
      </c>
      <c r="AI51" s="120">
        <f t="shared" si="136"/>
        <v>0</v>
      </c>
      <c r="AJ51" s="120">
        <f t="shared" si="136"/>
        <v>0</v>
      </c>
      <c r="AK51" s="120">
        <f t="shared" si="136"/>
        <v>0</v>
      </c>
      <c r="AL51" s="120">
        <f t="shared" si="136"/>
        <v>0</v>
      </c>
      <c r="AM51" s="120">
        <f t="shared" si="136"/>
        <v>0</v>
      </c>
      <c r="AN51" s="120">
        <f t="shared" si="136"/>
        <v>0</v>
      </c>
      <c r="AO51" s="120">
        <f t="shared" si="136"/>
        <v>0</v>
      </c>
      <c r="AP51" s="120">
        <f t="shared" si="136"/>
        <v>0</v>
      </c>
      <c r="AQ51" s="120">
        <f t="shared" si="136"/>
        <v>0</v>
      </c>
      <c r="AR51" s="120">
        <f t="shared" si="136"/>
        <v>0</v>
      </c>
      <c r="AS51" s="120">
        <f t="shared" si="136"/>
        <v>0</v>
      </c>
      <c r="AT51" s="120">
        <f t="shared" si="136"/>
        <v>0</v>
      </c>
      <c r="AU51" s="120">
        <f t="shared" si="136"/>
        <v>0</v>
      </c>
      <c r="AV51" s="120">
        <f t="shared" si="136"/>
        <v>0</v>
      </c>
      <c r="AW51" s="120">
        <f t="shared" si="136"/>
        <v>0</v>
      </c>
      <c r="AX51" s="120">
        <f t="shared" si="136"/>
        <v>0</v>
      </c>
      <c r="AY51" s="120">
        <f t="shared" si="136"/>
        <v>0</v>
      </c>
      <c r="AZ51" s="120">
        <f t="shared" si="136"/>
        <v>0</v>
      </c>
      <c r="BA51" s="120">
        <f t="shared" si="136"/>
        <v>0</v>
      </c>
      <c r="BB51" s="120">
        <f t="shared" si="136"/>
        <v>0</v>
      </c>
    </row>
    <row r="53" spans="1:54" x14ac:dyDescent="0.25">
      <c r="A53" t="s">
        <v>386</v>
      </c>
      <c r="E53" s="120">
        <f>E38+E49</f>
        <v>22500</v>
      </c>
      <c r="F53" s="120">
        <f t="shared" ref="F53:BB53" si="137">F38+F49</f>
        <v>59794.473684210527</v>
      </c>
      <c r="G53" s="120">
        <f t="shared" si="137"/>
        <v>59794.473684210527</v>
      </c>
      <c r="H53" s="120">
        <f t="shared" si="137"/>
        <v>59794.473684210527</v>
      </c>
      <c r="I53" s="120">
        <f t="shared" si="137"/>
        <v>59794.473684210527</v>
      </c>
      <c r="J53" s="120">
        <f t="shared" si="137"/>
        <v>59794.473684210527</v>
      </c>
      <c r="K53" s="120">
        <f t="shared" si="137"/>
        <v>59794.473684210527</v>
      </c>
      <c r="L53" s="120">
        <f t="shared" si="137"/>
        <v>59794.473684210527</v>
      </c>
      <c r="M53" s="120">
        <f t="shared" si="137"/>
        <v>59794.473684210527</v>
      </c>
      <c r="N53" s="120">
        <f t="shared" si="137"/>
        <v>59794.473684210527</v>
      </c>
      <c r="O53" s="120">
        <f t="shared" si="137"/>
        <v>59794.473684210527</v>
      </c>
      <c r="P53" s="120">
        <f t="shared" si="137"/>
        <v>59794.473684210527</v>
      </c>
      <c r="Q53" s="120">
        <f t="shared" si="137"/>
        <v>59794.473684210527</v>
      </c>
      <c r="R53" s="120">
        <f t="shared" si="137"/>
        <v>59794.473684210527</v>
      </c>
      <c r="S53" s="120">
        <f t="shared" si="137"/>
        <v>59794.473684210527</v>
      </c>
      <c r="T53" s="120">
        <f t="shared" si="137"/>
        <v>59794.473684210527</v>
      </c>
      <c r="U53" s="120">
        <f t="shared" si="137"/>
        <v>59794.473684210527</v>
      </c>
      <c r="V53" s="120">
        <f t="shared" si="137"/>
        <v>59794.473684210527</v>
      </c>
      <c r="W53" s="120">
        <f t="shared" si="137"/>
        <v>59794.473684210527</v>
      </c>
      <c r="X53" s="120">
        <f t="shared" si="137"/>
        <v>0</v>
      </c>
      <c r="Y53" s="120">
        <f t="shared" si="137"/>
        <v>0</v>
      </c>
      <c r="Z53" s="120">
        <f t="shared" si="137"/>
        <v>0</v>
      </c>
      <c r="AA53" s="120">
        <f t="shared" si="137"/>
        <v>0</v>
      </c>
      <c r="AB53" s="120">
        <f t="shared" si="137"/>
        <v>0</v>
      </c>
      <c r="AC53" s="120">
        <f t="shared" si="137"/>
        <v>0</v>
      </c>
      <c r="AD53" s="120">
        <f t="shared" si="137"/>
        <v>0</v>
      </c>
      <c r="AE53" s="120">
        <f t="shared" si="137"/>
        <v>0</v>
      </c>
      <c r="AF53" s="120">
        <f t="shared" si="137"/>
        <v>0</v>
      </c>
      <c r="AG53" s="120">
        <f t="shared" si="137"/>
        <v>0</v>
      </c>
      <c r="AH53" s="120">
        <f t="shared" si="137"/>
        <v>0</v>
      </c>
      <c r="AI53" s="120">
        <f t="shared" si="137"/>
        <v>0</v>
      </c>
      <c r="AJ53" s="120">
        <f t="shared" si="137"/>
        <v>0</v>
      </c>
      <c r="AK53" s="120">
        <f t="shared" si="137"/>
        <v>0</v>
      </c>
      <c r="AL53" s="120">
        <f t="shared" si="137"/>
        <v>0</v>
      </c>
      <c r="AM53" s="120">
        <f t="shared" si="137"/>
        <v>0</v>
      </c>
      <c r="AN53" s="120">
        <f t="shared" si="137"/>
        <v>0</v>
      </c>
      <c r="AO53" s="120">
        <f t="shared" si="137"/>
        <v>0</v>
      </c>
      <c r="AP53" s="120">
        <f t="shared" si="137"/>
        <v>0</v>
      </c>
      <c r="AQ53" s="120">
        <f t="shared" si="137"/>
        <v>0</v>
      </c>
      <c r="AR53" s="120">
        <f t="shared" si="137"/>
        <v>0</v>
      </c>
      <c r="AS53" s="120">
        <f t="shared" si="137"/>
        <v>0</v>
      </c>
      <c r="AT53" s="120">
        <f t="shared" si="137"/>
        <v>0</v>
      </c>
      <c r="AU53" s="120">
        <f t="shared" si="137"/>
        <v>0</v>
      </c>
      <c r="AV53" s="120">
        <f t="shared" si="137"/>
        <v>0</v>
      </c>
      <c r="AW53" s="120">
        <f t="shared" si="137"/>
        <v>0</v>
      </c>
      <c r="AX53" s="120">
        <f t="shared" si="137"/>
        <v>0</v>
      </c>
      <c r="AY53" s="120">
        <f t="shared" si="137"/>
        <v>0</v>
      </c>
      <c r="AZ53" s="120">
        <f t="shared" si="137"/>
        <v>0</v>
      </c>
      <c r="BA53" s="120">
        <f t="shared" si="137"/>
        <v>0</v>
      </c>
      <c r="BB53" s="120">
        <f t="shared" si="137"/>
        <v>0</v>
      </c>
    </row>
    <row r="54" spans="1:54" x14ac:dyDescent="0.25">
      <c r="A54" t="s">
        <v>387</v>
      </c>
      <c r="E54" s="120">
        <f>E39+E50</f>
        <v>4095</v>
      </c>
      <c r="F54" s="120">
        <f t="shared" ref="F54:BB54" si="138">F39+F50</f>
        <v>10338.4645</v>
      </c>
      <c r="G54" s="120">
        <f t="shared" si="138"/>
        <v>9794.3347894736835</v>
      </c>
      <c r="H54" s="120">
        <f t="shared" si="138"/>
        <v>9250.2050789473687</v>
      </c>
      <c r="I54" s="120">
        <f t="shared" si="138"/>
        <v>8706.0753684210522</v>
      </c>
      <c r="J54" s="120">
        <f t="shared" si="138"/>
        <v>8161.9456578947356</v>
      </c>
      <c r="K54" s="120">
        <f t="shared" si="138"/>
        <v>7617.81594736842</v>
      </c>
      <c r="L54" s="120">
        <f t="shared" si="138"/>
        <v>7073.6862368421034</v>
      </c>
      <c r="M54" s="120">
        <f t="shared" si="138"/>
        <v>6529.5565263157878</v>
      </c>
      <c r="N54" s="120">
        <f t="shared" si="138"/>
        <v>5985.4268157894712</v>
      </c>
      <c r="O54" s="120">
        <f t="shared" si="138"/>
        <v>5441.2971052631556</v>
      </c>
      <c r="P54" s="120">
        <f t="shared" si="138"/>
        <v>4897.167394736839</v>
      </c>
      <c r="Q54" s="120">
        <f t="shared" si="138"/>
        <v>4353.0376842105234</v>
      </c>
      <c r="R54" s="120">
        <f t="shared" si="138"/>
        <v>3808.9079736842077</v>
      </c>
      <c r="S54" s="120">
        <f t="shared" si="138"/>
        <v>3264.7782631578921</v>
      </c>
      <c r="T54" s="120">
        <f t="shared" si="138"/>
        <v>2720.6485526315764</v>
      </c>
      <c r="U54" s="120">
        <f t="shared" si="138"/>
        <v>2176.5188421052608</v>
      </c>
      <c r="V54" s="120">
        <f t="shared" si="138"/>
        <v>1632.3891315789447</v>
      </c>
      <c r="W54" s="120">
        <f t="shared" si="138"/>
        <v>1088.2594210526288</v>
      </c>
      <c r="X54" s="120">
        <f t="shared" si="138"/>
        <v>0</v>
      </c>
      <c r="Y54" s="120">
        <f t="shared" si="138"/>
        <v>0</v>
      </c>
      <c r="Z54" s="120">
        <f t="shared" si="138"/>
        <v>0</v>
      </c>
      <c r="AA54" s="120">
        <f t="shared" si="138"/>
        <v>0</v>
      </c>
      <c r="AB54" s="120">
        <f t="shared" si="138"/>
        <v>0</v>
      </c>
      <c r="AC54" s="120">
        <f t="shared" si="138"/>
        <v>0</v>
      </c>
      <c r="AD54" s="120">
        <f t="shared" si="138"/>
        <v>0</v>
      </c>
      <c r="AE54" s="120">
        <f t="shared" si="138"/>
        <v>0</v>
      </c>
      <c r="AF54" s="120">
        <f t="shared" si="138"/>
        <v>0</v>
      </c>
      <c r="AG54" s="120">
        <f t="shared" si="138"/>
        <v>0</v>
      </c>
      <c r="AH54" s="120">
        <f t="shared" si="138"/>
        <v>0</v>
      </c>
      <c r="AI54" s="120">
        <f t="shared" si="138"/>
        <v>0</v>
      </c>
      <c r="AJ54" s="120">
        <f t="shared" si="138"/>
        <v>0</v>
      </c>
      <c r="AK54" s="120">
        <f t="shared" si="138"/>
        <v>0</v>
      </c>
      <c r="AL54" s="120">
        <f t="shared" si="138"/>
        <v>0</v>
      </c>
      <c r="AM54" s="120">
        <f t="shared" si="138"/>
        <v>0</v>
      </c>
      <c r="AN54" s="120">
        <f t="shared" si="138"/>
        <v>0</v>
      </c>
      <c r="AO54" s="120">
        <f t="shared" si="138"/>
        <v>0</v>
      </c>
      <c r="AP54" s="120">
        <f t="shared" si="138"/>
        <v>0</v>
      </c>
      <c r="AQ54" s="120">
        <f t="shared" si="138"/>
        <v>0</v>
      </c>
      <c r="AR54" s="120">
        <f t="shared" si="138"/>
        <v>0</v>
      </c>
      <c r="AS54" s="120">
        <f t="shared" si="138"/>
        <v>0</v>
      </c>
      <c r="AT54" s="120">
        <f t="shared" si="138"/>
        <v>0</v>
      </c>
      <c r="AU54" s="120">
        <f t="shared" si="138"/>
        <v>0</v>
      </c>
      <c r="AV54" s="120">
        <f t="shared" si="138"/>
        <v>0</v>
      </c>
      <c r="AW54" s="120">
        <f t="shared" si="138"/>
        <v>0</v>
      </c>
      <c r="AX54" s="120">
        <f t="shared" si="138"/>
        <v>0</v>
      </c>
      <c r="AY54" s="120">
        <f t="shared" si="138"/>
        <v>0</v>
      </c>
      <c r="AZ54" s="120">
        <f t="shared" si="138"/>
        <v>0</v>
      </c>
      <c r="BA54" s="120">
        <f t="shared" si="138"/>
        <v>0</v>
      </c>
      <c r="BB54" s="120">
        <f t="shared" si="138"/>
        <v>0</v>
      </c>
    </row>
    <row r="55" spans="1:54" x14ac:dyDescent="0.25">
      <c r="A55" t="s">
        <v>388</v>
      </c>
      <c r="E55" s="120">
        <f>E53+E54</f>
        <v>26595</v>
      </c>
      <c r="F55" s="120">
        <f t="shared" ref="F55:BB55" si="139">F53+F54</f>
        <v>70132.938184210521</v>
      </c>
      <c r="G55" s="120">
        <f t="shared" si="139"/>
        <v>69588.808473684214</v>
      </c>
      <c r="H55" s="120">
        <f t="shared" si="139"/>
        <v>69044.678763157892</v>
      </c>
      <c r="I55" s="120">
        <f t="shared" si="139"/>
        <v>68500.549052631584</v>
      </c>
      <c r="J55" s="120">
        <f t="shared" si="139"/>
        <v>67956.419342105262</v>
      </c>
      <c r="K55" s="120">
        <f t="shared" si="139"/>
        <v>67412.28963157894</v>
      </c>
      <c r="L55" s="120">
        <f t="shared" si="139"/>
        <v>66868.159921052633</v>
      </c>
      <c r="M55" s="120">
        <f t="shared" si="139"/>
        <v>66324.030210526311</v>
      </c>
      <c r="N55" s="120">
        <f t="shared" si="139"/>
        <v>65779.900500000003</v>
      </c>
      <c r="O55" s="120">
        <f t="shared" si="139"/>
        <v>65235.770789473681</v>
      </c>
      <c r="P55" s="120">
        <f t="shared" si="139"/>
        <v>64691.641078947367</v>
      </c>
      <c r="Q55" s="120">
        <f t="shared" si="139"/>
        <v>64147.511368421052</v>
      </c>
      <c r="R55" s="120">
        <f t="shared" si="139"/>
        <v>63603.381657894737</v>
      </c>
      <c r="S55" s="120">
        <f t="shared" si="139"/>
        <v>63059.251947368422</v>
      </c>
      <c r="T55" s="120">
        <f t="shared" si="139"/>
        <v>62515.1222368421</v>
      </c>
      <c r="U55" s="120">
        <f t="shared" si="139"/>
        <v>61970.992526315786</v>
      </c>
      <c r="V55" s="120">
        <f t="shared" si="139"/>
        <v>61426.862815789471</v>
      </c>
      <c r="W55" s="120">
        <f t="shared" si="139"/>
        <v>60882.733105263156</v>
      </c>
      <c r="X55" s="120">
        <f t="shared" si="139"/>
        <v>0</v>
      </c>
      <c r="Y55" s="120">
        <f t="shared" si="139"/>
        <v>0</v>
      </c>
      <c r="Z55" s="120">
        <f t="shared" si="139"/>
        <v>0</v>
      </c>
      <c r="AA55" s="120">
        <f t="shared" si="139"/>
        <v>0</v>
      </c>
      <c r="AB55" s="120">
        <f t="shared" si="139"/>
        <v>0</v>
      </c>
      <c r="AC55" s="120">
        <f t="shared" si="139"/>
        <v>0</v>
      </c>
      <c r="AD55" s="120">
        <f t="shared" si="139"/>
        <v>0</v>
      </c>
      <c r="AE55" s="120">
        <f t="shared" si="139"/>
        <v>0</v>
      </c>
      <c r="AF55" s="120">
        <f t="shared" si="139"/>
        <v>0</v>
      </c>
      <c r="AG55" s="120">
        <f t="shared" si="139"/>
        <v>0</v>
      </c>
      <c r="AH55" s="120">
        <f t="shared" si="139"/>
        <v>0</v>
      </c>
      <c r="AI55" s="120">
        <f t="shared" si="139"/>
        <v>0</v>
      </c>
      <c r="AJ55" s="120">
        <f t="shared" si="139"/>
        <v>0</v>
      </c>
      <c r="AK55" s="120">
        <f t="shared" si="139"/>
        <v>0</v>
      </c>
      <c r="AL55" s="120">
        <f t="shared" si="139"/>
        <v>0</v>
      </c>
      <c r="AM55" s="120">
        <f t="shared" si="139"/>
        <v>0</v>
      </c>
      <c r="AN55" s="120">
        <f t="shared" si="139"/>
        <v>0</v>
      </c>
      <c r="AO55" s="120">
        <f t="shared" si="139"/>
        <v>0</v>
      </c>
      <c r="AP55" s="120">
        <f t="shared" si="139"/>
        <v>0</v>
      </c>
      <c r="AQ55" s="120">
        <f t="shared" si="139"/>
        <v>0</v>
      </c>
      <c r="AR55" s="120">
        <f t="shared" si="139"/>
        <v>0</v>
      </c>
      <c r="AS55" s="120">
        <f t="shared" si="139"/>
        <v>0</v>
      </c>
      <c r="AT55" s="120">
        <f t="shared" si="139"/>
        <v>0</v>
      </c>
      <c r="AU55" s="120">
        <f t="shared" si="139"/>
        <v>0</v>
      </c>
      <c r="AV55" s="120">
        <f t="shared" si="139"/>
        <v>0</v>
      </c>
      <c r="AW55" s="120">
        <f t="shared" si="139"/>
        <v>0</v>
      </c>
      <c r="AX55" s="120">
        <f t="shared" si="139"/>
        <v>0</v>
      </c>
      <c r="AY55" s="120">
        <f t="shared" si="139"/>
        <v>0</v>
      </c>
      <c r="AZ55" s="120">
        <f t="shared" si="139"/>
        <v>0</v>
      </c>
      <c r="BA55" s="120">
        <f t="shared" si="139"/>
        <v>0</v>
      </c>
      <c r="BB55" s="120">
        <f t="shared" si="139"/>
        <v>0</v>
      </c>
    </row>
  </sheetData>
  <mergeCells count="2">
    <mergeCell ref="A4:I6"/>
    <mergeCell ref="A17:I21"/>
  </mergeCells>
  <hyperlinks>
    <hyperlink ref="F34" r:id="rId1" xr:uid="{CA21ADB7-DA54-4B26-BD5B-ECA0FEC919D8}"/>
    <hyperlink ref="F45"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409"/>
  <sheetViews>
    <sheetView zoomScale="90" zoomScaleNormal="90" workbookViewId="0">
      <pane xSplit="7" ySplit="6" topLeftCell="J7" activePane="bottomRight" state="frozen"/>
      <selection pane="topRight" activeCell="H1" sqref="H1"/>
      <selection pane="bottomLeft" activeCell="A7" sqref="A7"/>
      <selection pane="bottomRight" activeCell="K30" sqref="K30"/>
    </sheetView>
  </sheetViews>
  <sheetFormatPr defaultColWidth="9.140625" defaultRowHeight="12.75" x14ac:dyDescent="0.2"/>
  <cols>
    <col min="1" max="1" width="5.42578125" style="401" customWidth="1"/>
    <col min="2" max="2" width="64.7109375" style="401" customWidth="1"/>
    <col min="3" max="3" width="14.5703125" style="401" customWidth="1"/>
    <col min="4" max="4" width="14.28515625" style="401" customWidth="1"/>
    <col min="5" max="5" width="9.42578125" style="401" customWidth="1"/>
    <col min="6" max="13" width="13.85546875" style="401" customWidth="1"/>
    <col min="14" max="19" width="14" style="401" customWidth="1"/>
    <col min="20" max="20" width="11.28515625" style="401" customWidth="1"/>
    <col min="21" max="25" width="14" style="401" customWidth="1"/>
    <col min="26" max="68" width="9.140625" style="320"/>
    <col min="69" max="16384" width="9.140625" style="401"/>
  </cols>
  <sheetData>
    <row r="1" spans="1:68" s="251" customFormat="1" ht="27" customHeight="1" x14ac:dyDescent="0.25">
      <c r="A1" s="614" t="s">
        <v>51</v>
      </c>
      <c r="B1" s="614"/>
      <c r="C1" s="580"/>
      <c r="D1" s="615" t="s">
        <v>87</v>
      </c>
      <c r="E1" s="615"/>
      <c r="F1" s="615"/>
      <c r="G1" s="615"/>
      <c r="H1" s="615"/>
      <c r="I1" s="615"/>
      <c r="J1" s="615"/>
      <c r="K1" s="615"/>
      <c r="L1" s="615"/>
      <c r="M1" s="615"/>
      <c r="N1" s="615"/>
      <c r="O1" s="615"/>
      <c r="P1" s="615"/>
      <c r="Q1" s="615"/>
      <c r="R1" s="615"/>
      <c r="S1" s="615"/>
      <c r="T1" s="615"/>
      <c r="U1" s="615"/>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row>
    <row r="2" spans="1:68" s="320" customFormat="1" hidden="1" x14ac:dyDescent="0.2">
      <c r="A2" s="581"/>
    </row>
    <row r="3" spans="1:68" s="320" customFormat="1" hidden="1" x14ac:dyDescent="0.2">
      <c r="A3" s="581"/>
    </row>
    <row r="4" spans="1:68" ht="24.95" customHeight="1" x14ac:dyDescent="0.35">
      <c r="A4" s="616" t="s">
        <v>52</v>
      </c>
      <c r="B4" s="616"/>
      <c r="C4" s="616"/>
      <c r="D4" s="320"/>
      <c r="E4" s="320"/>
      <c r="F4" s="320"/>
      <c r="G4" s="320"/>
      <c r="H4" s="320"/>
      <c r="I4" s="320"/>
      <c r="J4" s="320"/>
      <c r="K4" s="320"/>
      <c r="L4" s="320"/>
      <c r="M4" s="320"/>
      <c r="N4" s="320"/>
      <c r="O4" s="320"/>
      <c r="P4" s="320"/>
      <c r="Q4" s="320"/>
      <c r="R4" s="320"/>
      <c r="S4" s="320"/>
      <c r="T4" s="320"/>
      <c r="U4" s="320"/>
      <c r="V4" s="320"/>
      <c r="W4" s="320"/>
      <c r="X4" s="320"/>
      <c r="Y4" s="320"/>
    </row>
    <row r="5" spans="1:68" x14ac:dyDescent="0.2">
      <c r="A5" s="617" t="s">
        <v>53</v>
      </c>
      <c r="B5" s="618" t="s">
        <v>54</v>
      </c>
      <c r="C5" s="619" t="s">
        <v>333</v>
      </c>
      <c r="D5" s="613" t="s">
        <v>55</v>
      </c>
      <c r="E5" s="613"/>
      <c r="F5" s="613" t="s">
        <v>56</v>
      </c>
      <c r="G5" s="613"/>
      <c r="H5" s="613">
        <f>'Dati par projektu'!E13</f>
        <v>2022</v>
      </c>
      <c r="I5" s="613"/>
      <c r="J5" s="613">
        <f>IF(OR(H5&gt;='Dati par projektu'!$C$17,H5="X"),"X",H5+1)</f>
        <v>2023</v>
      </c>
      <c r="K5" s="613"/>
      <c r="L5" s="613" t="str">
        <f>IF(OR(J5&gt;='Dati par projektu'!$C$17,J5="X"),"X",J5+1)</f>
        <v>X</v>
      </c>
      <c r="M5" s="613"/>
      <c r="N5" s="613" t="str">
        <f>IF(OR(L5&gt;='Dati par projektu'!$C$17,L5="X"),"X",L5+1)</f>
        <v>X</v>
      </c>
      <c r="O5" s="613"/>
      <c r="P5" s="613" t="str">
        <f>IF(OR(N5&gt;='Dati par projektu'!$C$17,N5="X"),"X",N5+1)</f>
        <v>X</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AE5" s="384"/>
      <c r="AF5" s="384"/>
      <c r="AG5" s="384"/>
      <c r="AH5" s="384"/>
      <c r="AI5" s="384"/>
      <c r="AJ5" s="384"/>
      <c r="AK5" s="384"/>
      <c r="AL5" s="384"/>
      <c r="AM5" s="384"/>
      <c r="AN5" s="384"/>
      <c r="AO5" s="384"/>
      <c r="AP5" s="384"/>
      <c r="AQ5" s="384"/>
      <c r="AR5" s="384"/>
      <c r="AS5" s="384"/>
      <c r="AT5" s="384"/>
      <c r="AV5" s="582">
        <v>0.55000000000000004</v>
      </c>
    </row>
    <row r="6" spans="1:68" ht="27" customHeight="1" x14ac:dyDescent="0.2">
      <c r="A6" s="617"/>
      <c r="B6" s="618" t="s">
        <v>57</v>
      </c>
      <c r="C6" s="620"/>
      <c r="D6" s="583" t="s">
        <v>58</v>
      </c>
      <c r="E6" s="583" t="s">
        <v>59</v>
      </c>
      <c r="F6" s="583" t="s">
        <v>60</v>
      </c>
      <c r="G6" s="583" t="s">
        <v>61</v>
      </c>
      <c r="H6" s="584" t="s">
        <v>62</v>
      </c>
      <c r="I6" s="584" t="s">
        <v>63</v>
      </c>
      <c r="J6" s="584" t="s">
        <v>62</v>
      </c>
      <c r="K6" s="584" t="s">
        <v>63</v>
      </c>
      <c r="L6" s="584" t="s">
        <v>62</v>
      </c>
      <c r="M6" s="584" t="s">
        <v>63</v>
      </c>
      <c r="N6" s="584" t="s">
        <v>62</v>
      </c>
      <c r="O6" s="584" t="s">
        <v>63</v>
      </c>
      <c r="P6" s="584" t="s">
        <v>62</v>
      </c>
      <c r="Q6" s="584" t="s">
        <v>63</v>
      </c>
      <c r="R6" s="584" t="s">
        <v>62</v>
      </c>
      <c r="S6" s="584" t="s">
        <v>63</v>
      </c>
      <c r="T6" s="584" t="s">
        <v>62</v>
      </c>
      <c r="U6" s="584" t="s">
        <v>63</v>
      </c>
      <c r="V6" s="584" t="s">
        <v>62</v>
      </c>
      <c r="W6" s="584" t="s">
        <v>63</v>
      </c>
      <c r="X6" s="584" t="s">
        <v>62</v>
      </c>
      <c r="Y6" s="584" t="s">
        <v>63</v>
      </c>
      <c r="AE6" s="384"/>
      <c r="AF6" s="384"/>
      <c r="AG6" s="384"/>
      <c r="AH6" s="384"/>
      <c r="AI6" s="384"/>
      <c r="AJ6" s="384"/>
      <c r="AK6" s="384"/>
      <c r="AL6" s="384"/>
      <c r="AM6" s="384"/>
      <c r="AN6" s="384"/>
      <c r="AO6" s="384"/>
      <c r="AP6" s="384"/>
      <c r="AQ6" s="384"/>
      <c r="AR6" s="384"/>
      <c r="AS6" s="384"/>
      <c r="AT6" s="384"/>
      <c r="AV6" s="582">
        <v>0.45</v>
      </c>
    </row>
    <row r="7" spans="1:68" x14ac:dyDescent="0.2">
      <c r="A7" s="556">
        <v>1</v>
      </c>
      <c r="B7" s="557" t="s">
        <v>89</v>
      </c>
      <c r="C7" s="241">
        <v>0.85</v>
      </c>
      <c r="D7" s="585">
        <f>F7+G7</f>
        <v>0</v>
      </c>
      <c r="E7" s="586">
        <f t="shared" ref="E7:E17" si="0">D7/$D$36</f>
        <v>0</v>
      </c>
      <c r="F7" s="587">
        <f t="shared" ref="F7:G10" si="1">ROUND(H7+J7+L7+N7+P7+R7+T7+V7+X7,2)</f>
        <v>0</v>
      </c>
      <c r="G7" s="587">
        <f t="shared" si="1"/>
        <v>0</v>
      </c>
      <c r="H7" s="19"/>
      <c r="I7" s="20"/>
      <c r="J7" s="19"/>
      <c r="K7" s="20"/>
      <c r="L7" s="19"/>
      <c r="M7" s="20"/>
      <c r="N7" s="19"/>
      <c r="O7" s="20"/>
      <c r="P7" s="19"/>
      <c r="Q7" s="20"/>
      <c r="R7" s="19"/>
      <c r="S7" s="20"/>
      <c r="T7" s="19"/>
      <c r="U7" s="20"/>
      <c r="V7" s="19"/>
      <c r="W7" s="20"/>
      <c r="X7" s="19"/>
      <c r="Y7" s="20"/>
      <c r="AE7" s="384"/>
      <c r="AF7" s="384"/>
      <c r="AG7" s="384"/>
      <c r="AH7" s="384"/>
      <c r="AI7" s="384"/>
      <c r="AJ7" s="384"/>
      <c r="AK7" s="384"/>
      <c r="AL7" s="384"/>
      <c r="AM7" s="384"/>
      <c r="AN7" s="384"/>
      <c r="AO7" s="384"/>
      <c r="AP7" s="384"/>
      <c r="AQ7" s="384"/>
      <c r="AR7" s="384"/>
      <c r="AS7" s="384"/>
      <c r="AT7" s="384"/>
      <c r="AV7" s="582">
        <v>0.35</v>
      </c>
    </row>
    <row r="8" spans="1:68" x14ac:dyDescent="0.2">
      <c r="A8" s="556">
        <v>2</v>
      </c>
      <c r="B8" s="557" t="s">
        <v>64</v>
      </c>
      <c r="C8" s="320"/>
      <c r="D8" s="585">
        <f t="shared" ref="D8:D35" si="2">F8+G8</f>
        <v>0</v>
      </c>
      <c r="E8" s="586">
        <f t="shared" si="0"/>
        <v>0</v>
      </c>
      <c r="F8" s="588">
        <f>ROUND(H8+J8+L8+N8+P8+R8+T8+V8+X8,2)</f>
        <v>0</v>
      </c>
      <c r="G8" s="588">
        <f>ROUND(I8+K8+M8+O8+Q8+S8+U8+W8+Y8,2)</f>
        <v>0</v>
      </c>
      <c r="H8" s="589">
        <f>SUM(H9:H10)</f>
        <v>0</v>
      </c>
      <c r="I8" s="589">
        <f t="shared" ref="I8:Y8" si="3">SUM(I9:I10)</f>
        <v>0</v>
      </c>
      <c r="J8" s="589">
        <f t="shared" si="3"/>
        <v>0</v>
      </c>
      <c r="K8" s="589">
        <f t="shared" si="3"/>
        <v>0</v>
      </c>
      <c r="L8" s="589">
        <f t="shared" si="3"/>
        <v>0</v>
      </c>
      <c r="M8" s="589">
        <f t="shared" si="3"/>
        <v>0</v>
      </c>
      <c r="N8" s="589">
        <f t="shared" si="3"/>
        <v>0</v>
      </c>
      <c r="O8" s="589">
        <f t="shared" si="3"/>
        <v>0</v>
      </c>
      <c r="P8" s="589">
        <f t="shared" si="3"/>
        <v>0</v>
      </c>
      <c r="Q8" s="589">
        <f t="shared" si="3"/>
        <v>0</v>
      </c>
      <c r="R8" s="589">
        <f t="shared" si="3"/>
        <v>0</v>
      </c>
      <c r="S8" s="589">
        <f t="shared" si="3"/>
        <v>0</v>
      </c>
      <c r="T8" s="589">
        <f t="shared" si="3"/>
        <v>0</v>
      </c>
      <c r="U8" s="589">
        <f t="shared" si="3"/>
        <v>0</v>
      </c>
      <c r="V8" s="589">
        <f t="shared" si="3"/>
        <v>0</v>
      </c>
      <c r="W8" s="589">
        <f t="shared" si="3"/>
        <v>0</v>
      </c>
      <c r="X8" s="589">
        <f t="shared" si="3"/>
        <v>0</v>
      </c>
      <c r="Y8" s="589">
        <f t="shared" si="3"/>
        <v>0</v>
      </c>
      <c r="AE8" s="384"/>
      <c r="AF8" s="384"/>
      <c r="AG8" s="384"/>
      <c r="AH8" s="384"/>
      <c r="AI8" s="384"/>
      <c r="AJ8" s="384"/>
      <c r="AK8" s="384"/>
      <c r="AL8" s="384"/>
      <c r="AM8" s="384"/>
      <c r="AN8" s="384"/>
      <c r="AO8" s="384"/>
      <c r="AP8" s="384"/>
      <c r="AQ8" s="384"/>
      <c r="AR8" s="384"/>
      <c r="AS8" s="384"/>
      <c r="AT8" s="384"/>
      <c r="AV8" s="590"/>
    </row>
    <row r="9" spans="1:68" x14ac:dyDescent="0.2">
      <c r="A9" s="561" t="s">
        <v>65</v>
      </c>
      <c r="B9" s="562" t="s">
        <v>66</v>
      </c>
      <c r="C9" s="241">
        <v>0.85</v>
      </c>
      <c r="D9" s="585">
        <f t="shared" si="2"/>
        <v>0</v>
      </c>
      <c r="E9" s="586">
        <f t="shared" si="0"/>
        <v>0</v>
      </c>
      <c r="F9" s="591">
        <f t="shared" si="1"/>
        <v>0</v>
      </c>
      <c r="G9" s="591">
        <f t="shared" si="1"/>
        <v>0</v>
      </c>
      <c r="H9" s="20"/>
      <c r="I9" s="20"/>
      <c r="J9" s="20"/>
      <c r="K9" s="20"/>
      <c r="L9" s="20"/>
      <c r="M9" s="20"/>
      <c r="N9" s="20"/>
      <c r="O9" s="20"/>
      <c r="P9" s="20"/>
      <c r="Q9" s="20"/>
      <c r="R9" s="20"/>
      <c r="S9" s="20"/>
      <c r="T9" s="20"/>
      <c r="U9" s="20"/>
      <c r="V9" s="20"/>
      <c r="W9" s="20"/>
      <c r="X9" s="20"/>
      <c r="Y9" s="20"/>
      <c r="AE9" s="384"/>
      <c r="AF9" s="384"/>
      <c r="AG9" s="384"/>
      <c r="AH9" s="384"/>
      <c r="AI9" s="384"/>
      <c r="AJ9" s="384"/>
      <c r="AK9" s="384"/>
      <c r="AL9" s="384"/>
      <c r="AM9" s="384"/>
      <c r="AN9" s="384"/>
      <c r="AO9" s="384"/>
      <c r="AP9" s="384"/>
      <c r="AQ9" s="384"/>
      <c r="AR9" s="384"/>
      <c r="AS9" s="384"/>
      <c r="AT9" s="384"/>
      <c r="AV9" s="590"/>
    </row>
    <row r="10" spans="1:68" x14ac:dyDescent="0.2">
      <c r="A10" s="561" t="s">
        <v>67</v>
      </c>
      <c r="B10" s="562" t="s">
        <v>90</v>
      </c>
      <c r="C10" s="241">
        <v>0.85</v>
      </c>
      <c r="D10" s="585">
        <f t="shared" si="2"/>
        <v>0</v>
      </c>
      <c r="E10" s="586">
        <f t="shared" si="0"/>
        <v>0</v>
      </c>
      <c r="F10" s="591">
        <f t="shared" si="1"/>
        <v>0</v>
      </c>
      <c r="G10" s="591">
        <f t="shared" si="1"/>
        <v>0</v>
      </c>
      <c r="H10" s="20"/>
      <c r="I10" s="20"/>
      <c r="J10" s="20"/>
      <c r="K10" s="20"/>
      <c r="L10" s="20"/>
      <c r="M10" s="20"/>
      <c r="N10" s="20"/>
      <c r="O10" s="20"/>
      <c r="P10" s="20"/>
      <c r="Q10" s="20"/>
      <c r="R10" s="20"/>
      <c r="S10" s="20"/>
      <c r="T10" s="20"/>
      <c r="U10" s="20"/>
      <c r="V10" s="20"/>
      <c r="W10" s="20"/>
      <c r="X10" s="20"/>
      <c r="Y10" s="20"/>
      <c r="AE10" s="384"/>
      <c r="AF10" s="384"/>
      <c r="AG10" s="384"/>
      <c r="AH10" s="384"/>
      <c r="AI10" s="384"/>
      <c r="AJ10" s="384"/>
      <c r="AK10" s="384"/>
      <c r="AL10" s="384"/>
      <c r="AM10" s="384"/>
      <c r="AN10" s="384"/>
      <c r="AO10" s="384"/>
      <c r="AP10" s="384"/>
      <c r="AQ10" s="384"/>
      <c r="AR10" s="384"/>
      <c r="AS10" s="384"/>
      <c r="AT10" s="384"/>
      <c r="AV10" s="590"/>
    </row>
    <row r="11" spans="1:68" hidden="1" x14ac:dyDescent="0.2">
      <c r="A11" s="556">
        <v>3</v>
      </c>
      <c r="B11" s="557" t="s">
        <v>93</v>
      </c>
      <c r="C11" s="320"/>
      <c r="D11" s="585">
        <f t="shared" si="2"/>
        <v>0</v>
      </c>
      <c r="E11" s="586">
        <f t="shared" si="0"/>
        <v>0</v>
      </c>
      <c r="F11" s="588">
        <f t="shared" ref="F11:G11" si="4">ROUND(H11+J11+L11+N11+P11+R11+T11+V11+X11,2)</f>
        <v>0</v>
      </c>
      <c r="G11" s="588">
        <f t="shared" si="4"/>
        <v>0</v>
      </c>
      <c r="H11" s="589">
        <f>SUM(H12:H13)</f>
        <v>0</v>
      </c>
      <c r="I11" s="589">
        <f t="shared" ref="I11:Y11" si="5">SUM(I12:I13)</f>
        <v>0</v>
      </c>
      <c r="J11" s="589">
        <f t="shared" si="5"/>
        <v>0</v>
      </c>
      <c r="K11" s="589">
        <f t="shared" si="5"/>
        <v>0</v>
      </c>
      <c r="L11" s="589">
        <f t="shared" si="5"/>
        <v>0</v>
      </c>
      <c r="M11" s="589">
        <f t="shared" si="5"/>
        <v>0</v>
      </c>
      <c r="N11" s="589">
        <f t="shared" si="5"/>
        <v>0</v>
      </c>
      <c r="O11" s="589">
        <f t="shared" si="5"/>
        <v>0</v>
      </c>
      <c r="P11" s="589">
        <f t="shared" si="5"/>
        <v>0</v>
      </c>
      <c r="Q11" s="589">
        <f t="shared" si="5"/>
        <v>0</v>
      </c>
      <c r="R11" s="589">
        <f t="shared" si="5"/>
        <v>0</v>
      </c>
      <c r="S11" s="589">
        <f t="shared" si="5"/>
        <v>0</v>
      </c>
      <c r="T11" s="589">
        <f t="shared" si="5"/>
        <v>0</v>
      </c>
      <c r="U11" s="589">
        <f t="shared" si="5"/>
        <v>0</v>
      </c>
      <c r="V11" s="589">
        <f t="shared" si="5"/>
        <v>0</v>
      </c>
      <c r="W11" s="589">
        <f t="shared" si="5"/>
        <v>0</v>
      </c>
      <c r="X11" s="589">
        <f t="shared" si="5"/>
        <v>0</v>
      </c>
      <c r="Y11" s="589">
        <f t="shared" si="5"/>
        <v>0</v>
      </c>
      <c r="AE11" s="384"/>
      <c r="AF11" s="384"/>
      <c r="AG11" s="384"/>
      <c r="AH11" s="384"/>
      <c r="AI11" s="384"/>
      <c r="AJ11" s="384"/>
      <c r="AK11" s="384"/>
      <c r="AL11" s="384"/>
      <c r="AM11" s="384"/>
      <c r="AN11" s="384"/>
      <c r="AO11" s="384"/>
      <c r="AP11" s="384"/>
      <c r="AQ11" s="384"/>
      <c r="AR11" s="384"/>
      <c r="AS11" s="384"/>
      <c r="AT11" s="384"/>
      <c r="AV11" s="590"/>
    </row>
    <row r="12" spans="1:68" hidden="1" x14ac:dyDescent="0.2">
      <c r="A12" s="561" t="s">
        <v>91</v>
      </c>
      <c r="B12" s="562" t="s">
        <v>94</v>
      </c>
      <c r="C12" s="241">
        <v>0.85</v>
      </c>
      <c r="D12" s="585">
        <f t="shared" si="2"/>
        <v>0</v>
      </c>
      <c r="E12" s="586">
        <f t="shared" si="0"/>
        <v>0</v>
      </c>
      <c r="F12" s="591">
        <f>ROUND(H12+J12+L12+N12+P12+R12+T12+V12+X12,2)</f>
        <v>0</v>
      </c>
      <c r="G12" s="591">
        <f>ROUND(I12+K12+M12+O12+Q12+S12+U12+W12+Y12,2)</f>
        <v>0</v>
      </c>
      <c r="H12" s="20"/>
      <c r="I12" s="20"/>
      <c r="J12" s="20"/>
      <c r="K12" s="20"/>
      <c r="L12" s="20"/>
      <c r="M12" s="20"/>
      <c r="N12" s="20"/>
      <c r="O12" s="20"/>
      <c r="P12" s="20"/>
      <c r="Q12" s="20"/>
      <c r="R12" s="20"/>
      <c r="S12" s="20"/>
      <c r="T12" s="20"/>
      <c r="U12" s="20"/>
      <c r="V12" s="20"/>
      <c r="W12" s="20"/>
      <c r="X12" s="20"/>
      <c r="Y12" s="20"/>
      <c r="AE12" s="384"/>
      <c r="AF12" s="384"/>
      <c r="AG12" s="384"/>
      <c r="AH12" s="384"/>
      <c r="AI12" s="384"/>
      <c r="AJ12" s="384"/>
      <c r="AK12" s="384"/>
      <c r="AL12" s="384"/>
      <c r="AM12" s="384"/>
      <c r="AN12" s="384"/>
      <c r="AO12" s="384"/>
      <c r="AP12" s="384"/>
      <c r="AQ12" s="384"/>
      <c r="AR12" s="384"/>
      <c r="AS12" s="384"/>
      <c r="AT12" s="384"/>
      <c r="AV12" s="590"/>
    </row>
    <row r="13" spans="1:68" hidden="1" x14ac:dyDescent="0.2">
      <c r="A13" s="561" t="s">
        <v>92</v>
      </c>
      <c r="B13" s="562" t="s">
        <v>95</v>
      </c>
      <c r="C13" s="241">
        <v>0.85</v>
      </c>
      <c r="D13" s="585">
        <f t="shared" si="2"/>
        <v>0</v>
      </c>
      <c r="E13" s="586">
        <f t="shared" si="0"/>
        <v>0</v>
      </c>
      <c r="F13" s="591">
        <f t="shared" ref="F13:G16" si="6">ROUND(H13+J13+L13+N13+P13+R13+T13+V13+X13,2)</f>
        <v>0</v>
      </c>
      <c r="G13" s="591">
        <f t="shared" si="6"/>
        <v>0</v>
      </c>
      <c r="H13" s="20"/>
      <c r="I13" s="20"/>
      <c r="J13" s="20"/>
      <c r="K13" s="20"/>
      <c r="L13" s="20"/>
      <c r="M13" s="20"/>
      <c r="N13" s="20"/>
      <c r="O13" s="20"/>
      <c r="P13" s="20"/>
      <c r="Q13" s="20"/>
      <c r="R13" s="20"/>
      <c r="S13" s="20"/>
      <c r="T13" s="20"/>
      <c r="U13" s="20"/>
      <c r="V13" s="20"/>
      <c r="W13" s="20"/>
      <c r="X13" s="20"/>
      <c r="Y13" s="20"/>
      <c r="AE13" s="384"/>
      <c r="AF13" s="384"/>
      <c r="AG13" s="384"/>
      <c r="AH13" s="384"/>
      <c r="AI13" s="384"/>
      <c r="AJ13" s="384"/>
      <c r="AK13" s="384"/>
      <c r="AL13" s="384"/>
      <c r="AM13" s="384"/>
      <c r="AN13" s="384"/>
      <c r="AO13" s="384"/>
      <c r="AP13" s="384"/>
      <c r="AQ13" s="384"/>
      <c r="AR13" s="384"/>
      <c r="AS13" s="384"/>
      <c r="AT13" s="384"/>
      <c r="AV13" s="590"/>
    </row>
    <row r="14" spans="1:68" hidden="1" x14ac:dyDescent="0.2">
      <c r="A14" s="556">
        <v>4</v>
      </c>
      <c r="B14" s="557" t="s">
        <v>68</v>
      </c>
      <c r="C14" s="241">
        <v>0.85</v>
      </c>
      <c r="D14" s="585">
        <f t="shared" si="2"/>
        <v>0</v>
      </c>
      <c r="E14" s="586">
        <f>D14/$D$36</f>
        <v>0</v>
      </c>
      <c r="F14" s="591">
        <f t="shared" si="6"/>
        <v>0</v>
      </c>
      <c r="G14" s="591">
        <f t="shared" si="6"/>
        <v>0</v>
      </c>
      <c r="H14" s="19"/>
      <c r="I14" s="19"/>
      <c r="J14" s="19"/>
      <c r="K14" s="19"/>
      <c r="L14" s="19"/>
      <c r="M14" s="19"/>
      <c r="N14" s="19"/>
      <c r="O14" s="19"/>
      <c r="P14" s="19"/>
      <c r="Q14" s="19"/>
      <c r="R14" s="19"/>
      <c r="S14" s="19"/>
      <c r="T14" s="19"/>
      <c r="U14" s="19"/>
      <c r="V14" s="19"/>
      <c r="W14" s="19"/>
      <c r="X14" s="19"/>
      <c r="Y14" s="19"/>
      <c r="AE14" s="384"/>
      <c r="AF14" s="384"/>
      <c r="AG14" s="384"/>
      <c r="AH14" s="384"/>
      <c r="AI14" s="384"/>
      <c r="AJ14" s="384"/>
      <c r="AK14" s="384"/>
      <c r="AL14" s="384"/>
      <c r="AM14" s="384"/>
      <c r="AN14" s="384"/>
      <c r="AO14" s="384"/>
      <c r="AP14" s="384"/>
      <c r="AQ14" s="384"/>
      <c r="AR14" s="384"/>
      <c r="AS14" s="384"/>
      <c r="AT14" s="384"/>
    </row>
    <row r="15" spans="1:68" hidden="1" x14ac:dyDescent="0.2">
      <c r="A15" s="556">
        <v>5</v>
      </c>
      <c r="B15" s="557" t="s">
        <v>96</v>
      </c>
      <c r="C15" s="241">
        <v>0.85</v>
      </c>
      <c r="D15" s="585">
        <f t="shared" si="2"/>
        <v>0</v>
      </c>
      <c r="E15" s="586">
        <f t="shared" si="0"/>
        <v>0</v>
      </c>
      <c r="F15" s="591">
        <f t="shared" si="6"/>
        <v>0</v>
      </c>
      <c r="G15" s="591">
        <f t="shared" si="6"/>
        <v>0</v>
      </c>
      <c r="H15" s="19"/>
      <c r="I15" s="19"/>
      <c r="J15" s="19"/>
      <c r="K15" s="19"/>
      <c r="L15" s="19"/>
      <c r="M15" s="19"/>
      <c r="N15" s="19"/>
      <c r="O15" s="19"/>
      <c r="P15" s="19"/>
      <c r="Q15" s="19"/>
      <c r="R15" s="19"/>
      <c r="S15" s="19"/>
      <c r="T15" s="19"/>
      <c r="U15" s="19"/>
      <c r="V15" s="19"/>
      <c r="W15" s="19"/>
      <c r="X15" s="19"/>
      <c r="Y15" s="19"/>
      <c r="AE15" s="384"/>
      <c r="AF15" s="384"/>
      <c r="AG15" s="384"/>
      <c r="AH15" s="384"/>
      <c r="AI15" s="384"/>
      <c r="AJ15" s="384"/>
      <c r="AK15" s="384"/>
      <c r="AL15" s="384"/>
      <c r="AM15" s="384"/>
      <c r="AN15" s="384"/>
      <c r="AO15" s="384"/>
      <c r="AP15" s="384"/>
      <c r="AQ15" s="384"/>
      <c r="AR15" s="384"/>
      <c r="AS15" s="384"/>
      <c r="AT15" s="384"/>
    </row>
    <row r="16" spans="1:68" hidden="1" x14ac:dyDescent="0.2">
      <c r="A16" s="556">
        <v>6</v>
      </c>
      <c r="B16" s="557" t="s">
        <v>97</v>
      </c>
      <c r="C16" s="320"/>
      <c r="D16" s="585">
        <f t="shared" si="2"/>
        <v>0</v>
      </c>
      <c r="E16" s="586">
        <f t="shared" si="0"/>
        <v>0</v>
      </c>
      <c r="F16" s="588">
        <f t="shared" si="6"/>
        <v>0</v>
      </c>
      <c r="G16" s="588">
        <f>ROUND(I16+K16+M16+O16+Q16+S16+U16+W16+Y16,2)</f>
        <v>0</v>
      </c>
      <c r="H16" s="589">
        <f>SUM(H17:H20)</f>
        <v>0</v>
      </c>
      <c r="I16" s="589">
        <f t="shared" ref="I16:Y16" si="7">SUM(I17:I20)</f>
        <v>0</v>
      </c>
      <c r="J16" s="589">
        <f t="shared" si="7"/>
        <v>0</v>
      </c>
      <c r="K16" s="589">
        <f t="shared" si="7"/>
        <v>0</v>
      </c>
      <c r="L16" s="589">
        <f t="shared" si="7"/>
        <v>0</v>
      </c>
      <c r="M16" s="589">
        <f t="shared" si="7"/>
        <v>0</v>
      </c>
      <c r="N16" s="589">
        <f t="shared" si="7"/>
        <v>0</v>
      </c>
      <c r="O16" s="589">
        <f t="shared" si="7"/>
        <v>0</v>
      </c>
      <c r="P16" s="589">
        <f t="shared" si="7"/>
        <v>0</v>
      </c>
      <c r="Q16" s="589">
        <f t="shared" si="7"/>
        <v>0</v>
      </c>
      <c r="R16" s="589">
        <f t="shared" si="7"/>
        <v>0</v>
      </c>
      <c r="S16" s="589">
        <f t="shared" si="7"/>
        <v>0</v>
      </c>
      <c r="T16" s="589">
        <f t="shared" si="7"/>
        <v>0</v>
      </c>
      <c r="U16" s="589">
        <f t="shared" si="7"/>
        <v>0</v>
      </c>
      <c r="V16" s="589">
        <f t="shared" si="7"/>
        <v>0</v>
      </c>
      <c r="W16" s="589">
        <f t="shared" si="7"/>
        <v>0</v>
      </c>
      <c r="X16" s="589">
        <f t="shared" si="7"/>
        <v>0</v>
      </c>
      <c r="Y16" s="589">
        <f t="shared" si="7"/>
        <v>0</v>
      </c>
      <c r="AE16" s="384"/>
      <c r="AF16" s="384"/>
      <c r="AG16" s="384"/>
      <c r="AH16" s="384"/>
      <c r="AI16" s="384"/>
      <c r="AJ16" s="384"/>
      <c r="AK16" s="384"/>
      <c r="AL16" s="384"/>
      <c r="AM16" s="384"/>
      <c r="AN16" s="384"/>
      <c r="AO16" s="384"/>
      <c r="AP16" s="384"/>
      <c r="AQ16" s="384"/>
      <c r="AR16" s="384"/>
      <c r="AS16" s="384"/>
      <c r="AT16" s="384"/>
      <c r="AV16" s="590"/>
    </row>
    <row r="17" spans="1:48" hidden="1" x14ac:dyDescent="0.2">
      <c r="A17" s="561" t="s">
        <v>100</v>
      </c>
      <c r="B17" s="562" t="s">
        <v>98</v>
      </c>
      <c r="C17" s="241">
        <v>0.85</v>
      </c>
      <c r="D17" s="585">
        <f t="shared" si="2"/>
        <v>0</v>
      </c>
      <c r="E17" s="586">
        <f t="shared" si="0"/>
        <v>0</v>
      </c>
      <c r="F17" s="591">
        <f>ROUND(H17+J17+L17+N17+P17+R17+T17+V17+X17,2)</f>
        <v>0</v>
      </c>
      <c r="G17" s="591">
        <f>ROUND(I17+K17+M17+O17+Q17+S17+U17+W17+Y17,2)</f>
        <v>0</v>
      </c>
      <c r="H17" s="20"/>
      <c r="I17" s="20"/>
      <c r="J17" s="20"/>
      <c r="K17" s="20"/>
      <c r="L17" s="20"/>
      <c r="M17" s="20"/>
      <c r="N17" s="20"/>
      <c r="O17" s="20"/>
      <c r="P17" s="20"/>
      <c r="Q17" s="20"/>
      <c r="R17" s="20"/>
      <c r="S17" s="20"/>
      <c r="T17" s="20"/>
      <c r="U17" s="20"/>
      <c r="V17" s="20"/>
      <c r="W17" s="20"/>
      <c r="X17" s="20"/>
      <c r="Y17" s="20"/>
      <c r="AE17" s="384"/>
      <c r="AF17" s="384"/>
      <c r="AG17" s="384"/>
      <c r="AH17" s="384"/>
      <c r="AI17" s="384"/>
      <c r="AJ17" s="384"/>
      <c r="AK17" s="384"/>
      <c r="AL17" s="384"/>
      <c r="AM17" s="384"/>
      <c r="AN17" s="384"/>
      <c r="AO17" s="384"/>
      <c r="AP17" s="384"/>
      <c r="AQ17" s="384"/>
      <c r="AR17" s="384"/>
      <c r="AS17" s="384"/>
      <c r="AT17" s="384"/>
      <c r="AV17" s="590"/>
    </row>
    <row r="18" spans="1:48" hidden="1" x14ac:dyDescent="0.2">
      <c r="A18" s="561" t="s">
        <v>101</v>
      </c>
      <c r="B18" s="562" t="s">
        <v>95</v>
      </c>
      <c r="C18" s="241">
        <v>0.85</v>
      </c>
      <c r="D18" s="585">
        <f t="shared" si="2"/>
        <v>0</v>
      </c>
      <c r="E18" s="586">
        <f t="shared" ref="E18:E19" si="8">D18/$D$36</f>
        <v>0</v>
      </c>
      <c r="F18" s="591">
        <f t="shared" ref="F18:G20" si="9">ROUND(H18+J18+L18+N18+P18+R18+T18+V18+X18,2)</f>
        <v>0</v>
      </c>
      <c r="G18" s="591">
        <f t="shared" si="9"/>
        <v>0</v>
      </c>
      <c r="H18" s="20"/>
      <c r="I18" s="20"/>
      <c r="J18" s="20"/>
      <c r="K18" s="20"/>
      <c r="L18" s="20"/>
      <c r="M18" s="20"/>
      <c r="N18" s="20"/>
      <c r="O18" s="20"/>
      <c r="P18" s="20"/>
      <c r="Q18" s="20"/>
      <c r="R18" s="20"/>
      <c r="S18" s="20"/>
      <c r="T18" s="20"/>
      <c r="U18" s="20"/>
      <c r="V18" s="20"/>
      <c r="W18" s="20"/>
      <c r="X18" s="20"/>
      <c r="Y18" s="20"/>
      <c r="AE18" s="384"/>
      <c r="AF18" s="384"/>
      <c r="AG18" s="384"/>
      <c r="AH18" s="384"/>
      <c r="AI18" s="384"/>
      <c r="AJ18" s="384"/>
      <c r="AK18" s="384"/>
      <c r="AL18" s="384"/>
      <c r="AM18" s="384"/>
      <c r="AN18" s="384"/>
      <c r="AO18" s="384"/>
      <c r="AP18" s="384"/>
      <c r="AQ18" s="384"/>
      <c r="AR18" s="384"/>
      <c r="AS18" s="384"/>
      <c r="AT18" s="384"/>
      <c r="AV18" s="590"/>
    </row>
    <row r="19" spans="1:48" hidden="1" x14ac:dyDescent="0.2">
      <c r="A19" s="561" t="s">
        <v>102</v>
      </c>
      <c r="B19" s="562" t="s">
        <v>99</v>
      </c>
      <c r="C19" s="241">
        <v>0.85</v>
      </c>
      <c r="D19" s="585">
        <f t="shared" si="2"/>
        <v>0</v>
      </c>
      <c r="E19" s="586">
        <f t="shared" si="8"/>
        <v>0</v>
      </c>
      <c r="F19" s="591">
        <f t="shared" si="9"/>
        <v>0</v>
      </c>
      <c r="G19" s="591">
        <f t="shared" si="9"/>
        <v>0</v>
      </c>
      <c r="H19" s="20"/>
      <c r="I19" s="20"/>
      <c r="J19" s="20"/>
      <c r="K19" s="20"/>
      <c r="L19" s="20"/>
      <c r="M19" s="20"/>
      <c r="N19" s="20"/>
      <c r="O19" s="20"/>
      <c r="P19" s="20"/>
      <c r="Q19" s="20"/>
      <c r="R19" s="20"/>
      <c r="S19" s="20"/>
      <c r="T19" s="20"/>
      <c r="U19" s="20"/>
      <c r="V19" s="20"/>
      <c r="W19" s="20"/>
      <c r="X19" s="20"/>
      <c r="Y19" s="20"/>
      <c r="AE19" s="384"/>
      <c r="AF19" s="384"/>
      <c r="AG19" s="384"/>
      <c r="AH19" s="384"/>
      <c r="AI19" s="384"/>
      <c r="AJ19" s="384"/>
      <c r="AK19" s="384"/>
      <c r="AL19" s="384"/>
      <c r="AM19" s="384"/>
      <c r="AN19" s="384"/>
      <c r="AO19" s="384"/>
      <c r="AP19" s="384"/>
      <c r="AQ19" s="384"/>
      <c r="AR19" s="384"/>
      <c r="AS19" s="384"/>
      <c r="AT19" s="384"/>
      <c r="AV19" s="590"/>
    </row>
    <row r="20" spans="1:48" hidden="1" x14ac:dyDescent="0.2">
      <c r="A20" s="561" t="s">
        <v>103</v>
      </c>
      <c r="B20" s="562" t="s">
        <v>80</v>
      </c>
      <c r="C20" s="241">
        <v>0.85</v>
      </c>
      <c r="D20" s="585">
        <f t="shared" si="2"/>
        <v>0</v>
      </c>
      <c r="E20" s="586">
        <f t="shared" ref="E20:E31" si="10">D20/$D$36</f>
        <v>0</v>
      </c>
      <c r="F20" s="591">
        <f t="shared" si="9"/>
        <v>0</v>
      </c>
      <c r="G20" s="591">
        <f t="shared" si="9"/>
        <v>0</v>
      </c>
      <c r="H20" s="20"/>
      <c r="I20" s="20"/>
      <c r="J20" s="20"/>
      <c r="K20" s="20"/>
      <c r="L20" s="20"/>
      <c r="M20" s="20"/>
      <c r="N20" s="20"/>
      <c r="O20" s="20"/>
      <c r="P20" s="20"/>
      <c r="Q20" s="20"/>
      <c r="R20" s="20"/>
      <c r="S20" s="20"/>
      <c r="T20" s="20"/>
      <c r="U20" s="20"/>
      <c r="V20" s="20"/>
      <c r="W20" s="20"/>
      <c r="X20" s="20"/>
      <c r="Y20" s="20"/>
      <c r="AE20" s="384"/>
      <c r="AF20" s="384"/>
      <c r="AG20" s="384"/>
      <c r="AH20" s="384"/>
      <c r="AI20" s="384"/>
      <c r="AJ20" s="384"/>
      <c r="AK20" s="384"/>
      <c r="AL20" s="384"/>
      <c r="AM20" s="384"/>
      <c r="AN20" s="384"/>
      <c r="AO20" s="384"/>
      <c r="AP20" s="384"/>
      <c r="AQ20" s="384"/>
      <c r="AR20" s="384"/>
      <c r="AS20" s="384"/>
      <c r="AT20" s="384"/>
      <c r="AV20" s="590"/>
    </row>
    <row r="21" spans="1:48" x14ac:dyDescent="0.2">
      <c r="A21" s="556">
        <v>7</v>
      </c>
      <c r="B21" s="557" t="s">
        <v>69</v>
      </c>
      <c r="C21" s="320"/>
      <c r="D21" s="585">
        <f t="shared" si="2"/>
        <v>3000000</v>
      </c>
      <c r="E21" s="586">
        <f>D21/$D$36</f>
        <v>1</v>
      </c>
      <c r="F21" s="587">
        <f>ROUND(H21+J21+L21+N21+P21+R21+T21+V21+X21,2)</f>
        <v>2500000</v>
      </c>
      <c r="G21" s="587">
        <f>ROUND(I21+K21+M21+O21+Q21+S21+U21+W21+Y21,2)</f>
        <v>500000</v>
      </c>
      <c r="H21" s="592">
        <f>SUM(H22:H27)</f>
        <v>500000</v>
      </c>
      <c r="I21" s="592">
        <f t="shared" ref="I21:Y21" si="11">SUM(I22:I27)</f>
        <v>200000</v>
      </c>
      <c r="J21" s="592">
        <f t="shared" si="11"/>
        <v>2000000</v>
      </c>
      <c r="K21" s="592">
        <f t="shared" si="11"/>
        <v>300000</v>
      </c>
      <c r="L21" s="592">
        <f t="shared" si="11"/>
        <v>0</v>
      </c>
      <c r="M21" s="592">
        <f t="shared" si="11"/>
        <v>0</v>
      </c>
      <c r="N21" s="592">
        <f t="shared" si="11"/>
        <v>0</v>
      </c>
      <c r="O21" s="592">
        <f t="shared" si="11"/>
        <v>0</v>
      </c>
      <c r="P21" s="592">
        <f t="shared" si="11"/>
        <v>0</v>
      </c>
      <c r="Q21" s="592">
        <f t="shared" si="11"/>
        <v>0</v>
      </c>
      <c r="R21" s="592">
        <f t="shared" si="11"/>
        <v>0</v>
      </c>
      <c r="S21" s="592">
        <f t="shared" si="11"/>
        <v>0</v>
      </c>
      <c r="T21" s="592">
        <f t="shared" si="11"/>
        <v>0</v>
      </c>
      <c r="U21" s="592">
        <f t="shared" si="11"/>
        <v>0</v>
      </c>
      <c r="V21" s="592">
        <f t="shared" si="11"/>
        <v>0</v>
      </c>
      <c r="W21" s="592">
        <f t="shared" si="11"/>
        <v>0</v>
      </c>
      <c r="X21" s="592">
        <f t="shared" si="11"/>
        <v>0</v>
      </c>
      <c r="Y21" s="592">
        <f t="shared" si="11"/>
        <v>0</v>
      </c>
      <c r="AE21" s="384"/>
      <c r="AF21" s="384"/>
      <c r="AG21" s="384"/>
      <c r="AH21" s="384"/>
      <c r="AI21" s="384"/>
      <c r="AJ21" s="384"/>
      <c r="AK21" s="384"/>
      <c r="AL21" s="384"/>
      <c r="AM21" s="384"/>
      <c r="AN21" s="384"/>
      <c r="AO21" s="384"/>
      <c r="AP21" s="384"/>
      <c r="AQ21" s="384"/>
      <c r="AR21" s="384"/>
      <c r="AS21" s="384"/>
      <c r="AT21" s="384"/>
    </row>
    <row r="22" spans="1:48" x14ac:dyDescent="0.2">
      <c r="A22" s="561" t="s">
        <v>70</v>
      </c>
      <c r="B22" s="562" t="s">
        <v>71</v>
      </c>
      <c r="C22" s="241">
        <v>0.85</v>
      </c>
      <c r="D22" s="585">
        <f t="shared" si="2"/>
        <v>0</v>
      </c>
      <c r="E22" s="586">
        <f t="shared" si="10"/>
        <v>0</v>
      </c>
      <c r="F22" s="591">
        <f>ROUND(H22+J22+L22+N22+P22+R22+T22+V22+X22,2)</f>
        <v>0</v>
      </c>
      <c r="G22" s="591">
        <f>ROUND(I22+K22+M22+O22+Q22+S22+U22+W22+Y22,2)</f>
        <v>0</v>
      </c>
      <c r="H22" s="20"/>
      <c r="I22" s="20"/>
      <c r="J22" s="20"/>
      <c r="K22" s="20"/>
      <c r="L22" s="20"/>
      <c r="M22" s="20"/>
      <c r="N22" s="20"/>
      <c r="O22" s="20"/>
      <c r="P22" s="20"/>
      <c r="Q22" s="20"/>
      <c r="R22" s="20"/>
      <c r="S22" s="20"/>
      <c r="T22" s="20"/>
      <c r="U22" s="20"/>
      <c r="V22" s="20"/>
      <c r="W22" s="20"/>
      <c r="X22" s="20"/>
      <c r="Y22" s="20"/>
      <c r="AE22" s="384"/>
      <c r="AF22" s="384"/>
      <c r="AG22" s="384"/>
      <c r="AH22" s="384"/>
      <c r="AI22" s="384"/>
      <c r="AJ22" s="384"/>
      <c r="AK22" s="384"/>
      <c r="AL22" s="384"/>
      <c r="AM22" s="384"/>
      <c r="AN22" s="384"/>
      <c r="AO22" s="384"/>
      <c r="AP22" s="384"/>
      <c r="AQ22" s="384"/>
      <c r="AR22" s="384"/>
      <c r="AS22" s="384"/>
      <c r="AT22" s="384"/>
    </row>
    <row r="23" spans="1:48" x14ac:dyDescent="0.2">
      <c r="A23" s="561" t="s">
        <v>72</v>
      </c>
      <c r="B23" s="562" t="s">
        <v>73</v>
      </c>
      <c r="C23" s="241">
        <v>0.85</v>
      </c>
      <c r="D23" s="585">
        <f t="shared" si="2"/>
        <v>0</v>
      </c>
      <c r="E23" s="586">
        <f t="shared" si="10"/>
        <v>0</v>
      </c>
      <c r="F23" s="591">
        <f t="shared" ref="F23:G35" si="12">ROUND(H23+J23+L23+N23+P23+R23+T23+V23+X23,2)</f>
        <v>0</v>
      </c>
      <c r="G23" s="591">
        <f t="shared" si="12"/>
        <v>0</v>
      </c>
      <c r="H23" s="20"/>
      <c r="I23" s="20"/>
      <c r="J23" s="20"/>
      <c r="K23" s="20"/>
      <c r="L23" s="20"/>
      <c r="M23" s="20"/>
      <c r="N23" s="20"/>
      <c r="O23" s="20"/>
      <c r="P23" s="20"/>
      <c r="Q23" s="20"/>
      <c r="R23" s="20"/>
      <c r="S23" s="20"/>
      <c r="T23" s="20"/>
      <c r="U23" s="20"/>
      <c r="V23" s="20"/>
      <c r="W23" s="20"/>
      <c r="X23" s="20"/>
      <c r="Y23" s="20"/>
      <c r="AE23" s="384"/>
      <c r="AF23" s="384"/>
      <c r="AG23" s="384"/>
      <c r="AH23" s="384"/>
      <c r="AI23" s="384"/>
      <c r="AJ23" s="384"/>
      <c r="AK23" s="384"/>
      <c r="AL23" s="384"/>
      <c r="AM23" s="384"/>
      <c r="AN23" s="384"/>
      <c r="AO23" s="384"/>
      <c r="AP23" s="384"/>
      <c r="AQ23" s="384"/>
      <c r="AR23" s="384"/>
      <c r="AS23" s="384"/>
      <c r="AT23" s="384"/>
    </row>
    <row r="24" spans="1:48" x14ac:dyDescent="0.2">
      <c r="A24" s="561" t="s">
        <v>74</v>
      </c>
      <c r="B24" s="562" t="s">
        <v>88</v>
      </c>
      <c r="C24" s="241">
        <v>0.85</v>
      </c>
      <c r="D24" s="585">
        <f t="shared" si="2"/>
        <v>0</v>
      </c>
      <c r="E24" s="586">
        <f t="shared" si="10"/>
        <v>0</v>
      </c>
      <c r="F24" s="591">
        <f t="shared" si="12"/>
        <v>0</v>
      </c>
      <c r="G24" s="591">
        <f t="shared" si="12"/>
        <v>0</v>
      </c>
      <c r="H24" s="20"/>
      <c r="I24" s="20"/>
      <c r="J24" s="20"/>
      <c r="K24" s="20"/>
      <c r="L24" s="20"/>
      <c r="M24" s="20"/>
      <c r="N24" s="20"/>
      <c r="O24" s="20"/>
      <c r="P24" s="20"/>
      <c r="Q24" s="20"/>
      <c r="R24" s="20"/>
      <c r="S24" s="20"/>
      <c r="T24" s="20"/>
      <c r="U24" s="20"/>
      <c r="V24" s="20"/>
      <c r="W24" s="20"/>
      <c r="X24" s="20"/>
      <c r="Y24" s="20"/>
      <c r="AE24" s="384"/>
      <c r="AF24" s="384"/>
      <c r="AG24" s="384"/>
      <c r="AH24" s="384"/>
      <c r="AI24" s="384"/>
      <c r="AJ24" s="384"/>
      <c r="AK24" s="384"/>
      <c r="AL24" s="384"/>
      <c r="AM24" s="384"/>
      <c r="AN24" s="384"/>
      <c r="AO24" s="384"/>
      <c r="AP24" s="384"/>
      <c r="AQ24" s="384"/>
      <c r="AR24" s="384"/>
      <c r="AS24" s="384"/>
      <c r="AT24" s="384"/>
    </row>
    <row r="25" spans="1:48" ht="15" customHeight="1" x14ac:dyDescent="0.2">
      <c r="A25" s="561" t="s">
        <v>75</v>
      </c>
      <c r="B25" s="562" t="s">
        <v>76</v>
      </c>
      <c r="C25" s="241">
        <v>0.85</v>
      </c>
      <c r="D25" s="585">
        <f t="shared" si="2"/>
        <v>3000000</v>
      </c>
      <c r="E25" s="586">
        <f t="shared" si="10"/>
        <v>1</v>
      </c>
      <c r="F25" s="591">
        <f t="shared" si="12"/>
        <v>2500000</v>
      </c>
      <c r="G25" s="591">
        <f t="shared" si="12"/>
        <v>500000</v>
      </c>
      <c r="H25" s="20">
        <v>500000</v>
      </c>
      <c r="I25" s="20">
        <v>200000</v>
      </c>
      <c r="J25" s="20">
        <v>2000000</v>
      </c>
      <c r="K25" s="20">
        <v>300000</v>
      </c>
      <c r="L25" s="20"/>
      <c r="M25" s="20"/>
      <c r="N25" s="20"/>
      <c r="O25" s="20"/>
      <c r="P25" s="20"/>
      <c r="Q25" s="20"/>
      <c r="R25" s="20"/>
      <c r="S25" s="20"/>
      <c r="T25" s="20"/>
      <c r="U25" s="20"/>
      <c r="V25" s="20"/>
      <c r="W25" s="20"/>
      <c r="X25" s="20"/>
      <c r="Y25" s="20"/>
      <c r="AE25" s="384"/>
      <c r="AF25" s="384"/>
      <c r="AG25" s="384"/>
      <c r="AH25" s="384"/>
      <c r="AI25" s="384"/>
      <c r="AJ25" s="384"/>
      <c r="AK25" s="384"/>
      <c r="AL25" s="384"/>
      <c r="AM25" s="384"/>
      <c r="AN25" s="384"/>
      <c r="AO25" s="384"/>
      <c r="AP25" s="384"/>
      <c r="AQ25" s="384"/>
      <c r="AR25" s="384"/>
      <c r="AS25" s="384"/>
      <c r="AT25" s="384"/>
    </row>
    <row r="26" spans="1:48" x14ac:dyDescent="0.2">
      <c r="A26" s="561" t="s">
        <v>77</v>
      </c>
      <c r="B26" s="562" t="s">
        <v>78</v>
      </c>
      <c r="C26" s="241">
        <v>0.85</v>
      </c>
      <c r="D26" s="585">
        <f t="shared" si="2"/>
        <v>0</v>
      </c>
      <c r="E26" s="586">
        <f t="shared" si="10"/>
        <v>0</v>
      </c>
      <c r="F26" s="591">
        <f t="shared" si="12"/>
        <v>0</v>
      </c>
      <c r="G26" s="591">
        <f t="shared" si="12"/>
        <v>0</v>
      </c>
      <c r="H26" s="20"/>
      <c r="I26" s="20"/>
      <c r="J26" s="20"/>
      <c r="K26" s="20"/>
      <c r="L26" s="20"/>
      <c r="M26" s="20"/>
      <c r="N26" s="20"/>
      <c r="O26" s="20"/>
      <c r="P26" s="20"/>
      <c r="Q26" s="20"/>
      <c r="R26" s="20"/>
      <c r="S26" s="20"/>
      <c r="T26" s="20"/>
      <c r="U26" s="20"/>
      <c r="V26" s="20"/>
      <c r="W26" s="20"/>
      <c r="X26" s="20"/>
      <c r="Y26" s="20"/>
      <c r="AE26" s="384"/>
      <c r="AF26" s="384"/>
      <c r="AG26" s="384"/>
      <c r="AH26" s="384"/>
      <c r="AI26" s="384"/>
      <c r="AJ26" s="384"/>
      <c r="AK26" s="384"/>
      <c r="AL26" s="384"/>
      <c r="AM26" s="384"/>
      <c r="AN26" s="384"/>
      <c r="AO26" s="384"/>
      <c r="AP26" s="384"/>
      <c r="AQ26" s="384"/>
      <c r="AR26" s="384"/>
      <c r="AS26" s="384"/>
      <c r="AT26" s="384"/>
    </row>
    <row r="27" spans="1:48" x14ac:dyDescent="0.2">
      <c r="A27" s="561" t="s">
        <v>79</v>
      </c>
      <c r="B27" s="562" t="s">
        <v>80</v>
      </c>
      <c r="C27" s="241">
        <v>0.85</v>
      </c>
      <c r="D27" s="585">
        <f t="shared" si="2"/>
        <v>0</v>
      </c>
      <c r="E27" s="586">
        <f t="shared" si="10"/>
        <v>0</v>
      </c>
      <c r="F27" s="591">
        <f t="shared" si="12"/>
        <v>0</v>
      </c>
      <c r="G27" s="591">
        <f t="shared" si="12"/>
        <v>0</v>
      </c>
      <c r="H27" s="20"/>
      <c r="I27" s="20"/>
      <c r="J27" s="20"/>
      <c r="K27" s="20"/>
      <c r="L27" s="20"/>
      <c r="M27" s="20"/>
      <c r="N27" s="20"/>
      <c r="O27" s="20"/>
      <c r="P27" s="20"/>
      <c r="Q27" s="20"/>
      <c r="R27" s="20"/>
      <c r="S27" s="20"/>
      <c r="T27" s="20"/>
      <c r="U27" s="20"/>
      <c r="V27" s="20"/>
      <c r="W27" s="20"/>
      <c r="X27" s="20"/>
      <c r="Y27" s="20"/>
      <c r="AE27" s="384"/>
      <c r="AF27" s="384"/>
      <c r="AG27" s="384"/>
      <c r="AH27" s="384"/>
      <c r="AI27" s="384"/>
      <c r="AJ27" s="384"/>
      <c r="AK27" s="384"/>
      <c r="AL27" s="384"/>
      <c r="AM27" s="384"/>
      <c r="AN27" s="384"/>
      <c r="AO27" s="384"/>
      <c r="AP27" s="384"/>
      <c r="AQ27" s="384"/>
      <c r="AR27" s="384"/>
      <c r="AS27" s="384"/>
      <c r="AT27" s="384"/>
    </row>
    <row r="28" spans="1:48" hidden="1" x14ac:dyDescent="0.2">
      <c r="A28" s="556">
        <v>8</v>
      </c>
      <c r="B28" s="557" t="s">
        <v>104</v>
      </c>
      <c r="C28" s="241">
        <v>0.85</v>
      </c>
      <c r="D28" s="585">
        <f t="shared" si="2"/>
        <v>0</v>
      </c>
      <c r="E28" s="586">
        <f t="shared" si="10"/>
        <v>0</v>
      </c>
      <c r="F28" s="591">
        <f t="shared" si="12"/>
        <v>0</v>
      </c>
      <c r="G28" s="591">
        <f t="shared" si="12"/>
        <v>0</v>
      </c>
      <c r="H28" s="20"/>
      <c r="I28" s="20"/>
      <c r="J28" s="20"/>
      <c r="K28" s="20"/>
      <c r="L28" s="20"/>
      <c r="M28" s="20"/>
      <c r="N28" s="19"/>
      <c r="O28" s="19"/>
      <c r="P28" s="19"/>
      <c r="Q28" s="19"/>
      <c r="R28" s="19"/>
      <c r="S28" s="19"/>
      <c r="T28" s="19"/>
      <c r="U28" s="19"/>
      <c r="V28" s="19"/>
      <c r="W28" s="19"/>
      <c r="X28" s="19"/>
      <c r="Y28" s="19"/>
      <c r="AE28" s="384"/>
      <c r="AF28" s="384"/>
      <c r="AG28" s="384"/>
      <c r="AH28" s="384"/>
      <c r="AI28" s="384"/>
      <c r="AJ28" s="384"/>
      <c r="AK28" s="384"/>
      <c r="AL28" s="384"/>
      <c r="AM28" s="384"/>
      <c r="AN28" s="384"/>
      <c r="AO28" s="384"/>
      <c r="AP28" s="384"/>
      <c r="AQ28" s="384"/>
      <c r="AR28" s="384"/>
      <c r="AS28" s="384"/>
      <c r="AT28" s="384"/>
    </row>
    <row r="29" spans="1:48" x14ac:dyDescent="0.2">
      <c r="A29" s="556">
        <v>9</v>
      </c>
      <c r="B29" s="557" t="s">
        <v>81</v>
      </c>
      <c r="C29" s="241">
        <v>0.85</v>
      </c>
      <c r="D29" s="585">
        <f t="shared" si="2"/>
        <v>0</v>
      </c>
      <c r="E29" s="586">
        <f t="shared" si="10"/>
        <v>0</v>
      </c>
      <c r="F29" s="591">
        <f t="shared" si="12"/>
        <v>0</v>
      </c>
      <c r="G29" s="591">
        <f t="shared" si="12"/>
        <v>0</v>
      </c>
      <c r="H29" s="20"/>
      <c r="I29" s="20"/>
      <c r="J29" s="20"/>
      <c r="K29" s="20"/>
      <c r="L29" s="20"/>
      <c r="M29" s="20"/>
      <c r="N29" s="20"/>
      <c r="O29" s="20"/>
      <c r="P29" s="20"/>
      <c r="Q29" s="20"/>
      <c r="R29" s="20"/>
      <c r="S29" s="20"/>
      <c r="T29" s="20"/>
      <c r="U29" s="20"/>
      <c r="V29" s="20"/>
      <c r="W29" s="20"/>
      <c r="X29" s="20"/>
      <c r="Y29" s="20"/>
      <c r="AE29" s="384"/>
      <c r="AF29" s="384"/>
      <c r="AG29" s="384"/>
      <c r="AH29" s="384"/>
      <c r="AI29" s="384"/>
      <c r="AJ29" s="384"/>
      <c r="AK29" s="384"/>
      <c r="AL29" s="384"/>
      <c r="AM29" s="384"/>
      <c r="AN29" s="384"/>
      <c r="AO29" s="384"/>
      <c r="AP29" s="384"/>
      <c r="AQ29" s="384"/>
      <c r="AR29" s="384"/>
      <c r="AS29" s="384"/>
      <c r="AT29" s="384"/>
    </row>
    <row r="30" spans="1:48" x14ac:dyDescent="0.2">
      <c r="A30" s="556">
        <v>10</v>
      </c>
      <c r="B30" s="557" t="s">
        <v>82</v>
      </c>
      <c r="C30" s="241">
        <v>0.85</v>
      </c>
      <c r="D30" s="585">
        <f t="shared" si="2"/>
        <v>0</v>
      </c>
      <c r="E30" s="586">
        <f t="shared" si="10"/>
        <v>0</v>
      </c>
      <c r="F30" s="591">
        <f t="shared" si="12"/>
        <v>0</v>
      </c>
      <c r="G30" s="591">
        <f t="shared" si="12"/>
        <v>0</v>
      </c>
      <c r="H30" s="20"/>
      <c r="I30" s="20"/>
      <c r="J30" s="20"/>
      <c r="K30" s="20"/>
      <c r="L30" s="20"/>
      <c r="M30" s="20"/>
      <c r="N30" s="20"/>
      <c r="O30" s="20"/>
      <c r="P30" s="20"/>
      <c r="Q30" s="20"/>
      <c r="R30" s="20"/>
      <c r="S30" s="20"/>
      <c r="T30" s="20"/>
      <c r="U30" s="20"/>
      <c r="V30" s="20"/>
      <c r="W30" s="20"/>
      <c r="X30" s="20"/>
      <c r="Y30" s="20"/>
      <c r="AE30" s="384"/>
      <c r="AF30" s="384"/>
      <c r="AG30" s="384"/>
      <c r="AH30" s="384"/>
      <c r="AI30" s="384"/>
      <c r="AJ30" s="384"/>
      <c r="AK30" s="384"/>
      <c r="AL30" s="384"/>
      <c r="AM30" s="384"/>
      <c r="AN30" s="384"/>
      <c r="AO30" s="384"/>
      <c r="AP30" s="384"/>
      <c r="AQ30" s="384"/>
      <c r="AR30" s="384"/>
      <c r="AS30" s="384"/>
      <c r="AT30" s="384"/>
    </row>
    <row r="31" spans="1:48" x14ac:dyDescent="0.2">
      <c r="A31" s="556">
        <v>11</v>
      </c>
      <c r="B31" s="557" t="s">
        <v>83</v>
      </c>
      <c r="C31" s="241">
        <v>0.85</v>
      </c>
      <c r="D31" s="585">
        <f t="shared" si="2"/>
        <v>0</v>
      </c>
      <c r="E31" s="586">
        <f t="shared" si="10"/>
        <v>0</v>
      </c>
      <c r="F31" s="591">
        <f t="shared" si="12"/>
        <v>0</v>
      </c>
      <c r="G31" s="591">
        <f t="shared" si="12"/>
        <v>0</v>
      </c>
      <c r="H31" s="20"/>
      <c r="I31" s="20"/>
      <c r="J31" s="20"/>
      <c r="K31" s="20"/>
      <c r="L31" s="20"/>
      <c r="M31" s="20"/>
      <c r="N31" s="19"/>
      <c r="O31" s="19"/>
      <c r="P31" s="19"/>
      <c r="Q31" s="19"/>
      <c r="R31" s="19"/>
      <c r="S31" s="19"/>
      <c r="T31" s="19"/>
      <c r="U31" s="19"/>
      <c r="V31" s="19"/>
      <c r="W31" s="19"/>
      <c r="X31" s="19"/>
      <c r="Y31" s="19"/>
      <c r="AE31" s="384"/>
      <c r="AF31" s="384"/>
      <c r="AG31" s="384"/>
      <c r="AH31" s="384"/>
      <c r="AI31" s="384"/>
      <c r="AJ31" s="384"/>
      <c r="AK31" s="384"/>
      <c r="AL31" s="384"/>
      <c r="AM31" s="384"/>
      <c r="AN31" s="384"/>
      <c r="AO31" s="384"/>
      <c r="AP31" s="384"/>
      <c r="AQ31" s="384"/>
      <c r="AR31" s="384"/>
      <c r="AS31" s="384"/>
      <c r="AT31" s="384"/>
    </row>
    <row r="32" spans="1:48" hidden="1" x14ac:dyDescent="0.2">
      <c r="A32" s="556">
        <v>12</v>
      </c>
      <c r="B32" s="557" t="s">
        <v>105</v>
      </c>
      <c r="C32" s="241">
        <v>0.85</v>
      </c>
      <c r="D32" s="585">
        <f t="shared" si="2"/>
        <v>0</v>
      </c>
      <c r="E32" s="586">
        <f t="shared" ref="E32:E35" si="13">D32/$D$36</f>
        <v>0</v>
      </c>
      <c r="F32" s="591">
        <f t="shared" si="12"/>
        <v>0</v>
      </c>
      <c r="G32" s="591">
        <f t="shared" si="12"/>
        <v>0</v>
      </c>
      <c r="H32" s="20"/>
      <c r="I32" s="20"/>
      <c r="J32" s="20"/>
      <c r="K32" s="20"/>
      <c r="L32" s="20"/>
      <c r="M32" s="20"/>
      <c r="N32" s="19"/>
      <c r="O32" s="19"/>
      <c r="P32" s="19"/>
      <c r="Q32" s="19"/>
      <c r="R32" s="19"/>
      <c r="S32" s="19"/>
      <c r="T32" s="19"/>
      <c r="U32" s="19"/>
      <c r="V32" s="19"/>
      <c r="W32" s="19"/>
      <c r="X32" s="19"/>
      <c r="Y32" s="19"/>
      <c r="AE32" s="384"/>
      <c r="AF32" s="384"/>
      <c r="AG32" s="384"/>
      <c r="AH32" s="384"/>
      <c r="AI32" s="384"/>
      <c r="AJ32" s="384"/>
      <c r="AK32" s="384"/>
      <c r="AL32" s="384"/>
      <c r="AM32" s="384"/>
      <c r="AN32" s="384"/>
      <c r="AO32" s="384"/>
      <c r="AP32" s="384"/>
      <c r="AQ32" s="384"/>
      <c r="AR32" s="384"/>
      <c r="AS32" s="384"/>
      <c r="AT32" s="384"/>
    </row>
    <row r="33" spans="1:46" hidden="1" x14ac:dyDescent="0.2">
      <c r="A33" s="556">
        <v>13</v>
      </c>
      <c r="B33" s="557" t="s">
        <v>106</v>
      </c>
      <c r="C33" s="241">
        <v>0.85</v>
      </c>
      <c r="D33" s="585">
        <f t="shared" si="2"/>
        <v>0</v>
      </c>
      <c r="E33" s="586">
        <f t="shared" si="13"/>
        <v>0</v>
      </c>
      <c r="F33" s="591">
        <f t="shared" si="12"/>
        <v>0</v>
      </c>
      <c r="G33" s="591">
        <f t="shared" si="12"/>
        <v>0</v>
      </c>
      <c r="H33" s="20"/>
      <c r="I33" s="20"/>
      <c r="J33" s="20"/>
      <c r="K33" s="20"/>
      <c r="L33" s="20"/>
      <c r="M33" s="20"/>
      <c r="N33" s="19"/>
      <c r="O33" s="19"/>
      <c r="P33" s="19"/>
      <c r="Q33" s="19"/>
      <c r="R33" s="19"/>
      <c r="S33" s="19"/>
      <c r="T33" s="19"/>
      <c r="U33" s="19"/>
      <c r="V33" s="19"/>
      <c r="W33" s="19"/>
      <c r="X33" s="19"/>
      <c r="Y33" s="19"/>
      <c r="AE33" s="384"/>
      <c r="AF33" s="384"/>
      <c r="AG33" s="384"/>
      <c r="AH33" s="384"/>
      <c r="AI33" s="384"/>
      <c r="AJ33" s="384"/>
      <c r="AK33" s="384"/>
      <c r="AL33" s="384"/>
      <c r="AM33" s="384"/>
      <c r="AN33" s="384"/>
      <c r="AO33" s="384"/>
      <c r="AP33" s="384"/>
      <c r="AQ33" s="384"/>
      <c r="AR33" s="384"/>
      <c r="AS33" s="384"/>
      <c r="AT33" s="384"/>
    </row>
    <row r="34" spans="1:46" hidden="1" x14ac:dyDescent="0.2">
      <c r="A34" s="556">
        <v>14</v>
      </c>
      <c r="B34" s="557" t="s">
        <v>107</v>
      </c>
      <c r="C34" s="241">
        <v>0.85</v>
      </c>
      <c r="D34" s="585">
        <f t="shared" si="2"/>
        <v>0</v>
      </c>
      <c r="E34" s="586">
        <f>D34/$D$36</f>
        <v>0</v>
      </c>
      <c r="F34" s="591">
        <f t="shared" si="12"/>
        <v>0</v>
      </c>
      <c r="G34" s="591">
        <f t="shared" si="12"/>
        <v>0</v>
      </c>
      <c r="H34" s="20"/>
      <c r="I34" s="20"/>
      <c r="J34" s="20"/>
      <c r="K34" s="20"/>
      <c r="L34" s="20"/>
      <c r="M34" s="20"/>
      <c r="N34" s="19"/>
      <c r="O34" s="19"/>
      <c r="P34" s="19"/>
      <c r="Q34" s="19"/>
      <c r="R34" s="19"/>
      <c r="S34" s="19"/>
      <c r="T34" s="19"/>
      <c r="U34" s="19"/>
      <c r="V34" s="19"/>
      <c r="W34" s="19"/>
      <c r="X34" s="19"/>
      <c r="Y34" s="19"/>
      <c r="AE34" s="384"/>
      <c r="AF34" s="384"/>
      <c r="AG34" s="384"/>
      <c r="AH34" s="384"/>
      <c r="AI34" s="384"/>
      <c r="AJ34" s="384"/>
      <c r="AK34" s="384"/>
      <c r="AL34" s="384"/>
      <c r="AM34" s="384"/>
      <c r="AN34" s="384"/>
      <c r="AO34" s="384"/>
      <c r="AP34" s="384"/>
      <c r="AQ34" s="384"/>
      <c r="AR34" s="384"/>
      <c r="AS34" s="384"/>
      <c r="AT34" s="384"/>
    </row>
    <row r="35" spans="1:46" x14ac:dyDescent="0.2">
      <c r="A35" s="556">
        <v>15</v>
      </c>
      <c r="B35" s="557" t="s">
        <v>108</v>
      </c>
      <c r="C35" s="241">
        <v>0.85</v>
      </c>
      <c r="D35" s="585">
        <f t="shared" si="2"/>
        <v>0</v>
      </c>
      <c r="E35" s="586">
        <f t="shared" si="13"/>
        <v>0</v>
      </c>
      <c r="F35" s="591">
        <f t="shared" si="12"/>
        <v>0</v>
      </c>
      <c r="G35" s="591">
        <f t="shared" si="12"/>
        <v>0</v>
      </c>
      <c r="H35" s="20"/>
      <c r="I35" s="20"/>
      <c r="J35" s="20"/>
      <c r="K35" s="20"/>
      <c r="L35" s="20"/>
      <c r="M35" s="20"/>
      <c r="N35" s="19"/>
      <c r="O35" s="19"/>
      <c r="P35" s="19"/>
      <c r="Q35" s="19"/>
      <c r="R35" s="19"/>
      <c r="S35" s="19"/>
      <c r="T35" s="19"/>
      <c r="U35" s="19"/>
      <c r="V35" s="19"/>
      <c r="W35" s="19"/>
      <c r="X35" s="19"/>
      <c r="Y35" s="19"/>
      <c r="AE35" s="384"/>
      <c r="AF35" s="384"/>
      <c r="AG35" s="384"/>
      <c r="AH35" s="384"/>
      <c r="AI35" s="384"/>
      <c r="AJ35" s="384"/>
      <c r="AK35" s="384"/>
      <c r="AL35" s="384"/>
      <c r="AM35" s="384"/>
      <c r="AN35" s="384"/>
      <c r="AO35" s="384"/>
      <c r="AP35" s="384"/>
      <c r="AQ35" s="384"/>
      <c r="AR35" s="384"/>
      <c r="AS35" s="384"/>
      <c r="AT35" s="384"/>
    </row>
    <row r="36" spans="1:46" x14ac:dyDescent="0.2">
      <c r="A36" s="593"/>
      <c r="B36" s="557" t="s">
        <v>84</v>
      </c>
      <c r="C36" s="242">
        <v>0.85</v>
      </c>
      <c r="D36" s="585">
        <f>F36+G36</f>
        <v>3000000</v>
      </c>
      <c r="E36" s="594">
        <f>D36/$D$36</f>
        <v>1</v>
      </c>
      <c r="F36" s="587">
        <f t="shared" ref="F36:G36" si="14">F7+F8+F11+F14+F15+F16+F21+F28+F29+F30+F31+F32+F33+F34+F35</f>
        <v>2500000</v>
      </c>
      <c r="G36" s="587">
        <f t="shared" si="14"/>
        <v>500000</v>
      </c>
      <c r="H36" s="587">
        <f>H7+H8+H11+H14+H15+H16+H21+H28+H29+H30+H31+H32+H33+H34+H35</f>
        <v>500000</v>
      </c>
      <c r="I36" s="587">
        <f t="shared" ref="I36:Y36" si="15">I7+I8+I11+I14+I15+I16+I21+I28+I29+I30+I31+I32+I33+I34+I35</f>
        <v>200000</v>
      </c>
      <c r="J36" s="587">
        <f t="shared" si="15"/>
        <v>2000000</v>
      </c>
      <c r="K36" s="587">
        <f t="shared" si="15"/>
        <v>300000</v>
      </c>
      <c r="L36" s="587">
        <f t="shared" si="15"/>
        <v>0</v>
      </c>
      <c r="M36" s="587">
        <f t="shared" si="15"/>
        <v>0</v>
      </c>
      <c r="N36" s="587">
        <f t="shared" si="15"/>
        <v>0</v>
      </c>
      <c r="O36" s="587">
        <f t="shared" si="15"/>
        <v>0</v>
      </c>
      <c r="P36" s="587">
        <f t="shared" si="15"/>
        <v>0</v>
      </c>
      <c r="Q36" s="587">
        <f t="shared" si="15"/>
        <v>0</v>
      </c>
      <c r="R36" s="587">
        <f t="shared" si="15"/>
        <v>0</v>
      </c>
      <c r="S36" s="587">
        <f t="shared" si="15"/>
        <v>0</v>
      </c>
      <c r="T36" s="587">
        <f t="shared" si="15"/>
        <v>0</v>
      </c>
      <c r="U36" s="587">
        <f t="shared" si="15"/>
        <v>0</v>
      </c>
      <c r="V36" s="587">
        <f t="shared" si="15"/>
        <v>0</v>
      </c>
      <c r="W36" s="587">
        <f t="shared" si="15"/>
        <v>0</v>
      </c>
      <c r="X36" s="587">
        <f t="shared" si="15"/>
        <v>0</v>
      </c>
      <c r="Y36" s="587">
        <f t="shared" si="15"/>
        <v>0</v>
      </c>
      <c r="AE36" s="384"/>
      <c r="AF36" s="384"/>
      <c r="AG36" s="384"/>
      <c r="AH36" s="384"/>
      <c r="AI36" s="384"/>
      <c r="AJ36" s="384"/>
      <c r="AK36" s="384"/>
      <c r="AL36" s="384"/>
      <c r="AM36" s="384"/>
      <c r="AN36" s="384"/>
      <c r="AO36" s="384"/>
      <c r="AP36" s="384"/>
      <c r="AQ36" s="384"/>
      <c r="AR36" s="384"/>
      <c r="AS36" s="384"/>
      <c r="AT36" s="384"/>
    </row>
    <row r="37" spans="1:46" x14ac:dyDescent="0.2">
      <c r="A37" s="593"/>
      <c r="B37" s="557" t="s">
        <v>187</v>
      </c>
      <c r="C37" s="595"/>
      <c r="D37" s="596"/>
      <c r="E37" s="594"/>
      <c r="F37" s="597"/>
      <c r="G37" s="597"/>
      <c r="H37" s="587"/>
      <c r="I37" s="19"/>
      <c r="J37" s="587"/>
      <c r="K37" s="19"/>
      <c r="L37" s="587"/>
      <c r="M37" s="19"/>
      <c r="N37" s="587"/>
      <c r="O37" s="19"/>
      <c r="P37" s="587"/>
      <c r="Q37" s="19"/>
      <c r="R37" s="587"/>
      <c r="S37" s="19"/>
      <c r="T37" s="587"/>
      <c r="U37" s="19"/>
      <c r="V37" s="587"/>
      <c r="W37" s="19"/>
      <c r="X37" s="587"/>
      <c r="Y37" s="19"/>
      <c r="AE37" s="384"/>
      <c r="AF37" s="384"/>
      <c r="AG37" s="384"/>
      <c r="AH37" s="384"/>
      <c r="AI37" s="384"/>
      <c r="AJ37" s="384"/>
      <c r="AK37" s="384"/>
      <c r="AL37" s="384"/>
      <c r="AM37" s="384"/>
      <c r="AN37" s="384"/>
      <c r="AO37" s="384"/>
      <c r="AP37" s="384"/>
      <c r="AQ37" s="384"/>
      <c r="AR37" s="384"/>
      <c r="AS37" s="384"/>
      <c r="AT37" s="384"/>
    </row>
    <row r="38" spans="1:46" x14ac:dyDescent="0.2">
      <c r="A38" s="593"/>
      <c r="B38" s="557" t="s">
        <v>350</v>
      </c>
      <c r="C38" s="595"/>
      <c r="D38" s="596"/>
      <c r="E38" s="594"/>
      <c r="F38" s="597"/>
      <c r="G38" s="597"/>
      <c r="H38" s="587">
        <f>H36-H35</f>
        <v>500000</v>
      </c>
      <c r="I38" s="587">
        <f>I36-I35-I37</f>
        <v>200000</v>
      </c>
      <c r="J38" s="587">
        <f t="shared" ref="J38:Y38" si="16">J36-J35</f>
        <v>2000000</v>
      </c>
      <c r="K38" s="587">
        <f>K36-K35-K37</f>
        <v>300000</v>
      </c>
      <c r="L38" s="587">
        <f t="shared" si="16"/>
        <v>0</v>
      </c>
      <c r="M38" s="587">
        <f>M36-M35-M37</f>
        <v>0</v>
      </c>
      <c r="N38" s="587">
        <f t="shared" si="16"/>
        <v>0</v>
      </c>
      <c r="O38" s="587">
        <f t="shared" si="16"/>
        <v>0</v>
      </c>
      <c r="P38" s="587">
        <f t="shared" si="16"/>
        <v>0</v>
      </c>
      <c r="Q38" s="587">
        <f t="shared" si="16"/>
        <v>0</v>
      </c>
      <c r="R38" s="587">
        <f t="shared" si="16"/>
        <v>0</v>
      </c>
      <c r="S38" s="587">
        <f t="shared" si="16"/>
        <v>0</v>
      </c>
      <c r="T38" s="587">
        <f t="shared" si="16"/>
        <v>0</v>
      </c>
      <c r="U38" s="587">
        <f t="shared" si="16"/>
        <v>0</v>
      </c>
      <c r="V38" s="587">
        <f t="shared" si="16"/>
        <v>0</v>
      </c>
      <c r="W38" s="587">
        <f t="shared" si="16"/>
        <v>0</v>
      </c>
      <c r="X38" s="587">
        <f t="shared" si="16"/>
        <v>0</v>
      </c>
      <c r="Y38" s="587">
        <f t="shared" si="16"/>
        <v>0</v>
      </c>
      <c r="AE38" s="384"/>
      <c r="AF38" s="384"/>
      <c r="AG38" s="384"/>
      <c r="AH38" s="384"/>
      <c r="AI38" s="384"/>
      <c r="AJ38" s="384"/>
      <c r="AK38" s="384"/>
      <c r="AL38" s="384"/>
      <c r="AM38" s="384"/>
      <c r="AN38" s="384"/>
      <c r="AO38" s="384"/>
      <c r="AP38" s="384"/>
      <c r="AQ38" s="384"/>
      <c r="AR38" s="384"/>
      <c r="AS38" s="384"/>
      <c r="AT38" s="384"/>
    </row>
    <row r="39" spans="1:46" s="320" customFormat="1" ht="16.5" customHeight="1" x14ac:dyDescent="0.2">
      <c r="A39" s="581"/>
    </row>
    <row r="40" spans="1:46" s="320" customFormat="1" x14ac:dyDescent="0.2">
      <c r="A40" s="581"/>
      <c r="B40" s="320" t="s">
        <v>436</v>
      </c>
    </row>
    <row r="41" spans="1:46" s="320" customFormat="1" x14ac:dyDescent="0.2">
      <c r="A41" s="581"/>
      <c r="B41" s="320" t="s">
        <v>437</v>
      </c>
    </row>
    <row r="42" spans="1:46" s="320" customFormat="1" x14ac:dyDescent="0.2">
      <c r="A42" s="581"/>
      <c r="B42" s="320" t="s">
        <v>438</v>
      </c>
    </row>
    <row r="43" spans="1:46" s="320" customFormat="1" x14ac:dyDescent="0.2">
      <c r="A43" s="581"/>
    </row>
    <row r="44" spans="1:46" s="320" customFormat="1" x14ac:dyDescent="0.2">
      <c r="A44" s="581"/>
    </row>
    <row r="45" spans="1:46" s="320" customFormat="1" x14ac:dyDescent="0.2">
      <c r="A45" s="581"/>
    </row>
    <row r="46" spans="1:46" s="320" customFormat="1" x14ac:dyDescent="0.2">
      <c r="A46" s="581"/>
    </row>
    <row r="47" spans="1:46" s="320" customFormat="1" x14ac:dyDescent="0.2">
      <c r="A47" s="581"/>
    </row>
    <row r="48" spans="1:46" s="320" customFormat="1" x14ac:dyDescent="0.2">
      <c r="A48" s="581"/>
    </row>
    <row r="49" spans="1:1" s="320" customFormat="1" x14ac:dyDescent="0.2">
      <c r="A49" s="581"/>
    </row>
    <row r="50" spans="1:1" s="320" customFormat="1" x14ac:dyDescent="0.2">
      <c r="A50" s="581"/>
    </row>
    <row r="51" spans="1:1" s="320" customFormat="1" x14ac:dyDescent="0.2">
      <c r="A51" s="581"/>
    </row>
    <row r="52" spans="1:1" s="320" customFormat="1" x14ac:dyDescent="0.2">
      <c r="A52" s="581"/>
    </row>
    <row r="53" spans="1:1" s="320" customFormat="1" x14ac:dyDescent="0.2">
      <c r="A53" s="581"/>
    </row>
    <row r="54" spans="1:1" s="320" customFormat="1" x14ac:dyDescent="0.2">
      <c r="A54" s="581"/>
    </row>
    <row r="55" spans="1:1" s="320" customFormat="1" x14ac:dyDescent="0.2">
      <c r="A55" s="581"/>
    </row>
    <row r="56" spans="1:1" s="320" customFormat="1" x14ac:dyDescent="0.2"/>
    <row r="57" spans="1:1" s="320" customFormat="1" x14ac:dyDescent="0.2"/>
    <row r="58" spans="1:1" s="320" customFormat="1" x14ac:dyDescent="0.2"/>
    <row r="59" spans="1:1" s="320" customFormat="1" x14ac:dyDescent="0.2"/>
    <row r="60" spans="1:1" s="320" customFormat="1" x14ac:dyDescent="0.2"/>
    <row r="61" spans="1:1" s="320" customFormat="1" x14ac:dyDescent="0.2"/>
    <row r="62" spans="1:1" s="320" customFormat="1" x14ac:dyDescent="0.2"/>
    <row r="63" spans="1:1" s="320" customFormat="1" x14ac:dyDescent="0.2"/>
    <row r="64" spans="1:1" s="320" customFormat="1" x14ac:dyDescent="0.2"/>
    <row r="65" spans="1:2" s="320" customFormat="1" x14ac:dyDescent="0.2"/>
    <row r="66" spans="1:2" s="320" customFormat="1" x14ac:dyDescent="0.2"/>
    <row r="67" spans="1:2" s="320" customFormat="1" x14ac:dyDescent="0.2"/>
    <row r="68" spans="1:2" s="320" customFormat="1" x14ac:dyDescent="0.2"/>
    <row r="69" spans="1:2" s="320" customFormat="1" x14ac:dyDescent="0.2"/>
    <row r="70" spans="1:2" s="320" customFormat="1" x14ac:dyDescent="0.2"/>
    <row r="71" spans="1:2" s="320" customFormat="1" x14ac:dyDescent="0.2"/>
    <row r="72" spans="1:2" s="320" customFormat="1" x14ac:dyDescent="0.2"/>
    <row r="73" spans="1:2" s="320" customFormat="1" x14ac:dyDescent="0.2"/>
    <row r="74" spans="1:2" s="320" customFormat="1" x14ac:dyDescent="0.2"/>
    <row r="75" spans="1:2" s="320" customFormat="1" x14ac:dyDescent="0.2"/>
    <row r="76" spans="1:2" s="320" customFormat="1" x14ac:dyDescent="0.2"/>
    <row r="77" spans="1:2" s="320" customFormat="1" x14ac:dyDescent="0.2"/>
    <row r="78" spans="1:2" s="320" customFormat="1" x14ac:dyDescent="0.2"/>
    <row r="79" spans="1:2" s="320" customFormat="1" x14ac:dyDescent="0.2"/>
    <row r="80" spans="1:2" s="320" customFormat="1" x14ac:dyDescent="0.2">
      <c r="A80" s="598"/>
      <c r="B80" s="599"/>
    </row>
    <row r="81" s="320" customFormat="1" x14ac:dyDescent="0.2"/>
    <row r="82" s="320" customFormat="1" x14ac:dyDescent="0.2"/>
    <row r="83" s="320" customFormat="1" x14ac:dyDescent="0.2"/>
    <row r="84" s="320" customFormat="1" x14ac:dyDescent="0.2"/>
    <row r="85" s="320" customFormat="1" x14ac:dyDescent="0.2"/>
    <row r="86" s="320" customFormat="1" x14ac:dyDescent="0.2"/>
    <row r="87" s="320" customFormat="1" x14ac:dyDescent="0.2"/>
    <row r="88" s="320" customFormat="1" x14ac:dyDescent="0.2"/>
    <row r="89" s="320" customFormat="1" x14ac:dyDescent="0.2"/>
    <row r="90" s="320" customFormat="1" x14ac:dyDescent="0.2"/>
    <row r="91" s="320" customFormat="1" x14ac:dyDescent="0.2"/>
    <row r="92" s="320" customFormat="1" x14ac:dyDescent="0.2"/>
    <row r="93" s="320" customFormat="1" x14ac:dyDescent="0.2"/>
    <row r="94" s="320" customFormat="1" x14ac:dyDescent="0.2"/>
    <row r="95" s="320" customFormat="1" x14ac:dyDescent="0.2"/>
    <row r="96" s="320" customFormat="1" x14ac:dyDescent="0.2"/>
    <row r="97" s="320" customFormat="1" x14ac:dyDescent="0.2"/>
    <row r="98" s="320" customFormat="1" x14ac:dyDescent="0.2"/>
    <row r="99" s="320" customFormat="1" x14ac:dyDescent="0.2"/>
    <row r="100" s="320" customFormat="1" x14ac:dyDescent="0.2"/>
    <row r="101" s="320" customFormat="1" x14ac:dyDescent="0.2"/>
    <row r="102" s="320" customFormat="1" x14ac:dyDescent="0.2"/>
    <row r="103" s="320" customFormat="1" x14ac:dyDescent="0.2"/>
    <row r="104" s="320" customFormat="1" x14ac:dyDescent="0.2"/>
    <row r="105" s="320" customFormat="1" x14ac:dyDescent="0.2"/>
    <row r="106" s="320" customFormat="1" x14ac:dyDescent="0.2"/>
    <row r="107" s="320" customFormat="1" x14ac:dyDescent="0.2"/>
    <row r="108" s="320" customFormat="1" x14ac:dyDescent="0.2"/>
    <row r="109" s="320" customFormat="1" x14ac:dyDescent="0.2"/>
    <row r="110" s="320" customFormat="1" x14ac:dyDescent="0.2"/>
    <row r="111" s="320" customFormat="1" x14ac:dyDescent="0.2"/>
    <row r="112" s="320" customFormat="1" x14ac:dyDescent="0.2"/>
    <row r="113" s="320" customFormat="1" x14ac:dyDescent="0.2"/>
    <row r="114" s="320" customFormat="1" x14ac:dyDescent="0.2"/>
    <row r="115" s="320" customFormat="1" x14ac:dyDescent="0.2"/>
    <row r="116" s="320" customFormat="1" x14ac:dyDescent="0.2"/>
    <row r="117" s="320" customFormat="1" x14ac:dyDescent="0.2"/>
    <row r="118" s="320" customFormat="1" x14ac:dyDescent="0.2"/>
    <row r="119" s="320" customFormat="1" x14ac:dyDescent="0.2"/>
    <row r="120" s="320" customFormat="1" x14ac:dyDescent="0.2"/>
    <row r="121" s="320" customFormat="1" x14ac:dyDescent="0.2"/>
    <row r="122" s="320" customFormat="1" x14ac:dyDescent="0.2"/>
    <row r="123" s="320" customFormat="1" x14ac:dyDescent="0.2"/>
    <row r="124" s="320" customFormat="1" x14ac:dyDescent="0.2"/>
    <row r="125" s="320" customFormat="1" x14ac:dyDescent="0.2"/>
    <row r="126" s="320" customFormat="1" x14ac:dyDescent="0.2"/>
    <row r="127" s="320" customFormat="1" x14ac:dyDescent="0.2"/>
    <row r="128" s="320" customFormat="1" x14ac:dyDescent="0.2"/>
    <row r="129" s="320" customFormat="1" x14ac:dyDescent="0.2"/>
    <row r="130" s="320" customFormat="1" x14ac:dyDescent="0.2"/>
    <row r="131" s="320" customFormat="1" x14ac:dyDescent="0.2"/>
    <row r="132" s="320" customFormat="1" x14ac:dyDescent="0.2"/>
    <row r="133" s="320" customFormat="1" x14ac:dyDescent="0.2"/>
    <row r="134" s="320" customFormat="1" x14ac:dyDescent="0.2"/>
    <row r="135" s="320" customFormat="1" x14ac:dyDescent="0.2"/>
    <row r="136" s="320" customFormat="1" x14ac:dyDescent="0.2"/>
    <row r="137" s="320" customFormat="1" x14ac:dyDescent="0.2"/>
    <row r="138" s="320" customFormat="1" x14ac:dyDescent="0.2"/>
    <row r="139" s="320" customFormat="1" x14ac:dyDescent="0.2"/>
    <row r="140" s="320" customFormat="1" x14ac:dyDescent="0.2"/>
    <row r="141" s="320" customFormat="1" x14ac:dyDescent="0.2"/>
    <row r="142" s="320" customFormat="1" x14ac:dyDescent="0.2"/>
    <row r="143" s="320" customFormat="1" x14ac:dyDescent="0.2"/>
    <row r="144" s="320" customFormat="1" x14ac:dyDescent="0.2"/>
    <row r="145" s="320" customFormat="1" x14ac:dyDescent="0.2"/>
    <row r="146" s="320" customFormat="1" x14ac:dyDescent="0.2"/>
    <row r="147" s="320" customFormat="1" x14ac:dyDescent="0.2"/>
    <row r="148" s="320" customFormat="1" x14ac:dyDescent="0.2"/>
    <row r="149" s="320" customFormat="1" x14ac:dyDescent="0.2"/>
    <row r="150" s="320" customFormat="1" x14ac:dyDescent="0.2"/>
    <row r="151" s="320" customFormat="1" x14ac:dyDescent="0.2"/>
    <row r="152" s="320" customFormat="1" x14ac:dyDescent="0.2"/>
    <row r="153" s="320" customFormat="1" x14ac:dyDescent="0.2"/>
    <row r="154" s="320" customFormat="1" x14ac:dyDescent="0.2"/>
    <row r="155" s="320" customFormat="1" x14ac:dyDescent="0.2"/>
    <row r="156" s="320" customFormat="1" x14ac:dyDescent="0.2"/>
    <row r="157" s="320" customFormat="1" x14ac:dyDescent="0.2"/>
    <row r="158" s="320" customFormat="1" x14ac:dyDescent="0.2"/>
    <row r="159" s="320" customFormat="1" x14ac:dyDescent="0.2"/>
    <row r="160" s="320" customFormat="1" x14ac:dyDescent="0.2"/>
    <row r="161" s="320" customFormat="1" x14ac:dyDescent="0.2"/>
    <row r="162" s="320" customFormat="1" x14ac:dyDescent="0.2"/>
    <row r="163" s="320" customFormat="1" x14ac:dyDescent="0.2"/>
    <row r="164" s="320" customFormat="1" x14ac:dyDescent="0.2"/>
    <row r="165" s="320" customFormat="1" x14ac:dyDescent="0.2"/>
    <row r="166" s="320" customFormat="1" x14ac:dyDescent="0.2"/>
    <row r="167" s="320" customFormat="1" x14ac:dyDescent="0.2"/>
    <row r="168" s="320" customFormat="1" x14ac:dyDescent="0.2"/>
    <row r="169" s="320" customFormat="1" x14ac:dyDescent="0.2"/>
    <row r="170" s="320" customFormat="1" x14ac:dyDescent="0.2"/>
    <row r="171" s="320" customFormat="1" x14ac:dyDescent="0.2"/>
    <row r="172" s="320" customFormat="1" x14ac:dyDescent="0.2"/>
    <row r="173" s="320" customFormat="1" x14ac:dyDescent="0.2"/>
    <row r="174" s="320" customFormat="1" x14ac:dyDescent="0.2"/>
    <row r="175" s="320" customFormat="1" x14ac:dyDescent="0.2"/>
    <row r="176" s="320" customFormat="1" x14ac:dyDescent="0.2"/>
    <row r="177" s="320" customFormat="1" x14ac:dyDescent="0.2"/>
    <row r="178" s="320" customFormat="1" x14ac:dyDescent="0.2"/>
    <row r="179" s="320" customFormat="1" x14ac:dyDescent="0.2"/>
    <row r="180" s="320" customFormat="1" x14ac:dyDescent="0.2"/>
    <row r="181" s="320" customFormat="1" x14ac:dyDescent="0.2"/>
    <row r="182" s="320" customFormat="1" x14ac:dyDescent="0.2"/>
    <row r="183" s="320" customFormat="1" x14ac:dyDescent="0.2"/>
    <row r="184" s="320" customFormat="1" x14ac:dyDescent="0.2"/>
    <row r="185" s="320" customFormat="1" x14ac:dyDescent="0.2"/>
    <row r="186" s="320" customFormat="1" x14ac:dyDescent="0.2"/>
    <row r="187" s="320" customFormat="1" x14ac:dyDescent="0.2"/>
    <row r="188" s="320" customFormat="1" x14ac:dyDescent="0.2"/>
    <row r="189" s="320" customFormat="1" x14ac:dyDescent="0.2"/>
    <row r="190" s="320" customFormat="1" x14ac:dyDescent="0.2"/>
    <row r="191" s="320" customFormat="1" x14ac:dyDescent="0.2"/>
    <row r="192" s="320" customFormat="1" x14ac:dyDescent="0.2"/>
    <row r="193" s="320" customFormat="1" x14ac:dyDescent="0.2"/>
    <row r="194" s="320" customFormat="1" x14ac:dyDescent="0.2"/>
    <row r="195" s="320" customFormat="1" x14ac:dyDescent="0.2"/>
    <row r="196" s="320" customFormat="1" x14ac:dyDescent="0.2"/>
    <row r="197" s="320" customFormat="1" x14ac:dyDescent="0.2"/>
    <row r="198" s="320" customFormat="1" x14ac:dyDescent="0.2"/>
    <row r="199" s="320" customFormat="1" x14ac:dyDescent="0.2"/>
    <row r="200" s="320" customFormat="1" x14ac:dyDescent="0.2"/>
    <row r="201" s="320" customFormat="1" x14ac:dyDescent="0.2"/>
    <row r="202" s="320" customFormat="1" x14ac:dyDescent="0.2"/>
    <row r="203" s="320" customFormat="1" x14ac:dyDescent="0.2"/>
    <row r="204" s="320" customFormat="1" x14ac:dyDescent="0.2"/>
    <row r="205" s="320" customFormat="1" x14ac:dyDescent="0.2"/>
    <row r="206" s="320" customFormat="1" x14ac:dyDescent="0.2"/>
    <row r="207" s="320" customFormat="1" x14ac:dyDescent="0.2"/>
    <row r="208" s="320" customFormat="1" x14ac:dyDescent="0.2"/>
    <row r="209" s="320" customFormat="1" x14ac:dyDescent="0.2"/>
    <row r="210" s="320" customFormat="1" x14ac:dyDescent="0.2"/>
    <row r="211" s="320" customFormat="1" x14ac:dyDescent="0.2"/>
    <row r="212" s="320" customFormat="1" x14ac:dyDescent="0.2"/>
    <row r="213" s="320" customFormat="1" x14ac:dyDescent="0.2"/>
    <row r="214" s="320" customFormat="1" x14ac:dyDescent="0.2"/>
    <row r="215" s="320" customFormat="1" x14ac:dyDescent="0.2"/>
    <row r="216" s="320" customFormat="1" x14ac:dyDescent="0.2"/>
    <row r="217" s="320" customFormat="1" x14ac:dyDescent="0.2"/>
    <row r="218" s="320" customFormat="1" x14ac:dyDescent="0.2"/>
    <row r="219" s="320" customFormat="1" x14ac:dyDescent="0.2"/>
    <row r="220" s="320" customFormat="1" x14ac:dyDescent="0.2"/>
    <row r="221" s="320" customFormat="1" x14ac:dyDescent="0.2"/>
    <row r="222" s="320" customFormat="1" x14ac:dyDescent="0.2"/>
    <row r="223" s="320" customFormat="1" x14ac:dyDescent="0.2"/>
    <row r="224" s="320" customFormat="1" x14ac:dyDescent="0.2"/>
    <row r="225" s="320" customFormat="1" x14ac:dyDescent="0.2"/>
    <row r="226" s="320" customFormat="1" x14ac:dyDescent="0.2"/>
    <row r="227" s="320" customFormat="1" x14ac:dyDescent="0.2"/>
    <row r="228" s="320" customFormat="1" x14ac:dyDescent="0.2"/>
    <row r="229" s="320" customFormat="1" x14ac:dyDescent="0.2"/>
    <row r="230" s="320" customFormat="1" x14ac:dyDescent="0.2"/>
    <row r="231" s="320" customFormat="1" x14ac:dyDescent="0.2"/>
    <row r="232" s="320" customFormat="1" x14ac:dyDescent="0.2"/>
    <row r="233" s="320" customFormat="1" x14ac:dyDescent="0.2"/>
    <row r="234" s="320" customFormat="1" x14ac:dyDescent="0.2"/>
    <row r="235" s="320" customFormat="1" x14ac:dyDescent="0.2"/>
    <row r="236" s="320" customFormat="1" x14ac:dyDescent="0.2"/>
    <row r="237" s="320" customFormat="1" x14ac:dyDescent="0.2"/>
    <row r="238" s="320" customFormat="1" x14ac:dyDescent="0.2"/>
    <row r="239" s="320" customFormat="1" x14ac:dyDescent="0.2"/>
    <row r="240" s="320" customFormat="1" x14ac:dyDescent="0.2"/>
    <row r="241" s="320" customFormat="1" x14ac:dyDescent="0.2"/>
    <row r="242" s="320" customFormat="1" x14ac:dyDescent="0.2"/>
    <row r="243" s="320" customFormat="1" x14ac:dyDescent="0.2"/>
    <row r="244" s="320" customFormat="1" x14ac:dyDescent="0.2"/>
    <row r="245" s="320" customFormat="1" x14ac:dyDescent="0.2"/>
    <row r="246" s="320" customFormat="1" x14ac:dyDescent="0.2"/>
    <row r="247" s="320" customFormat="1" x14ac:dyDescent="0.2"/>
    <row r="248" s="320" customFormat="1" x14ac:dyDescent="0.2"/>
    <row r="249" s="320" customFormat="1" x14ac:dyDescent="0.2"/>
    <row r="250" s="320" customFormat="1" x14ac:dyDescent="0.2"/>
    <row r="251" s="320" customFormat="1" x14ac:dyDescent="0.2"/>
    <row r="252" s="320" customFormat="1" x14ac:dyDescent="0.2"/>
    <row r="253" s="320" customFormat="1" x14ac:dyDescent="0.2"/>
    <row r="254" s="320" customFormat="1" x14ac:dyDescent="0.2"/>
    <row r="255" s="320" customFormat="1" x14ac:dyDescent="0.2"/>
    <row r="256" s="320" customFormat="1" x14ac:dyDescent="0.2"/>
    <row r="257" s="320" customFormat="1" x14ac:dyDescent="0.2"/>
    <row r="258" s="320" customFormat="1" x14ac:dyDescent="0.2"/>
    <row r="259" s="320" customFormat="1" x14ac:dyDescent="0.2"/>
    <row r="260" s="320" customFormat="1" x14ac:dyDescent="0.2"/>
    <row r="261" s="320" customFormat="1" x14ac:dyDescent="0.2"/>
    <row r="262" s="320" customFormat="1" x14ac:dyDescent="0.2"/>
    <row r="263" s="320" customFormat="1" x14ac:dyDescent="0.2"/>
    <row r="264" s="320" customFormat="1" x14ac:dyDescent="0.2"/>
    <row r="265" s="320" customFormat="1" x14ac:dyDescent="0.2"/>
    <row r="266" s="320" customFormat="1" x14ac:dyDescent="0.2"/>
    <row r="267" s="320" customFormat="1" x14ac:dyDescent="0.2"/>
    <row r="268" s="320" customFormat="1" x14ac:dyDescent="0.2"/>
    <row r="269" s="320" customFormat="1" x14ac:dyDescent="0.2"/>
    <row r="270" s="320" customFormat="1" x14ac:dyDescent="0.2"/>
    <row r="271" s="320" customFormat="1" x14ac:dyDescent="0.2"/>
    <row r="272" s="320" customFormat="1" x14ac:dyDescent="0.2"/>
    <row r="273" s="320" customFormat="1" x14ac:dyDescent="0.2"/>
    <row r="274" s="320" customFormat="1" x14ac:dyDescent="0.2"/>
    <row r="275" s="320" customFormat="1" x14ac:dyDescent="0.2"/>
    <row r="276" s="320" customFormat="1" x14ac:dyDescent="0.2"/>
    <row r="277" s="320" customFormat="1" x14ac:dyDescent="0.2"/>
    <row r="278" s="320" customFormat="1" x14ac:dyDescent="0.2"/>
    <row r="279" s="320" customFormat="1" x14ac:dyDescent="0.2"/>
    <row r="280" s="320" customFormat="1" x14ac:dyDescent="0.2"/>
    <row r="281" s="320" customFormat="1" x14ac:dyDescent="0.2"/>
    <row r="282" s="320" customFormat="1" x14ac:dyDescent="0.2"/>
    <row r="283" s="320" customFormat="1" x14ac:dyDescent="0.2"/>
    <row r="284" s="320" customFormat="1" x14ac:dyDescent="0.2"/>
    <row r="285" s="320" customFormat="1" x14ac:dyDescent="0.2"/>
    <row r="286" s="320" customFormat="1" x14ac:dyDescent="0.2"/>
    <row r="287" s="320" customFormat="1" x14ac:dyDescent="0.2"/>
    <row r="288" s="320" customFormat="1" x14ac:dyDescent="0.2"/>
    <row r="289" s="320" customFormat="1" x14ac:dyDescent="0.2"/>
    <row r="290" s="320" customFormat="1" x14ac:dyDescent="0.2"/>
    <row r="291" s="320" customFormat="1" x14ac:dyDescent="0.2"/>
    <row r="292" s="320" customFormat="1" x14ac:dyDescent="0.2"/>
    <row r="293" s="320" customFormat="1" x14ac:dyDescent="0.2"/>
    <row r="294" s="320" customFormat="1" x14ac:dyDescent="0.2"/>
    <row r="295" s="320" customFormat="1" x14ac:dyDescent="0.2"/>
    <row r="296" s="320" customFormat="1" x14ac:dyDescent="0.2"/>
    <row r="297" s="320" customFormat="1" x14ac:dyDescent="0.2"/>
    <row r="298" s="320" customFormat="1" x14ac:dyDescent="0.2"/>
    <row r="299" s="320" customFormat="1" x14ac:dyDescent="0.2"/>
    <row r="300" s="320" customFormat="1" x14ac:dyDescent="0.2"/>
    <row r="301" s="320" customFormat="1" x14ac:dyDescent="0.2"/>
    <row r="302" s="320" customFormat="1" x14ac:dyDescent="0.2"/>
    <row r="303" s="320" customFormat="1" x14ac:dyDescent="0.2"/>
    <row r="304" s="320" customFormat="1" x14ac:dyDescent="0.2"/>
    <row r="305" s="320" customFormat="1" x14ac:dyDescent="0.2"/>
    <row r="306" s="320" customFormat="1" x14ac:dyDescent="0.2"/>
    <row r="307" s="320" customFormat="1" x14ac:dyDescent="0.2"/>
    <row r="308" s="320" customFormat="1" x14ac:dyDescent="0.2"/>
    <row r="309" s="320" customFormat="1" x14ac:dyDescent="0.2"/>
    <row r="310" s="320" customFormat="1" x14ac:dyDescent="0.2"/>
    <row r="311" s="320" customFormat="1" x14ac:dyDescent="0.2"/>
    <row r="312" s="320" customFormat="1" x14ac:dyDescent="0.2"/>
    <row r="313" s="320" customFormat="1" x14ac:dyDescent="0.2"/>
    <row r="314" s="320" customFormat="1" x14ac:dyDescent="0.2"/>
    <row r="315" s="320" customFormat="1" x14ac:dyDescent="0.2"/>
    <row r="316" s="320" customFormat="1" x14ac:dyDescent="0.2"/>
    <row r="317" s="320" customFormat="1" x14ac:dyDescent="0.2"/>
    <row r="318" s="320" customFormat="1" x14ac:dyDescent="0.2"/>
    <row r="319" s="320" customFormat="1" x14ac:dyDescent="0.2"/>
    <row r="320" s="320" customFormat="1" x14ac:dyDescent="0.2"/>
    <row r="321" s="320" customFormat="1" x14ac:dyDescent="0.2"/>
    <row r="322" s="320" customFormat="1" x14ac:dyDescent="0.2"/>
    <row r="323" s="320" customFormat="1" x14ac:dyDescent="0.2"/>
    <row r="324" s="320" customFormat="1" x14ac:dyDescent="0.2"/>
    <row r="325" s="320" customFormat="1" x14ac:dyDescent="0.2"/>
    <row r="326" s="320" customFormat="1" x14ac:dyDescent="0.2"/>
    <row r="327" s="320" customFormat="1" x14ac:dyDescent="0.2"/>
    <row r="328" s="320" customFormat="1" x14ac:dyDescent="0.2"/>
    <row r="329" s="320" customFormat="1" x14ac:dyDescent="0.2"/>
    <row r="330" s="320" customFormat="1" x14ac:dyDescent="0.2"/>
    <row r="331" s="320" customFormat="1" x14ac:dyDescent="0.2"/>
    <row r="332" s="320" customFormat="1" x14ac:dyDescent="0.2"/>
    <row r="333" s="320" customFormat="1" x14ac:dyDescent="0.2"/>
    <row r="334" s="320" customFormat="1" x14ac:dyDescent="0.2"/>
    <row r="335" s="320" customFormat="1" x14ac:dyDescent="0.2"/>
    <row r="336" s="320" customFormat="1" x14ac:dyDescent="0.2"/>
    <row r="337" s="320" customFormat="1" x14ac:dyDescent="0.2"/>
    <row r="338" s="320" customFormat="1" x14ac:dyDescent="0.2"/>
    <row r="339" s="320" customFormat="1" x14ac:dyDescent="0.2"/>
    <row r="340" s="320" customFormat="1" x14ac:dyDescent="0.2"/>
    <row r="341" s="320" customFormat="1" x14ac:dyDescent="0.2"/>
    <row r="342" s="320" customFormat="1" x14ac:dyDescent="0.2"/>
    <row r="343" s="320" customFormat="1" x14ac:dyDescent="0.2"/>
    <row r="344" s="320" customFormat="1" x14ac:dyDescent="0.2"/>
    <row r="345" s="320" customFormat="1" x14ac:dyDescent="0.2"/>
    <row r="346" s="320" customFormat="1" x14ac:dyDescent="0.2"/>
    <row r="347" s="320" customFormat="1" x14ac:dyDescent="0.2"/>
    <row r="348" s="320" customFormat="1" x14ac:dyDescent="0.2"/>
    <row r="349" s="320" customFormat="1" x14ac:dyDescent="0.2"/>
    <row r="350" s="320" customFormat="1" x14ac:dyDescent="0.2"/>
    <row r="351" s="320" customFormat="1" x14ac:dyDescent="0.2"/>
    <row r="352" s="320" customFormat="1" x14ac:dyDescent="0.2"/>
    <row r="353" s="320" customFormat="1" x14ac:dyDescent="0.2"/>
    <row r="354" s="320" customFormat="1" x14ac:dyDescent="0.2"/>
    <row r="355" s="320" customFormat="1" x14ac:dyDescent="0.2"/>
    <row r="356" s="320" customFormat="1" x14ac:dyDescent="0.2"/>
    <row r="357" s="320" customFormat="1" x14ac:dyDescent="0.2"/>
    <row r="358" s="320" customFormat="1" x14ac:dyDescent="0.2"/>
    <row r="359" s="320" customFormat="1" x14ac:dyDescent="0.2"/>
    <row r="360" s="320" customFormat="1" x14ac:dyDescent="0.2"/>
    <row r="361" s="320" customFormat="1" x14ac:dyDescent="0.2"/>
    <row r="362" s="320" customFormat="1" x14ac:dyDescent="0.2"/>
    <row r="363" s="320" customFormat="1" x14ac:dyDescent="0.2"/>
    <row r="364" s="320" customFormat="1" x14ac:dyDescent="0.2"/>
    <row r="365" s="320" customFormat="1" x14ac:dyDescent="0.2"/>
    <row r="366" s="320" customFormat="1" x14ac:dyDescent="0.2"/>
    <row r="367" s="320" customFormat="1" x14ac:dyDescent="0.2"/>
    <row r="368" s="320" customFormat="1" x14ac:dyDescent="0.2"/>
    <row r="369" s="320" customFormat="1" x14ac:dyDescent="0.2"/>
    <row r="370" s="320" customFormat="1" x14ac:dyDescent="0.2"/>
    <row r="371" s="320" customFormat="1" x14ac:dyDescent="0.2"/>
    <row r="372" s="320" customFormat="1" x14ac:dyDescent="0.2"/>
    <row r="373" s="320" customFormat="1" x14ac:dyDescent="0.2"/>
    <row r="374" s="320" customFormat="1" x14ac:dyDescent="0.2"/>
    <row r="375" s="320" customFormat="1" x14ac:dyDescent="0.2"/>
    <row r="376" s="320" customFormat="1" x14ac:dyDescent="0.2"/>
    <row r="377" s="320" customFormat="1" x14ac:dyDescent="0.2"/>
    <row r="378" s="320" customFormat="1" x14ac:dyDescent="0.2"/>
    <row r="379" s="320" customFormat="1" x14ac:dyDescent="0.2"/>
    <row r="380" s="320" customFormat="1" x14ac:dyDescent="0.2"/>
    <row r="381" s="320" customFormat="1" x14ac:dyDescent="0.2"/>
    <row r="382" s="320" customFormat="1" x14ac:dyDescent="0.2"/>
    <row r="383" s="320" customFormat="1" x14ac:dyDescent="0.2"/>
    <row r="384" s="320" customFormat="1" x14ac:dyDescent="0.2"/>
    <row r="385" s="320" customFormat="1" x14ac:dyDescent="0.2"/>
    <row r="386" s="320" customFormat="1" x14ac:dyDescent="0.2"/>
    <row r="387" s="320" customFormat="1" x14ac:dyDescent="0.2"/>
    <row r="388" s="320" customFormat="1" x14ac:dyDescent="0.2"/>
    <row r="389" s="320" customFormat="1" x14ac:dyDescent="0.2"/>
    <row r="390" s="320" customFormat="1" x14ac:dyDescent="0.2"/>
    <row r="391" s="320" customFormat="1" x14ac:dyDescent="0.2"/>
    <row r="392" s="320" customFormat="1" x14ac:dyDescent="0.2"/>
    <row r="393" s="320" customFormat="1" x14ac:dyDescent="0.2"/>
    <row r="394" s="320" customFormat="1" x14ac:dyDescent="0.2"/>
    <row r="395" s="320" customFormat="1" x14ac:dyDescent="0.2"/>
    <row r="396" s="320" customFormat="1" x14ac:dyDescent="0.2"/>
    <row r="397" s="320" customFormat="1" x14ac:dyDescent="0.2"/>
    <row r="398" s="320" customFormat="1" x14ac:dyDescent="0.2"/>
    <row r="399" s="320" customFormat="1" x14ac:dyDescent="0.2"/>
    <row r="400" s="320" customFormat="1" x14ac:dyDescent="0.2"/>
    <row r="401" s="320" customFormat="1" x14ac:dyDescent="0.2"/>
    <row r="402" s="320" customFormat="1" x14ac:dyDescent="0.2"/>
    <row r="403" s="320" customFormat="1" x14ac:dyDescent="0.2"/>
    <row r="404" s="320" customFormat="1" x14ac:dyDescent="0.2"/>
    <row r="405" s="320" customFormat="1" x14ac:dyDescent="0.2"/>
    <row r="406" s="320" customFormat="1" x14ac:dyDescent="0.2"/>
    <row r="407" s="320" customFormat="1" x14ac:dyDescent="0.2"/>
    <row r="408" s="320" customFormat="1" x14ac:dyDescent="0.2"/>
    <row r="409" s="320" customFormat="1" x14ac:dyDescent="0.2"/>
  </sheetData>
  <sheetProtection algorithmName="SHA-512" hashValue="CXgOtyz/3DiQkHs093H1RuBcKGqoTuapGFJ0lPp1xJo5kK9wPhAs7sFQnS4TXtSlgQiT7Ty/r9d6SkgsU/5l6A==" saltValue="++z/Q3a9hCLyFhIlWIO7qQ=="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F11:G11">
    <cfRule type="containsText" dxfId="160" priority="4" stopIfTrue="1" operator="containsText" text="PĀRSNIEGTAS IZMAKSAS">
      <formula>NOT(ISERROR(SEARCH("PĀRSNIEGTAS IZMAKSAS",F11)))</formula>
    </cfRule>
  </conditionalFormatting>
  <conditionalFormatting sqref="F16:G16">
    <cfRule type="containsText" dxfId="159" priority="3" stopIfTrue="1" operator="containsText" text="PĀRSNIEGTAS IZMAKSAS">
      <formula>NOT(ISERROR(SEARCH("PĀRSNIEGTAS IZMAKSAS",F16)))</formula>
    </cfRule>
  </conditionalFormatting>
  <conditionalFormatting sqref="D38">
    <cfRule type="containsText" dxfId="158" priority="2" stopIfTrue="1" operator="containsText" text="PĀRSNIEGTAS IZMAKSAS">
      <formula>NOT(ISERROR(SEARCH("PĀRSNIEGTAS IZMAKSAS",D38)))</formula>
    </cfRule>
  </conditionalFormatting>
  <conditionalFormatting sqref="F8:G8 D7:D36">
    <cfRule type="containsText" dxfId="157" priority="6" stopIfTrue="1" operator="containsText" text="PĀRSNIEGTAS IZMAKSAS">
      <formula>NOT(ISERROR(SEARCH("PĀRSNIEGTAS IZMAKSAS",D7)))</formula>
    </cfRule>
  </conditionalFormatting>
  <conditionalFormatting sqref="J5:Y5">
    <cfRule type="cellIs" dxfId="156" priority="5" operator="equal">
      <formula>"x"</formula>
    </cfRule>
  </conditionalFormatting>
  <conditionalFormatting sqref="D37">
    <cfRule type="containsText" dxfId="155" priority="1" stopIfTrue="1" operator="containsText" text="PĀRSNIEGTAS IZMAKSAS">
      <formula>NOT(ISERROR(SEARCH("PĀRSNIEGTAS IZMAKSAS",D37)))</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 C9:C10 C12:C15 C17:C20 C22:C36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408"/>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B53" sqref="B53"/>
    </sheetView>
  </sheetViews>
  <sheetFormatPr defaultColWidth="9.140625" defaultRowHeight="12.75" x14ac:dyDescent="0.2"/>
  <cols>
    <col min="1" max="1" width="5.42578125" style="401" customWidth="1"/>
    <col min="2" max="2" width="64.140625" style="401" customWidth="1"/>
    <col min="3" max="3" width="14.5703125" style="401" customWidth="1"/>
    <col min="4" max="4" width="14.28515625" style="401" customWidth="1"/>
    <col min="5" max="5" width="9.42578125" style="401" customWidth="1"/>
    <col min="6" max="13" width="13.85546875" style="401" customWidth="1"/>
    <col min="14" max="14" width="11.28515625" style="401" customWidth="1"/>
    <col min="15" max="19" width="14" style="401" customWidth="1"/>
    <col min="20" max="20" width="11.28515625" style="401" customWidth="1"/>
    <col min="21" max="25" width="14" style="401" customWidth="1"/>
    <col min="26" max="26" width="11.28515625" style="401" customWidth="1"/>
    <col min="27" max="69" width="9.140625" style="320"/>
    <col min="70" max="16384" width="9.140625" style="401"/>
  </cols>
  <sheetData>
    <row r="1" spans="1:69" s="251" customFormat="1" ht="27" customHeight="1" x14ac:dyDescent="0.25">
      <c r="A1" s="614" t="s">
        <v>85</v>
      </c>
      <c r="B1" s="614"/>
      <c r="C1" s="600"/>
      <c r="D1" s="621" t="s">
        <v>141</v>
      </c>
      <c r="E1" s="621"/>
      <c r="F1" s="621"/>
      <c r="G1" s="621"/>
      <c r="H1" s="621"/>
      <c r="I1" s="621"/>
      <c r="J1" s="621"/>
      <c r="K1" s="621"/>
      <c r="L1" s="621"/>
      <c r="M1" s="621"/>
      <c r="N1" s="621"/>
      <c r="O1" s="621"/>
      <c r="P1" s="621"/>
      <c r="Q1" s="621"/>
      <c r="R1" s="621"/>
      <c r="S1" s="621"/>
      <c r="T1" s="621"/>
      <c r="U1" s="621"/>
      <c r="V1" s="621"/>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row>
    <row r="2" spans="1:69" s="320" customFormat="1" hidden="1" x14ac:dyDescent="0.2">
      <c r="A2" s="581"/>
    </row>
    <row r="3" spans="1:69" s="320" customFormat="1" hidden="1" x14ac:dyDescent="0.2">
      <c r="A3" s="581"/>
    </row>
    <row r="4" spans="1:69" ht="24.95" customHeight="1" x14ac:dyDescent="0.35">
      <c r="A4" s="616" t="s">
        <v>52</v>
      </c>
      <c r="B4" s="616"/>
      <c r="C4" s="616"/>
      <c r="D4" s="320"/>
      <c r="E4" s="320"/>
      <c r="F4" s="320"/>
      <c r="G4" s="320"/>
      <c r="H4" s="320"/>
      <c r="I4" s="320"/>
      <c r="J4" s="320"/>
      <c r="K4" s="320"/>
      <c r="L4" s="320"/>
      <c r="M4" s="320"/>
      <c r="N4" s="320"/>
      <c r="O4" s="320"/>
      <c r="P4" s="320"/>
      <c r="Q4" s="320"/>
      <c r="R4" s="320"/>
      <c r="S4" s="320"/>
      <c r="T4" s="320"/>
      <c r="U4" s="320"/>
      <c r="V4" s="320"/>
      <c r="W4" s="320"/>
      <c r="X4" s="320"/>
      <c r="Y4" s="320"/>
      <c r="Z4" s="320"/>
    </row>
    <row r="5" spans="1:69" x14ac:dyDescent="0.2">
      <c r="A5" s="617" t="s">
        <v>53</v>
      </c>
      <c r="B5" s="618" t="s">
        <v>54</v>
      </c>
      <c r="C5" s="619" t="s">
        <v>333</v>
      </c>
      <c r="D5" s="613" t="s">
        <v>55</v>
      </c>
      <c r="E5" s="613"/>
      <c r="F5" s="613" t="s">
        <v>56</v>
      </c>
      <c r="G5" s="613"/>
      <c r="H5" s="613">
        <f>'Dati par projektu'!E13</f>
        <v>2022</v>
      </c>
      <c r="I5" s="613"/>
      <c r="J5" s="613">
        <f>IF(OR(H5&gt;='Dati par projektu'!$C$17,H5="X"),"X",H5+1)</f>
        <v>2023</v>
      </c>
      <c r="K5" s="613"/>
      <c r="L5" s="613" t="str">
        <f>IF(OR(J5&gt;='Dati par projektu'!$C$17,J5="X"),"X",J5+1)</f>
        <v>X</v>
      </c>
      <c r="M5" s="613"/>
      <c r="N5" s="613" t="str">
        <f>IF(OR(L5&gt;='Dati par projektu'!$C$17,L5="X"),"X",L5+1)</f>
        <v>X</v>
      </c>
      <c r="O5" s="613"/>
      <c r="P5" s="613" t="str">
        <f>IF(OR(N5&gt;='Dati par projektu'!$C$17,N5="X"),"X",N5+1)</f>
        <v>X</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Z5" s="320"/>
      <c r="AE5" s="384"/>
      <c r="AF5" s="384"/>
      <c r="AG5" s="384"/>
      <c r="AH5" s="384"/>
      <c r="AI5" s="384"/>
      <c r="AJ5" s="384"/>
      <c r="AK5" s="384"/>
      <c r="AL5" s="384"/>
      <c r="AM5" s="384"/>
      <c r="AN5" s="384"/>
      <c r="AO5" s="384"/>
      <c r="AP5" s="384"/>
      <c r="AQ5" s="384"/>
      <c r="AR5" s="384"/>
      <c r="AS5" s="384"/>
      <c r="AT5" s="384"/>
      <c r="AV5" s="582">
        <v>0.55000000000000004</v>
      </c>
      <c r="BQ5" s="401"/>
    </row>
    <row r="6" spans="1:69" ht="27" customHeight="1" x14ac:dyDescent="0.2">
      <c r="A6" s="617"/>
      <c r="B6" s="618" t="s">
        <v>57</v>
      </c>
      <c r="C6" s="620"/>
      <c r="D6" s="583" t="s">
        <v>58</v>
      </c>
      <c r="E6" s="583" t="s">
        <v>59</v>
      </c>
      <c r="F6" s="583" t="s">
        <v>60</v>
      </c>
      <c r="G6" s="583" t="s">
        <v>61</v>
      </c>
      <c r="H6" s="584" t="s">
        <v>62</v>
      </c>
      <c r="I6" s="584" t="s">
        <v>63</v>
      </c>
      <c r="J6" s="584" t="s">
        <v>62</v>
      </c>
      <c r="K6" s="584" t="s">
        <v>63</v>
      </c>
      <c r="L6" s="584" t="s">
        <v>62</v>
      </c>
      <c r="M6" s="584" t="s">
        <v>63</v>
      </c>
      <c r="N6" s="584" t="s">
        <v>62</v>
      </c>
      <c r="O6" s="584" t="s">
        <v>63</v>
      </c>
      <c r="P6" s="584" t="s">
        <v>62</v>
      </c>
      <c r="Q6" s="584" t="s">
        <v>63</v>
      </c>
      <c r="R6" s="584" t="s">
        <v>62</v>
      </c>
      <c r="S6" s="584" t="s">
        <v>63</v>
      </c>
      <c r="T6" s="584" t="s">
        <v>62</v>
      </c>
      <c r="U6" s="584" t="s">
        <v>63</v>
      </c>
      <c r="V6" s="584" t="s">
        <v>62</v>
      </c>
      <c r="W6" s="584" t="s">
        <v>63</v>
      </c>
      <c r="X6" s="584" t="s">
        <v>62</v>
      </c>
      <c r="Y6" s="584" t="s">
        <v>63</v>
      </c>
      <c r="Z6" s="320"/>
      <c r="AE6" s="384"/>
      <c r="AF6" s="384"/>
      <c r="AG6" s="384"/>
      <c r="AH6" s="384"/>
      <c r="AI6" s="384"/>
      <c r="AJ6" s="384"/>
      <c r="AK6" s="384"/>
      <c r="AL6" s="384"/>
      <c r="AM6" s="384"/>
      <c r="AN6" s="384"/>
      <c r="AO6" s="384"/>
      <c r="AP6" s="384"/>
      <c r="AQ6" s="384"/>
      <c r="AR6" s="384"/>
      <c r="AS6" s="384"/>
      <c r="AT6" s="384"/>
      <c r="AV6" s="582">
        <v>0.45</v>
      </c>
      <c r="BQ6" s="401"/>
    </row>
    <row r="7" spans="1:69" x14ac:dyDescent="0.2">
      <c r="A7" s="556">
        <v>1</v>
      </c>
      <c r="B7" s="557" t="s">
        <v>89</v>
      </c>
      <c r="C7" s="241">
        <v>0.85</v>
      </c>
      <c r="D7" s="585">
        <f>F7+G7</f>
        <v>0</v>
      </c>
      <c r="E7" s="586" t="e">
        <f t="shared" ref="E7:E35" si="0">D7/$D$36</f>
        <v>#DIV/0!</v>
      </c>
      <c r="F7" s="587">
        <f t="shared" ref="F7:G11" si="1">ROUND(H7+J7+L7+N7+P7+R7+T7+V7+X7,2)</f>
        <v>0</v>
      </c>
      <c r="G7" s="587">
        <f t="shared" si="1"/>
        <v>0</v>
      </c>
      <c r="H7" s="19"/>
      <c r="I7" s="20"/>
      <c r="J7" s="19"/>
      <c r="K7" s="20"/>
      <c r="L7" s="19"/>
      <c r="M7" s="20"/>
      <c r="N7" s="19"/>
      <c r="O7" s="20"/>
      <c r="P7" s="19"/>
      <c r="Q7" s="20"/>
      <c r="R7" s="19"/>
      <c r="S7" s="20"/>
      <c r="T7" s="19"/>
      <c r="U7" s="20"/>
      <c r="V7" s="19"/>
      <c r="W7" s="20"/>
      <c r="X7" s="19"/>
      <c r="Y7" s="20"/>
      <c r="Z7" s="320"/>
      <c r="AE7" s="384"/>
      <c r="AF7" s="384"/>
      <c r="AG7" s="384"/>
      <c r="AH7" s="384"/>
      <c r="AI7" s="384"/>
      <c r="AJ7" s="384"/>
      <c r="AK7" s="384"/>
      <c r="AL7" s="384"/>
      <c r="AM7" s="384"/>
      <c r="AN7" s="384"/>
      <c r="AO7" s="384"/>
      <c r="AP7" s="384"/>
      <c r="AQ7" s="384"/>
      <c r="AR7" s="384"/>
      <c r="AS7" s="384"/>
      <c r="AT7" s="384"/>
      <c r="AV7" s="582">
        <v>0.35</v>
      </c>
      <c r="BQ7" s="401"/>
    </row>
    <row r="8" spans="1:69" x14ac:dyDescent="0.2">
      <c r="A8" s="556">
        <v>2</v>
      </c>
      <c r="B8" s="557" t="s">
        <v>64</v>
      </c>
      <c r="C8" s="320"/>
      <c r="D8" s="585">
        <f t="shared" ref="D8:D35" si="2">F8+G8</f>
        <v>0</v>
      </c>
      <c r="E8" s="586" t="e">
        <f t="shared" si="0"/>
        <v>#DIV/0!</v>
      </c>
      <c r="F8" s="588">
        <f>ROUND(H8+J8+L8+N8+P8+R8+T8+V8+X8,2)</f>
        <v>0</v>
      </c>
      <c r="G8" s="588">
        <f>ROUND(I8+K8+M8+O8+Q8+S8+U8+W8+Y8,2)</f>
        <v>0</v>
      </c>
      <c r="H8" s="589">
        <f>SUM(H9:H10)</f>
        <v>0</v>
      </c>
      <c r="I8" s="589">
        <f t="shared" ref="I8:Y8" si="3">SUM(I9:I10)</f>
        <v>0</v>
      </c>
      <c r="J8" s="589">
        <f t="shared" si="3"/>
        <v>0</v>
      </c>
      <c r="K8" s="589">
        <f t="shared" si="3"/>
        <v>0</v>
      </c>
      <c r="L8" s="589">
        <f t="shared" si="3"/>
        <v>0</v>
      </c>
      <c r="M8" s="589">
        <f t="shared" si="3"/>
        <v>0</v>
      </c>
      <c r="N8" s="589">
        <f t="shared" si="3"/>
        <v>0</v>
      </c>
      <c r="O8" s="589">
        <f t="shared" si="3"/>
        <v>0</v>
      </c>
      <c r="P8" s="589">
        <f t="shared" si="3"/>
        <v>0</v>
      </c>
      <c r="Q8" s="589">
        <f t="shared" si="3"/>
        <v>0</v>
      </c>
      <c r="R8" s="589">
        <f t="shared" si="3"/>
        <v>0</v>
      </c>
      <c r="S8" s="589">
        <f t="shared" si="3"/>
        <v>0</v>
      </c>
      <c r="T8" s="589">
        <f t="shared" si="3"/>
        <v>0</v>
      </c>
      <c r="U8" s="589">
        <f t="shared" si="3"/>
        <v>0</v>
      </c>
      <c r="V8" s="589">
        <f t="shared" si="3"/>
        <v>0</v>
      </c>
      <c r="W8" s="589">
        <f t="shared" si="3"/>
        <v>0</v>
      </c>
      <c r="X8" s="589">
        <f t="shared" si="3"/>
        <v>0</v>
      </c>
      <c r="Y8" s="589">
        <f t="shared" si="3"/>
        <v>0</v>
      </c>
      <c r="Z8" s="320"/>
      <c r="AE8" s="384"/>
      <c r="AF8" s="384"/>
      <c r="AG8" s="384"/>
      <c r="AH8" s="384"/>
      <c r="AI8" s="384"/>
      <c r="AJ8" s="384"/>
      <c r="AK8" s="384"/>
      <c r="AL8" s="384"/>
      <c r="AM8" s="384"/>
      <c r="AN8" s="384"/>
      <c r="AO8" s="384"/>
      <c r="AP8" s="384"/>
      <c r="AQ8" s="384"/>
      <c r="AR8" s="384"/>
      <c r="AS8" s="384"/>
      <c r="AT8" s="384"/>
      <c r="AV8" s="590"/>
      <c r="BQ8" s="401"/>
    </row>
    <row r="9" spans="1:69" x14ac:dyDescent="0.2">
      <c r="A9" s="561" t="s">
        <v>65</v>
      </c>
      <c r="B9" s="562" t="s">
        <v>66</v>
      </c>
      <c r="C9" s="241">
        <v>0.85</v>
      </c>
      <c r="D9" s="585">
        <f t="shared" si="2"/>
        <v>0</v>
      </c>
      <c r="E9" s="586" t="e">
        <f t="shared" si="0"/>
        <v>#DIV/0!</v>
      </c>
      <c r="F9" s="591">
        <f t="shared" si="1"/>
        <v>0</v>
      </c>
      <c r="G9" s="591">
        <f t="shared" si="1"/>
        <v>0</v>
      </c>
      <c r="H9" s="20"/>
      <c r="I9" s="20"/>
      <c r="J9" s="20"/>
      <c r="K9" s="20"/>
      <c r="L9" s="20"/>
      <c r="M9" s="20"/>
      <c r="N9" s="20"/>
      <c r="O9" s="20"/>
      <c r="P9" s="20"/>
      <c r="Q9" s="20"/>
      <c r="R9" s="20"/>
      <c r="S9" s="20"/>
      <c r="T9" s="20"/>
      <c r="U9" s="20"/>
      <c r="V9" s="20"/>
      <c r="W9" s="20"/>
      <c r="X9" s="20"/>
      <c r="Y9" s="20"/>
      <c r="Z9" s="320"/>
      <c r="AE9" s="384"/>
      <c r="AF9" s="384"/>
      <c r="AG9" s="384"/>
      <c r="AH9" s="384"/>
      <c r="AI9" s="384"/>
      <c r="AJ9" s="384"/>
      <c r="AK9" s="384"/>
      <c r="AL9" s="384"/>
      <c r="AM9" s="384"/>
      <c r="AN9" s="384"/>
      <c r="AO9" s="384"/>
      <c r="AP9" s="384"/>
      <c r="AQ9" s="384"/>
      <c r="AR9" s="384"/>
      <c r="AS9" s="384"/>
      <c r="AT9" s="384"/>
      <c r="AV9" s="590"/>
      <c r="BQ9" s="401"/>
    </row>
    <row r="10" spans="1:69" x14ac:dyDescent="0.2">
      <c r="A10" s="561" t="s">
        <v>67</v>
      </c>
      <c r="B10" s="562" t="s">
        <v>90</v>
      </c>
      <c r="C10" s="241">
        <v>0.85</v>
      </c>
      <c r="D10" s="585">
        <f t="shared" si="2"/>
        <v>0</v>
      </c>
      <c r="E10" s="586" t="e">
        <f t="shared" si="0"/>
        <v>#DIV/0!</v>
      </c>
      <c r="F10" s="591">
        <f t="shared" si="1"/>
        <v>0</v>
      </c>
      <c r="G10" s="591">
        <f t="shared" si="1"/>
        <v>0</v>
      </c>
      <c r="H10" s="20"/>
      <c r="I10" s="20"/>
      <c r="J10" s="20"/>
      <c r="K10" s="20"/>
      <c r="L10" s="20"/>
      <c r="M10" s="20"/>
      <c r="N10" s="20"/>
      <c r="O10" s="20"/>
      <c r="P10" s="20"/>
      <c r="Q10" s="20"/>
      <c r="R10" s="20"/>
      <c r="S10" s="20"/>
      <c r="T10" s="20"/>
      <c r="U10" s="20"/>
      <c r="V10" s="20"/>
      <c r="W10" s="20"/>
      <c r="X10" s="20"/>
      <c r="Y10" s="20"/>
      <c r="Z10" s="320"/>
      <c r="AE10" s="384"/>
      <c r="AF10" s="384"/>
      <c r="AG10" s="384"/>
      <c r="AH10" s="384"/>
      <c r="AI10" s="384"/>
      <c r="AJ10" s="384"/>
      <c r="AK10" s="384"/>
      <c r="AL10" s="384"/>
      <c r="AM10" s="384"/>
      <c r="AN10" s="384"/>
      <c r="AO10" s="384"/>
      <c r="AP10" s="384"/>
      <c r="AQ10" s="384"/>
      <c r="AR10" s="384"/>
      <c r="AS10" s="384"/>
      <c r="AT10" s="384"/>
      <c r="AV10" s="590"/>
      <c r="BQ10" s="401"/>
    </row>
    <row r="11" spans="1:69" hidden="1" x14ac:dyDescent="0.2">
      <c r="A11" s="556">
        <v>3</v>
      </c>
      <c r="B11" s="557" t="s">
        <v>93</v>
      </c>
      <c r="C11" s="320"/>
      <c r="D11" s="585">
        <f t="shared" si="2"/>
        <v>0</v>
      </c>
      <c r="E11" s="586" t="e">
        <f t="shared" si="0"/>
        <v>#DIV/0!</v>
      </c>
      <c r="F11" s="588">
        <f t="shared" si="1"/>
        <v>0</v>
      </c>
      <c r="G11" s="588">
        <f t="shared" si="1"/>
        <v>0</v>
      </c>
      <c r="H11" s="589">
        <f>SUM(H12:H13)</f>
        <v>0</v>
      </c>
      <c r="I11" s="589">
        <f t="shared" ref="I11:Y11" si="4">SUM(I12:I13)</f>
        <v>0</v>
      </c>
      <c r="J11" s="589">
        <f t="shared" si="4"/>
        <v>0</v>
      </c>
      <c r="K11" s="589">
        <f t="shared" si="4"/>
        <v>0</v>
      </c>
      <c r="L11" s="589">
        <f t="shared" si="4"/>
        <v>0</v>
      </c>
      <c r="M11" s="589">
        <f t="shared" si="4"/>
        <v>0</v>
      </c>
      <c r="N11" s="589">
        <f t="shared" si="4"/>
        <v>0</v>
      </c>
      <c r="O11" s="589">
        <f t="shared" si="4"/>
        <v>0</v>
      </c>
      <c r="P11" s="589">
        <f t="shared" si="4"/>
        <v>0</v>
      </c>
      <c r="Q11" s="589">
        <f t="shared" si="4"/>
        <v>0</v>
      </c>
      <c r="R11" s="589">
        <f t="shared" si="4"/>
        <v>0</v>
      </c>
      <c r="S11" s="589">
        <f t="shared" si="4"/>
        <v>0</v>
      </c>
      <c r="T11" s="589">
        <f t="shared" si="4"/>
        <v>0</v>
      </c>
      <c r="U11" s="589">
        <f t="shared" si="4"/>
        <v>0</v>
      </c>
      <c r="V11" s="589">
        <f t="shared" si="4"/>
        <v>0</v>
      </c>
      <c r="W11" s="589">
        <f t="shared" si="4"/>
        <v>0</v>
      </c>
      <c r="X11" s="589">
        <f t="shared" si="4"/>
        <v>0</v>
      </c>
      <c r="Y11" s="589">
        <f t="shared" si="4"/>
        <v>0</v>
      </c>
      <c r="Z11" s="320"/>
      <c r="AE11" s="384"/>
      <c r="AF11" s="384"/>
      <c r="AG11" s="384"/>
      <c r="AH11" s="384"/>
      <c r="AI11" s="384"/>
      <c r="AJ11" s="384"/>
      <c r="AK11" s="384"/>
      <c r="AL11" s="384"/>
      <c r="AM11" s="384"/>
      <c r="AN11" s="384"/>
      <c r="AO11" s="384"/>
      <c r="AP11" s="384"/>
      <c r="AQ11" s="384"/>
      <c r="AR11" s="384"/>
      <c r="AS11" s="384"/>
      <c r="AT11" s="384"/>
      <c r="AV11" s="590"/>
      <c r="BQ11" s="401"/>
    </row>
    <row r="12" spans="1:69" hidden="1" x14ac:dyDescent="0.2">
      <c r="A12" s="561" t="s">
        <v>91</v>
      </c>
      <c r="B12" s="562" t="s">
        <v>94</v>
      </c>
      <c r="C12" s="241">
        <v>0.85</v>
      </c>
      <c r="D12" s="585">
        <f t="shared" si="2"/>
        <v>0</v>
      </c>
      <c r="E12" s="586" t="e">
        <f t="shared" si="0"/>
        <v>#DIV/0!</v>
      </c>
      <c r="F12" s="591">
        <f>ROUND(H12+J12+L12+N12+P12+R12+T12+V12+X12,2)</f>
        <v>0</v>
      </c>
      <c r="G12" s="591">
        <f>ROUND(I12+K12+M12+O12+Q12+S12+U12+W12+Y12,2)</f>
        <v>0</v>
      </c>
      <c r="H12" s="20"/>
      <c r="I12" s="20"/>
      <c r="J12" s="20"/>
      <c r="K12" s="20"/>
      <c r="L12" s="20"/>
      <c r="M12" s="20"/>
      <c r="N12" s="20"/>
      <c r="O12" s="20"/>
      <c r="P12" s="20"/>
      <c r="Q12" s="20"/>
      <c r="R12" s="20"/>
      <c r="S12" s="20"/>
      <c r="T12" s="20"/>
      <c r="U12" s="20"/>
      <c r="V12" s="20"/>
      <c r="W12" s="20"/>
      <c r="X12" s="20"/>
      <c r="Y12" s="20"/>
      <c r="Z12" s="320"/>
      <c r="AE12" s="384"/>
      <c r="AF12" s="384"/>
      <c r="AG12" s="384"/>
      <c r="AH12" s="384"/>
      <c r="AI12" s="384"/>
      <c r="AJ12" s="384"/>
      <c r="AK12" s="384"/>
      <c r="AL12" s="384"/>
      <c r="AM12" s="384"/>
      <c r="AN12" s="384"/>
      <c r="AO12" s="384"/>
      <c r="AP12" s="384"/>
      <c r="AQ12" s="384"/>
      <c r="AR12" s="384"/>
      <c r="AS12" s="384"/>
      <c r="AT12" s="384"/>
      <c r="AV12" s="590"/>
      <c r="BQ12" s="401"/>
    </row>
    <row r="13" spans="1:69" hidden="1" x14ac:dyDescent="0.2">
      <c r="A13" s="561" t="s">
        <v>92</v>
      </c>
      <c r="B13" s="562" t="s">
        <v>95</v>
      </c>
      <c r="C13" s="241">
        <v>0.85</v>
      </c>
      <c r="D13" s="585">
        <f t="shared" si="2"/>
        <v>0</v>
      </c>
      <c r="E13" s="586" t="e">
        <f t="shared" si="0"/>
        <v>#DIV/0!</v>
      </c>
      <c r="F13" s="591">
        <f t="shared" ref="F13:G16" si="5">ROUND(H13+J13+L13+N13+P13+R13+T13+V13+X13,2)</f>
        <v>0</v>
      </c>
      <c r="G13" s="591">
        <f t="shared" si="5"/>
        <v>0</v>
      </c>
      <c r="H13" s="20"/>
      <c r="I13" s="20"/>
      <c r="J13" s="20"/>
      <c r="K13" s="20"/>
      <c r="L13" s="20"/>
      <c r="M13" s="20"/>
      <c r="N13" s="20"/>
      <c r="O13" s="20"/>
      <c r="P13" s="20"/>
      <c r="Q13" s="20"/>
      <c r="R13" s="20"/>
      <c r="S13" s="20"/>
      <c r="T13" s="20"/>
      <c r="U13" s="20"/>
      <c r="V13" s="20"/>
      <c r="W13" s="20"/>
      <c r="X13" s="20"/>
      <c r="Y13" s="20"/>
      <c r="Z13" s="320"/>
      <c r="AE13" s="384"/>
      <c r="AF13" s="384"/>
      <c r="AG13" s="384"/>
      <c r="AH13" s="384"/>
      <c r="AI13" s="384"/>
      <c r="AJ13" s="384"/>
      <c r="AK13" s="384"/>
      <c r="AL13" s="384"/>
      <c r="AM13" s="384"/>
      <c r="AN13" s="384"/>
      <c r="AO13" s="384"/>
      <c r="AP13" s="384"/>
      <c r="AQ13" s="384"/>
      <c r="AR13" s="384"/>
      <c r="AS13" s="384"/>
      <c r="AT13" s="384"/>
      <c r="AV13" s="590"/>
      <c r="BQ13" s="401"/>
    </row>
    <row r="14" spans="1:69" hidden="1" x14ac:dyDescent="0.2">
      <c r="A14" s="556">
        <v>4</v>
      </c>
      <c r="B14" s="557" t="s">
        <v>68</v>
      </c>
      <c r="C14" s="241">
        <v>0.85</v>
      </c>
      <c r="D14" s="585">
        <f t="shared" si="2"/>
        <v>0</v>
      </c>
      <c r="E14" s="586" t="e">
        <f t="shared" si="0"/>
        <v>#DIV/0!</v>
      </c>
      <c r="F14" s="591">
        <f t="shared" si="5"/>
        <v>0</v>
      </c>
      <c r="G14" s="591">
        <f t="shared" si="5"/>
        <v>0</v>
      </c>
      <c r="H14" s="19"/>
      <c r="I14" s="19"/>
      <c r="J14" s="19"/>
      <c r="K14" s="19"/>
      <c r="L14" s="19"/>
      <c r="M14" s="19"/>
      <c r="N14" s="19"/>
      <c r="O14" s="19"/>
      <c r="P14" s="19"/>
      <c r="Q14" s="19"/>
      <c r="R14" s="19"/>
      <c r="S14" s="19"/>
      <c r="T14" s="19"/>
      <c r="U14" s="19"/>
      <c r="V14" s="19"/>
      <c r="W14" s="19"/>
      <c r="X14" s="19"/>
      <c r="Y14" s="19"/>
      <c r="Z14" s="320"/>
      <c r="AE14" s="384"/>
      <c r="AF14" s="384"/>
      <c r="AG14" s="384"/>
      <c r="AH14" s="384"/>
      <c r="AI14" s="384"/>
      <c r="AJ14" s="384"/>
      <c r="AK14" s="384"/>
      <c r="AL14" s="384"/>
      <c r="AM14" s="384"/>
      <c r="AN14" s="384"/>
      <c r="AO14" s="384"/>
      <c r="AP14" s="384"/>
      <c r="AQ14" s="384"/>
      <c r="AR14" s="384"/>
      <c r="AS14" s="384"/>
      <c r="AT14" s="384"/>
      <c r="BQ14" s="401"/>
    </row>
    <row r="15" spans="1:69" hidden="1" x14ac:dyDescent="0.2">
      <c r="A15" s="556">
        <v>5</v>
      </c>
      <c r="B15" s="557" t="s">
        <v>96</v>
      </c>
      <c r="C15" s="241">
        <v>0.85</v>
      </c>
      <c r="D15" s="585">
        <f t="shared" si="2"/>
        <v>0</v>
      </c>
      <c r="E15" s="586" t="e">
        <f t="shared" si="0"/>
        <v>#DIV/0!</v>
      </c>
      <c r="F15" s="591">
        <f t="shared" si="5"/>
        <v>0</v>
      </c>
      <c r="G15" s="591">
        <f t="shared" si="5"/>
        <v>0</v>
      </c>
      <c r="H15" s="19"/>
      <c r="I15" s="19"/>
      <c r="J15" s="19"/>
      <c r="K15" s="19"/>
      <c r="L15" s="19"/>
      <c r="M15" s="19"/>
      <c r="N15" s="19"/>
      <c r="O15" s="19"/>
      <c r="P15" s="19"/>
      <c r="Q15" s="19"/>
      <c r="R15" s="19"/>
      <c r="S15" s="19"/>
      <c r="T15" s="19"/>
      <c r="U15" s="19"/>
      <c r="V15" s="19"/>
      <c r="W15" s="19"/>
      <c r="X15" s="19"/>
      <c r="Y15" s="19"/>
      <c r="Z15" s="320"/>
      <c r="AE15" s="384"/>
      <c r="AF15" s="384"/>
      <c r="AG15" s="384"/>
      <c r="AH15" s="384"/>
      <c r="AI15" s="384"/>
      <c r="AJ15" s="384"/>
      <c r="AK15" s="384"/>
      <c r="AL15" s="384"/>
      <c r="AM15" s="384"/>
      <c r="AN15" s="384"/>
      <c r="AO15" s="384"/>
      <c r="AP15" s="384"/>
      <c r="AQ15" s="384"/>
      <c r="AR15" s="384"/>
      <c r="AS15" s="384"/>
      <c r="AT15" s="384"/>
      <c r="BQ15" s="401"/>
    </row>
    <row r="16" spans="1:69" hidden="1" x14ac:dyDescent="0.2">
      <c r="A16" s="556">
        <v>6</v>
      </c>
      <c r="B16" s="557" t="s">
        <v>97</v>
      </c>
      <c r="C16" s="320"/>
      <c r="D16" s="585">
        <f t="shared" si="2"/>
        <v>0</v>
      </c>
      <c r="E16" s="586" t="e">
        <f t="shared" si="0"/>
        <v>#DIV/0!</v>
      </c>
      <c r="F16" s="588">
        <f t="shared" si="5"/>
        <v>0</v>
      </c>
      <c r="G16" s="588">
        <f>ROUND(I16+K16+M16+O16+Q16+S16+U16+W16+Y16,2)</f>
        <v>0</v>
      </c>
      <c r="H16" s="589">
        <f>SUM(H17:H20)</f>
        <v>0</v>
      </c>
      <c r="I16" s="589">
        <f t="shared" ref="I16:Y16" si="6">SUM(I17:I20)</f>
        <v>0</v>
      </c>
      <c r="J16" s="589">
        <f t="shared" si="6"/>
        <v>0</v>
      </c>
      <c r="K16" s="589">
        <f t="shared" si="6"/>
        <v>0</v>
      </c>
      <c r="L16" s="589">
        <f t="shared" si="6"/>
        <v>0</v>
      </c>
      <c r="M16" s="589">
        <f t="shared" si="6"/>
        <v>0</v>
      </c>
      <c r="N16" s="589">
        <f t="shared" si="6"/>
        <v>0</v>
      </c>
      <c r="O16" s="589">
        <f t="shared" si="6"/>
        <v>0</v>
      </c>
      <c r="P16" s="589">
        <f t="shared" si="6"/>
        <v>0</v>
      </c>
      <c r="Q16" s="589">
        <f t="shared" si="6"/>
        <v>0</v>
      </c>
      <c r="R16" s="589">
        <f t="shared" si="6"/>
        <v>0</v>
      </c>
      <c r="S16" s="589">
        <f t="shared" si="6"/>
        <v>0</v>
      </c>
      <c r="T16" s="589">
        <f t="shared" si="6"/>
        <v>0</v>
      </c>
      <c r="U16" s="589">
        <f t="shared" si="6"/>
        <v>0</v>
      </c>
      <c r="V16" s="589">
        <f t="shared" si="6"/>
        <v>0</v>
      </c>
      <c r="W16" s="589">
        <f t="shared" si="6"/>
        <v>0</v>
      </c>
      <c r="X16" s="589">
        <f t="shared" si="6"/>
        <v>0</v>
      </c>
      <c r="Y16" s="589">
        <f t="shared" si="6"/>
        <v>0</v>
      </c>
      <c r="Z16" s="320"/>
      <c r="AE16" s="384"/>
      <c r="AF16" s="384"/>
      <c r="AG16" s="384"/>
      <c r="AH16" s="384"/>
      <c r="AI16" s="384"/>
      <c r="AJ16" s="384"/>
      <c r="AK16" s="384"/>
      <c r="AL16" s="384"/>
      <c r="AM16" s="384"/>
      <c r="AN16" s="384"/>
      <c r="AO16" s="384"/>
      <c r="AP16" s="384"/>
      <c r="AQ16" s="384"/>
      <c r="AR16" s="384"/>
      <c r="AS16" s="384"/>
      <c r="AT16" s="384"/>
      <c r="AV16" s="590"/>
      <c r="BQ16" s="401"/>
    </row>
    <row r="17" spans="1:69" hidden="1" x14ac:dyDescent="0.2">
      <c r="A17" s="561" t="s">
        <v>100</v>
      </c>
      <c r="B17" s="562" t="s">
        <v>98</v>
      </c>
      <c r="C17" s="241">
        <v>0.85</v>
      </c>
      <c r="D17" s="585">
        <f t="shared" si="2"/>
        <v>0</v>
      </c>
      <c r="E17" s="586" t="e">
        <f t="shared" si="0"/>
        <v>#DIV/0!</v>
      </c>
      <c r="F17" s="591">
        <f>ROUND(H17+J17+L17+N17+P17+R17+T17+V17+X17,2)</f>
        <v>0</v>
      </c>
      <c r="G17" s="591">
        <f>ROUND(I17+K17+M17+O17+Q17+S17+U17+W17+Y17,2)</f>
        <v>0</v>
      </c>
      <c r="H17" s="20"/>
      <c r="I17" s="20"/>
      <c r="J17" s="20"/>
      <c r="K17" s="20"/>
      <c r="L17" s="20"/>
      <c r="M17" s="20"/>
      <c r="N17" s="20"/>
      <c r="O17" s="20"/>
      <c r="P17" s="20"/>
      <c r="Q17" s="20"/>
      <c r="R17" s="20"/>
      <c r="S17" s="20"/>
      <c r="T17" s="20"/>
      <c r="U17" s="20"/>
      <c r="V17" s="20"/>
      <c r="W17" s="20"/>
      <c r="X17" s="20"/>
      <c r="Y17" s="20"/>
      <c r="Z17" s="320"/>
      <c r="AE17" s="384"/>
      <c r="AF17" s="384"/>
      <c r="AG17" s="384"/>
      <c r="AH17" s="384"/>
      <c r="AI17" s="384"/>
      <c r="AJ17" s="384"/>
      <c r="AK17" s="384"/>
      <c r="AL17" s="384"/>
      <c r="AM17" s="384"/>
      <c r="AN17" s="384"/>
      <c r="AO17" s="384"/>
      <c r="AP17" s="384"/>
      <c r="AQ17" s="384"/>
      <c r="AR17" s="384"/>
      <c r="AS17" s="384"/>
      <c r="AT17" s="384"/>
      <c r="AV17" s="590"/>
      <c r="BQ17" s="401"/>
    </row>
    <row r="18" spans="1:69" hidden="1" x14ac:dyDescent="0.2">
      <c r="A18" s="561" t="s">
        <v>101</v>
      </c>
      <c r="B18" s="562" t="s">
        <v>95</v>
      </c>
      <c r="C18" s="241">
        <v>0.85</v>
      </c>
      <c r="D18" s="585">
        <f t="shared" si="2"/>
        <v>0</v>
      </c>
      <c r="E18" s="586" t="e">
        <f t="shared" si="0"/>
        <v>#DIV/0!</v>
      </c>
      <c r="F18" s="591">
        <f t="shared" ref="F18:G20" si="7">ROUND(H18+J18+L18+N18+P18+R18+T18+V18+X18,2)</f>
        <v>0</v>
      </c>
      <c r="G18" s="591">
        <f t="shared" si="7"/>
        <v>0</v>
      </c>
      <c r="H18" s="20"/>
      <c r="I18" s="20"/>
      <c r="J18" s="20"/>
      <c r="K18" s="20"/>
      <c r="L18" s="20"/>
      <c r="M18" s="20"/>
      <c r="N18" s="20"/>
      <c r="O18" s="20"/>
      <c r="P18" s="20"/>
      <c r="Q18" s="20"/>
      <c r="R18" s="20"/>
      <c r="S18" s="20"/>
      <c r="T18" s="20"/>
      <c r="U18" s="20"/>
      <c r="V18" s="20"/>
      <c r="W18" s="20"/>
      <c r="X18" s="20"/>
      <c r="Y18" s="20"/>
      <c r="Z18" s="320"/>
      <c r="AE18" s="384"/>
      <c r="AF18" s="384"/>
      <c r="AG18" s="384"/>
      <c r="AH18" s="384"/>
      <c r="AI18" s="384"/>
      <c r="AJ18" s="384"/>
      <c r="AK18" s="384"/>
      <c r="AL18" s="384"/>
      <c r="AM18" s="384"/>
      <c r="AN18" s="384"/>
      <c r="AO18" s="384"/>
      <c r="AP18" s="384"/>
      <c r="AQ18" s="384"/>
      <c r="AR18" s="384"/>
      <c r="AS18" s="384"/>
      <c r="AT18" s="384"/>
      <c r="AV18" s="590"/>
      <c r="BQ18" s="401"/>
    </row>
    <row r="19" spans="1:69" hidden="1" x14ac:dyDescent="0.2">
      <c r="A19" s="561" t="s">
        <v>102</v>
      </c>
      <c r="B19" s="562" t="s">
        <v>99</v>
      </c>
      <c r="C19" s="241">
        <v>0.85</v>
      </c>
      <c r="D19" s="585">
        <f t="shared" si="2"/>
        <v>0</v>
      </c>
      <c r="E19" s="586" t="e">
        <f t="shared" si="0"/>
        <v>#DIV/0!</v>
      </c>
      <c r="F19" s="591">
        <f t="shared" si="7"/>
        <v>0</v>
      </c>
      <c r="G19" s="591">
        <f t="shared" si="7"/>
        <v>0</v>
      </c>
      <c r="H19" s="20"/>
      <c r="I19" s="20"/>
      <c r="J19" s="20"/>
      <c r="K19" s="20"/>
      <c r="L19" s="20"/>
      <c r="M19" s="20"/>
      <c r="N19" s="20"/>
      <c r="O19" s="20"/>
      <c r="P19" s="20"/>
      <c r="Q19" s="20"/>
      <c r="R19" s="20"/>
      <c r="S19" s="20"/>
      <c r="T19" s="20"/>
      <c r="U19" s="20"/>
      <c r="V19" s="20"/>
      <c r="W19" s="20"/>
      <c r="X19" s="20"/>
      <c r="Y19" s="20"/>
      <c r="Z19" s="320"/>
      <c r="AE19" s="384"/>
      <c r="AF19" s="384"/>
      <c r="AG19" s="384"/>
      <c r="AH19" s="384"/>
      <c r="AI19" s="384"/>
      <c r="AJ19" s="384"/>
      <c r="AK19" s="384"/>
      <c r="AL19" s="384"/>
      <c r="AM19" s="384"/>
      <c r="AN19" s="384"/>
      <c r="AO19" s="384"/>
      <c r="AP19" s="384"/>
      <c r="AQ19" s="384"/>
      <c r="AR19" s="384"/>
      <c r="AS19" s="384"/>
      <c r="AT19" s="384"/>
      <c r="AV19" s="590"/>
      <c r="BQ19" s="401"/>
    </row>
    <row r="20" spans="1:69" hidden="1" x14ac:dyDescent="0.2">
      <c r="A20" s="561" t="s">
        <v>103</v>
      </c>
      <c r="B20" s="562" t="s">
        <v>80</v>
      </c>
      <c r="C20" s="241">
        <v>0.85</v>
      </c>
      <c r="D20" s="585">
        <f t="shared" si="2"/>
        <v>0</v>
      </c>
      <c r="E20" s="586" t="e">
        <f t="shared" si="0"/>
        <v>#DIV/0!</v>
      </c>
      <c r="F20" s="591">
        <f t="shared" si="7"/>
        <v>0</v>
      </c>
      <c r="G20" s="591">
        <f t="shared" si="7"/>
        <v>0</v>
      </c>
      <c r="H20" s="20"/>
      <c r="I20" s="20"/>
      <c r="J20" s="20"/>
      <c r="K20" s="20"/>
      <c r="L20" s="20"/>
      <c r="M20" s="20"/>
      <c r="N20" s="20"/>
      <c r="O20" s="20"/>
      <c r="P20" s="20"/>
      <c r="Q20" s="20"/>
      <c r="R20" s="20"/>
      <c r="S20" s="20"/>
      <c r="T20" s="20"/>
      <c r="U20" s="20"/>
      <c r="V20" s="20"/>
      <c r="W20" s="20"/>
      <c r="X20" s="20"/>
      <c r="Y20" s="20"/>
      <c r="Z20" s="320"/>
      <c r="AE20" s="384"/>
      <c r="AF20" s="384"/>
      <c r="AG20" s="384"/>
      <c r="AH20" s="384"/>
      <c r="AI20" s="384"/>
      <c r="AJ20" s="384"/>
      <c r="AK20" s="384"/>
      <c r="AL20" s="384"/>
      <c r="AM20" s="384"/>
      <c r="AN20" s="384"/>
      <c r="AO20" s="384"/>
      <c r="AP20" s="384"/>
      <c r="AQ20" s="384"/>
      <c r="AR20" s="384"/>
      <c r="AS20" s="384"/>
      <c r="AT20" s="384"/>
      <c r="AV20" s="590"/>
      <c r="BQ20" s="401"/>
    </row>
    <row r="21" spans="1:69" x14ac:dyDescent="0.2">
      <c r="A21" s="556">
        <v>7</v>
      </c>
      <c r="B21" s="557" t="s">
        <v>69</v>
      </c>
      <c r="C21" s="320"/>
      <c r="D21" s="585">
        <f t="shared" si="2"/>
        <v>0</v>
      </c>
      <c r="E21" s="586" t="e">
        <f t="shared" si="0"/>
        <v>#DIV/0!</v>
      </c>
      <c r="F21" s="587">
        <f>ROUND(H21+J21+L21+N21+P21+R21+T21+V21+X21,2)</f>
        <v>0</v>
      </c>
      <c r="G21" s="587">
        <f>ROUND(I21+K21+M21+O21+Q21+S21+U21+W21+Y21,2)</f>
        <v>0</v>
      </c>
      <c r="H21" s="592">
        <f>SUM(H22:H27)</f>
        <v>0</v>
      </c>
      <c r="I21" s="592">
        <f t="shared" ref="I21:Y21" si="8">SUM(I22:I27)</f>
        <v>0</v>
      </c>
      <c r="J21" s="592">
        <f t="shared" si="8"/>
        <v>0</v>
      </c>
      <c r="K21" s="592">
        <f t="shared" si="8"/>
        <v>0</v>
      </c>
      <c r="L21" s="592">
        <f t="shared" si="8"/>
        <v>0</v>
      </c>
      <c r="M21" s="592">
        <f t="shared" si="8"/>
        <v>0</v>
      </c>
      <c r="N21" s="592">
        <f t="shared" si="8"/>
        <v>0</v>
      </c>
      <c r="O21" s="592">
        <f t="shared" si="8"/>
        <v>0</v>
      </c>
      <c r="P21" s="592">
        <f t="shared" si="8"/>
        <v>0</v>
      </c>
      <c r="Q21" s="592">
        <f t="shared" si="8"/>
        <v>0</v>
      </c>
      <c r="R21" s="592">
        <f t="shared" si="8"/>
        <v>0</v>
      </c>
      <c r="S21" s="592">
        <f t="shared" si="8"/>
        <v>0</v>
      </c>
      <c r="T21" s="592">
        <f t="shared" si="8"/>
        <v>0</v>
      </c>
      <c r="U21" s="592">
        <f t="shared" si="8"/>
        <v>0</v>
      </c>
      <c r="V21" s="592">
        <f t="shared" si="8"/>
        <v>0</v>
      </c>
      <c r="W21" s="592">
        <f t="shared" si="8"/>
        <v>0</v>
      </c>
      <c r="X21" s="592">
        <f t="shared" si="8"/>
        <v>0</v>
      </c>
      <c r="Y21" s="592">
        <f t="shared" si="8"/>
        <v>0</v>
      </c>
      <c r="Z21" s="320"/>
      <c r="AE21" s="384"/>
      <c r="AF21" s="384"/>
      <c r="AG21" s="384"/>
      <c r="AH21" s="384"/>
      <c r="AI21" s="384"/>
      <c r="AJ21" s="384"/>
      <c r="AK21" s="384"/>
      <c r="AL21" s="384"/>
      <c r="AM21" s="384"/>
      <c r="AN21" s="384"/>
      <c r="AO21" s="384"/>
      <c r="AP21" s="384"/>
      <c r="AQ21" s="384"/>
      <c r="AR21" s="384"/>
      <c r="AS21" s="384"/>
      <c r="AT21" s="384"/>
      <c r="BQ21" s="401"/>
    </row>
    <row r="22" spans="1:69" x14ac:dyDescent="0.2">
      <c r="A22" s="561" t="s">
        <v>70</v>
      </c>
      <c r="B22" s="562" t="s">
        <v>324</v>
      </c>
      <c r="C22" s="241">
        <v>1</v>
      </c>
      <c r="D22" s="585">
        <f t="shared" si="2"/>
        <v>0</v>
      </c>
      <c r="E22" s="586" t="e">
        <f t="shared" si="0"/>
        <v>#DIV/0!</v>
      </c>
      <c r="F22" s="591">
        <f>ROUND(H22+J22+L22+N22+P22+R22+T22+V22+X22,2)</f>
        <v>0</v>
      </c>
      <c r="G22" s="591">
        <f>ROUND(I22+K22+M22+O22+Q22+S22+U22+W22+Y22,2)</f>
        <v>0</v>
      </c>
      <c r="H22" s="20"/>
      <c r="I22" s="20"/>
      <c r="J22" s="20"/>
      <c r="K22" s="20"/>
      <c r="L22" s="20"/>
      <c r="M22" s="20"/>
      <c r="N22" s="20"/>
      <c r="O22" s="20"/>
      <c r="P22" s="20"/>
      <c r="Q22" s="20"/>
      <c r="R22" s="20"/>
      <c r="S22" s="20"/>
      <c r="T22" s="20"/>
      <c r="U22" s="20"/>
      <c r="V22" s="20"/>
      <c r="W22" s="20"/>
      <c r="X22" s="20"/>
      <c r="Y22" s="20"/>
      <c r="Z22" s="320"/>
      <c r="AE22" s="384"/>
      <c r="AF22" s="384"/>
      <c r="AG22" s="384"/>
      <c r="AH22" s="384"/>
      <c r="AI22" s="384"/>
      <c r="AJ22" s="384"/>
      <c r="AK22" s="384"/>
      <c r="AL22" s="384"/>
      <c r="AM22" s="384"/>
      <c r="AN22" s="384"/>
      <c r="AO22" s="384"/>
      <c r="AP22" s="384"/>
      <c r="AQ22" s="384"/>
      <c r="AR22" s="384"/>
      <c r="AS22" s="384"/>
      <c r="AT22" s="384"/>
      <c r="BQ22" s="401"/>
    </row>
    <row r="23" spans="1:69" x14ac:dyDescent="0.2">
      <c r="A23" s="561" t="s">
        <v>72</v>
      </c>
      <c r="B23" s="562" t="s">
        <v>73</v>
      </c>
      <c r="C23" s="241">
        <v>0.85</v>
      </c>
      <c r="D23" s="585">
        <f t="shared" si="2"/>
        <v>0</v>
      </c>
      <c r="E23" s="586" t="e">
        <f t="shared" si="0"/>
        <v>#DIV/0!</v>
      </c>
      <c r="F23" s="591">
        <f t="shared" ref="F23:G35" si="9">ROUND(H23+J23+L23+N23+P23+R23+T23+V23+X23,2)</f>
        <v>0</v>
      </c>
      <c r="G23" s="591">
        <f t="shared" si="9"/>
        <v>0</v>
      </c>
      <c r="H23" s="20"/>
      <c r="I23" s="20"/>
      <c r="J23" s="20"/>
      <c r="K23" s="20"/>
      <c r="L23" s="20"/>
      <c r="M23" s="20"/>
      <c r="N23" s="20"/>
      <c r="O23" s="20"/>
      <c r="P23" s="20"/>
      <c r="Q23" s="20"/>
      <c r="R23" s="20"/>
      <c r="S23" s="20"/>
      <c r="T23" s="20"/>
      <c r="U23" s="20"/>
      <c r="V23" s="20"/>
      <c r="W23" s="20"/>
      <c r="X23" s="20"/>
      <c r="Y23" s="20"/>
      <c r="Z23" s="320"/>
      <c r="AE23" s="384"/>
      <c r="AF23" s="384"/>
      <c r="AG23" s="384"/>
      <c r="AH23" s="384"/>
      <c r="AI23" s="384"/>
      <c r="AJ23" s="384"/>
      <c r="AK23" s="384"/>
      <c r="AL23" s="384"/>
      <c r="AM23" s="384"/>
      <c r="AN23" s="384"/>
      <c r="AO23" s="384"/>
      <c r="AP23" s="384"/>
      <c r="AQ23" s="384"/>
      <c r="AR23" s="384"/>
      <c r="AS23" s="384"/>
      <c r="AT23" s="384"/>
      <c r="BQ23" s="401"/>
    </row>
    <row r="24" spans="1:69" x14ac:dyDescent="0.2">
      <c r="A24" s="561" t="s">
        <v>74</v>
      </c>
      <c r="B24" s="562" t="s">
        <v>88</v>
      </c>
      <c r="C24" s="241">
        <v>0.85</v>
      </c>
      <c r="D24" s="585">
        <f t="shared" si="2"/>
        <v>0</v>
      </c>
      <c r="E24" s="586" t="e">
        <f t="shared" si="0"/>
        <v>#DIV/0!</v>
      </c>
      <c r="F24" s="591">
        <f t="shared" si="9"/>
        <v>0</v>
      </c>
      <c r="G24" s="591">
        <f t="shared" si="9"/>
        <v>0</v>
      </c>
      <c r="H24" s="20"/>
      <c r="I24" s="20"/>
      <c r="J24" s="20"/>
      <c r="K24" s="20"/>
      <c r="L24" s="20"/>
      <c r="M24" s="20"/>
      <c r="N24" s="20"/>
      <c r="O24" s="20"/>
      <c r="P24" s="20"/>
      <c r="Q24" s="20"/>
      <c r="R24" s="20"/>
      <c r="S24" s="20"/>
      <c r="T24" s="20"/>
      <c r="U24" s="20"/>
      <c r="V24" s="20"/>
      <c r="W24" s="20"/>
      <c r="X24" s="20"/>
      <c r="Y24" s="20"/>
      <c r="Z24" s="320"/>
      <c r="AE24" s="384"/>
      <c r="AF24" s="384"/>
      <c r="AG24" s="384"/>
      <c r="AH24" s="384"/>
      <c r="AI24" s="384"/>
      <c r="AJ24" s="384"/>
      <c r="AK24" s="384"/>
      <c r="AL24" s="384"/>
      <c r="AM24" s="384"/>
      <c r="AN24" s="384"/>
      <c r="AO24" s="384"/>
      <c r="AP24" s="384"/>
      <c r="AQ24" s="384"/>
      <c r="AR24" s="384"/>
      <c r="AS24" s="384"/>
      <c r="AT24" s="384"/>
      <c r="BQ24" s="401"/>
    </row>
    <row r="25" spans="1:69" ht="15" customHeight="1" x14ac:dyDescent="0.2">
      <c r="A25" s="561" t="s">
        <v>75</v>
      </c>
      <c r="B25" s="562" t="s">
        <v>76</v>
      </c>
      <c r="C25" s="241">
        <v>0.85</v>
      </c>
      <c r="D25" s="585">
        <f t="shared" si="2"/>
        <v>0</v>
      </c>
      <c r="E25" s="586" t="e">
        <f t="shared" si="0"/>
        <v>#DIV/0!</v>
      </c>
      <c r="F25" s="591">
        <f t="shared" si="9"/>
        <v>0</v>
      </c>
      <c r="G25" s="591">
        <f t="shared" si="9"/>
        <v>0</v>
      </c>
      <c r="H25" s="20"/>
      <c r="I25" s="20"/>
      <c r="J25" s="20"/>
      <c r="K25" s="20"/>
      <c r="L25" s="20"/>
      <c r="M25" s="20"/>
      <c r="N25" s="20"/>
      <c r="O25" s="20"/>
      <c r="P25" s="20"/>
      <c r="Q25" s="20"/>
      <c r="R25" s="20"/>
      <c r="S25" s="20"/>
      <c r="T25" s="20"/>
      <c r="U25" s="20"/>
      <c r="V25" s="20"/>
      <c r="W25" s="20"/>
      <c r="X25" s="20"/>
      <c r="Y25" s="20"/>
      <c r="Z25" s="320"/>
      <c r="AE25" s="384"/>
      <c r="AF25" s="384"/>
      <c r="AG25" s="384"/>
      <c r="AH25" s="384"/>
      <c r="AI25" s="384"/>
      <c r="AJ25" s="384"/>
      <c r="AK25" s="384"/>
      <c r="AL25" s="384"/>
      <c r="AM25" s="384"/>
      <c r="AN25" s="384"/>
      <c r="AO25" s="384"/>
      <c r="AP25" s="384"/>
      <c r="AQ25" s="384"/>
      <c r="AR25" s="384"/>
      <c r="AS25" s="384"/>
      <c r="AT25" s="384"/>
      <c r="BQ25" s="401"/>
    </row>
    <row r="26" spans="1:69" x14ac:dyDescent="0.2">
      <c r="A26" s="561" t="s">
        <v>77</v>
      </c>
      <c r="B26" s="562" t="s">
        <v>78</v>
      </c>
      <c r="C26" s="241">
        <v>0.85</v>
      </c>
      <c r="D26" s="585">
        <f t="shared" si="2"/>
        <v>0</v>
      </c>
      <c r="E26" s="586" t="e">
        <f t="shared" si="0"/>
        <v>#DIV/0!</v>
      </c>
      <c r="F26" s="591">
        <f t="shared" si="9"/>
        <v>0</v>
      </c>
      <c r="G26" s="591">
        <f t="shared" si="9"/>
        <v>0</v>
      </c>
      <c r="H26" s="20"/>
      <c r="I26" s="20"/>
      <c r="J26" s="20"/>
      <c r="K26" s="20"/>
      <c r="L26" s="20"/>
      <c r="M26" s="20"/>
      <c r="N26" s="20"/>
      <c r="O26" s="20"/>
      <c r="P26" s="20"/>
      <c r="Q26" s="20"/>
      <c r="R26" s="20"/>
      <c r="S26" s="20"/>
      <c r="T26" s="20"/>
      <c r="U26" s="20"/>
      <c r="V26" s="20"/>
      <c r="W26" s="20"/>
      <c r="X26" s="20"/>
      <c r="Y26" s="20"/>
      <c r="Z26" s="320"/>
      <c r="AE26" s="384"/>
      <c r="AF26" s="384"/>
      <c r="AG26" s="384"/>
      <c r="AH26" s="384"/>
      <c r="AI26" s="384"/>
      <c r="AJ26" s="384"/>
      <c r="AK26" s="384"/>
      <c r="AL26" s="384"/>
      <c r="AM26" s="384"/>
      <c r="AN26" s="384"/>
      <c r="AO26" s="384"/>
      <c r="AP26" s="384"/>
      <c r="AQ26" s="384"/>
      <c r="AR26" s="384"/>
      <c r="AS26" s="384"/>
      <c r="AT26" s="384"/>
      <c r="BQ26" s="401"/>
    </row>
    <row r="27" spans="1:69" x14ac:dyDescent="0.2">
      <c r="A27" s="561" t="s">
        <v>79</v>
      </c>
      <c r="B27" s="562" t="s">
        <v>80</v>
      </c>
      <c r="C27" s="241">
        <v>0.85</v>
      </c>
      <c r="D27" s="585">
        <f t="shared" si="2"/>
        <v>0</v>
      </c>
      <c r="E27" s="586" t="e">
        <f t="shared" si="0"/>
        <v>#DIV/0!</v>
      </c>
      <c r="F27" s="591">
        <f t="shared" si="9"/>
        <v>0</v>
      </c>
      <c r="G27" s="591">
        <f t="shared" si="9"/>
        <v>0</v>
      </c>
      <c r="H27" s="20"/>
      <c r="I27" s="20"/>
      <c r="J27" s="20"/>
      <c r="K27" s="20"/>
      <c r="L27" s="20"/>
      <c r="M27" s="20"/>
      <c r="N27" s="20"/>
      <c r="O27" s="20"/>
      <c r="P27" s="20"/>
      <c r="Q27" s="20"/>
      <c r="R27" s="20"/>
      <c r="S27" s="20"/>
      <c r="T27" s="20"/>
      <c r="U27" s="20"/>
      <c r="V27" s="20"/>
      <c r="W27" s="20"/>
      <c r="X27" s="20"/>
      <c r="Y27" s="20"/>
      <c r="Z27" s="320"/>
      <c r="AE27" s="384"/>
      <c r="AF27" s="384"/>
      <c r="AG27" s="384"/>
      <c r="AH27" s="384"/>
      <c r="AI27" s="384"/>
      <c r="AJ27" s="384"/>
      <c r="AK27" s="384"/>
      <c r="AL27" s="384"/>
      <c r="AM27" s="384"/>
      <c r="AN27" s="384"/>
      <c r="AO27" s="384"/>
      <c r="AP27" s="384"/>
      <c r="AQ27" s="384"/>
      <c r="AR27" s="384"/>
      <c r="AS27" s="384"/>
      <c r="AT27" s="384"/>
      <c r="BQ27" s="401"/>
    </row>
    <row r="28" spans="1:69" hidden="1" x14ac:dyDescent="0.2">
      <c r="A28" s="556">
        <v>8</v>
      </c>
      <c r="B28" s="557" t="s">
        <v>104</v>
      </c>
      <c r="C28" s="241">
        <v>0.85</v>
      </c>
      <c r="D28" s="585">
        <f t="shared" si="2"/>
        <v>0</v>
      </c>
      <c r="E28" s="586" t="e">
        <f t="shared" si="0"/>
        <v>#DIV/0!</v>
      </c>
      <c r="F28" s="591">
        <f t="shared" si="9"/>
        <v>0</v>
      </c>
      <c r="G28" s="591">
        <f>ROUND(I28+K28+M28+O28+Q28+S28+U28+W28+Y28,2)</f>
        <v>0</v>
      </c>
      <c r="H28" s="20"/>
      <c r="I28" s="20"/>
      <c r="J28" s="20"/>
      <c r="K28" s="20"/>
      <c r="L28" s="20"/>
      <c r="M28" s="20"/>
      <c r="N28" s="19"/>
      <c r="O28" s="19"/>
      <c r="P28" s="19"/>
      <c r="Q28" s="19"/>
      <c r="R28" s="19"/>
      <c r="S28" s="19"/>
      <c r="T28" s="19"/>
      <c r="U28" s="19"/>
      <c r="V28" s="19"/>
      <c r="W28" s="19"/>
      <c r="X28" s="19"/>
      <c r="Y28" s="19"/>
      <c r="Z28" s="320"/>
      <c r="AE28" s="384"/>
      <c r="AF28" s="384"/>
      <c r="AG28" s="384"/>
      <c r="AH28" s="384"/>
      <c r="AI28" s="384"/>
      <c r="AJ28" s="384"/>
      <c r="AK28" s="384"/>
      <c r="AL28" s="384"/>
      <c r="AM28" s="384"/>
      <c r="AN28" s="384"/>
      <c r="AO28" s="384"/>
      <c r="AP28" s="384"/>
      <c r="AQ28" s="384"/>
      <c r="AR28" s="384"/>
      <c r="AS28" s="384"/>
      <c r="AT28" s="384"/>
      <c r="BQ28" s="401"/>
    </row>
    <row r="29" spans="1:69" x14ac:dyDescent="0.2">
      <c r="A29" s="556">
        <v>9</v>
      </c>
      <c r="B29" s="557" t="s">
        <v>81</v>
      </c>
      <c r="C29" s="241">
        <v>0.85</v>
      </c>
      <c r="D29" s="585">
        <f t="shared" si="2"/>
        <v>0</v>
      </c>
      <c r="E29" s="586" t="e">
        <f t="shared" si="0"/>
        <v>#DIV/0!</v>
      </c>
      <c r="F29" s="591">
        <f t="shared" si="9"/>
        <v>0</v>
      </c>
      <c r="G29" s="591">
        <f t="shared" si="9"/>
        <v>0</v>
      </c>
      <c r="H29" s="20"/>
      <c r="I29" s="20"/>
      <c r="J29" s="20"/>
      <c r="K29" s="20"/>
      <c r="L29" s="20"/>
      <c r="M29" s="20"/>
      <c r="N29" s="20"/>
      <c r="O29" s="20"/>
      <c r="P29" s="20"/>
      <c r="Q29" s="20"/>
      <c r="R29" s="20"/>
      <c r="S29" s="20"/>
      <c r="T29" s="20"/>
      <c r="U29" s="20"/>
      <c r="V29" s="20"/>
      <c r="W29" s="20"/>
      <c r="X29" s="20"/>
      <c r="Y29" s="20"/>
      <c r="Z29" s="320"/>
      <c r="AE29" s="384"/>
      <c r="AF29" s="384"/>
      <c r="AG29" s="384"/>
      <c r="AH29" s="384"/>
      <c r="AI29" s="384"/>
      <c r="AJ29" s="384"/>
      <c r="AK29" s="384"/>
      <c r="AL29" s="384"/>
      <c r="AM29" s="384"/>
      <c r="AN29" s="384"/>
      <c r="AO29" s="384"/>
      <c r="AP29" s="384"/>
      <c r="AQ29" s="384"/>
      <c r="AR29" s="384"/>
      <c r="AS29" s="384"/>
      <c r="AT29" s="384"/>
      <c r="BQ29" s="401"/>
    </row>
    <row r="30" spans="1:69" x14ac:dyDescent="0.2">
      <c r="A30" s="556">
        <v>10</v>
      </c>
      <c r="B30" s="557" t="s">
        <v>82</v>
      </c>
      <c r="C30" s="241">
        <v>0.85</v>
      </c>
      <c r="D30" s="585">
        <f t="shared" si="2"/>
        <v>0</v>
      </c>
      <c r="E30" s="586" t="e">
        <f t="shared" si="0"/>
        <v>#DIV/0!</v>
      </c>
      <c r="F30" s="591">
        <f t="shared" si="9"/>
        <v>0</v>
      </c>
      <c r="G30" s="591">
        <f t="shared" si="9"/>
        <v>0</v>
      </c>
      <c r="H30" s="20"/>
      <c r="I30" s="20"/>
      <c r="J30" s="20"/>
      <c r="K30" s="20"/>
      <c r="L30" s="20"/>
      <c r="M30" s="20"/>
      <c r="N30" s="20"/>
      <c r="O30" s="20"/>
      <c r="P30" s="20"/>
      <c r="Q30" s="20"/>
      <c r="R30" s="20"/>
      <c r="S30" s="20"/>
      <c r="T30" s="20"/>
      <c r="U30" s="20"/>
      <c r="V30" s="20"/>
      <c r="W30" s="20"/>
      <c r="X30" s="20"/>
      <c r="Y30" s="20"/>
      <c r="Z30" s="320"/>
      <c r="AE30" s="384"/>
      <c r="AF30" s="384"/>
      <c r="AG30" s="384"/>
      <c r="AH30" s="384"/>
      <c r="AI30" s="384"/>
      <c r="AJ30" s="384"/>
      <c r="AK30" s="384"/>
      <c r="AL30" s="384"/>
      <c r="AM30" s="384"/>
      <c r="AN30" s="384"/>
      <c r="AO30" s="384"/>
      <c r="AP30" s="384"/>
      <c r="AQ30" s="384"/>
      <c r="AR30" s="384"/>
      <c r="AS30" s="384"/>
      <c r="AT30" s="384"/>
      <c r="BQ30" s="401"/>
    </row>
    <row r="31" spans="1:69" ht="25.5" x14ac:dyDescent="0.2">
      <c r="A31" s="556">
        <v>11</v>
      </c>
      <c r="B31" s="557" t="s">
        <v>325</v>
      </c>
      <c r="C31" s="241">
        <v>1</v>
      </c>
      <c r="D31" s="585">
        <f t="shared" si="2"/>
        <v>0</v>
      </c>
      <c r="E31" s="586" t="e">
        <f t="shared" si="0"/>
        <v>#DIV/0!</v>
      </c>
      <c r="F31" s="591">
        <f t="shared" si="9"/>
        <v>0</v>
      </c>
      <c r="G31" s="591">
        <f t="shared" si="9"/>
        <v>0</v>
      </c>
      <c r="H31" s="20"/>
      <c r="I31" s="20"/>
      <c r="J31" s="20"/>
      <c r="K31" s="20"/>
      <c r="L31" s="20"/>
      <c r="M31" s="20"/>
      <c r="N31" s="19"/>
      <c r="O31" s="19"/>
      <c r="P31" s="19"/>
      <c r="Q31" s="19"/>
      <c r="R31" s="19"/>
      <c r="S31" s="19"/>
      <c r="T31" s="19"/>
      <c r="U31" s="19"/>
      <c r="V31" s="19"/>
      <c r="W31" s="19"/>
      <c r="X31" s="19"/>
      <c r="Y31" s="19"/>
      <c r="Z31" s="320"/>
      <c r="AE31" s="384"/>
      <c r="AF31" s="384"/>
      <c r="AG31" s="384"/>
      <c r="AH31" s="384"/>
      <c r="AI31" s="384"/>
      <c r="AJ31" s="384"/>
      <c r="AK31" s="384"/>
      <c r="AL31" s="384"/>
      <c r="AM31" s="384"/>
      <c r="AN31" s="384"/>
      <c r="AO31" s="384"/>
      <c r="AP31" s="384"/>
      <c r="AQ31" s="384"/>
      <c r="AR31" s="384"/>
      <c r="AS31" s="384"/>
      <c r="AT31" s="384"/>
      <c r="BQ31" s="401"/>
    </row>
    <row r="32" spans="1:69" hidden="1" x14ac:dyDescent="0.2">
      <c r="A32" s="556">
        <v>12</v>
      </c>
      <c r="B32" s="557" t="s">
        <v>105</v>
      </c>
      <c r="C32" s="241">
        <v>0.85</v>
      </c>
      <c r="D32" s="585">
        <f t="shared" si="2"/>
        <v>0</v>
      </c>
      <c r="E32" s="586" t="e">
        <f t="shared" si="0"/>
        <v>#DIV/0!</v>
      </c>
      <c r="F32" s="591">
        <f t="shared" si="9"/>
        <v>0</v>
      </c>
      <c r="G32" s="591">
        <f t="shared" si="9"/>
        <v>0</v>
      </c>
      <c r="H32" s="20"/>
      <c r="I32" s="20"/>
      <c r="J32" s="20"/>
      <c r="K32" s="20"/>
      <c r="L32" s="20"/>
      <c r="M32" s="20"/>
      <c r="N32" s="19"/>
      <c r="O32" s="19"/>
      <c r="P32" s="19"/>
      <c r="Q32" s="19"/>
      <c r="R32" s="19"/>
      <c r="S32" s="19"/>
      <c r="T32" s="19"/>
      <c r="U32" s="19"/>
      <c r="V32" s="19"/>
      <c r="W32" s="19"/>
      <c r="X32" s="19"/>
      <c r="Y32" s="19"/>
      <c r="Z32" s="320"/>
      <c r="AE32" s="384"/>
      <c r="AF32" s="384"/>
      <c r="AG32" s="384"/>
      <c r="AH32" s="384"/>
      <c r="AI32" s="384"/>
      <c r="AJ32" s="384"/>
      <c r="AK32" s="384"/>
      <c r="AL32" s="384"/>
      <c r="AM32" s="384"/>
      <c r="AN32" s="384"/>
      <c r="AO32" s="384"/>
      <c r="AP32" s="384"/>
      <c r="AQ32" s="384"/>
      <c r="AR32" s="384"/>
      <c r="AS32" s="384"/>
      <c r="AT32" s="384"/>
      <c r="BQ32" s="401"/>
    </row>
    <row r="33" spans="1:69" hidden="1" x14ac:dyDescent="0.2">
      <c r="A33" s="556">
        <v>13</v>
      </c>
      <c r="B33" s="557" t="s">
        <v>106</v>
      </c>
      <c r="C33" s="241">
        <v>0.85</v>
      </c>
      <c r="D33" s="585">
        <f t="shared" si="2"/>
        <v>0</v>
      </c>
      <c r="E33" s="586" t="e">
        <f t="shared" si="0"/>
        <v>#DIV/0!</v>
      </c>
      <c r="F33" s="591">
        <f t="shared" si="9"/>
        <v>0</v>
      </c>
      <c r="G33" s="591">
        <f t="shared" si="9"/>
        <v>0</v>
      </c>
      <c r="H33" s="20"/>
      <c r="I33" s="20"/>
      <c r="J33" s="20"/>
      <c r="K33" s="20"/>
      <c r="L33" s="20"/>
      <c r="M33" s="20"/>
      <c r="N33" s="19"/>
      <c r="O33" s="19"/>
      <c r="P33" s="19"/>
      <c r="Q33" s="19"/>
      <c r="R33" s="19"/>
      <c r="S33" s="19"/>
      <c r="T33" s="19"/>
      <c r="U33" s="19"/>
      <c r="V33" s="19"/>
      <c r="W33" s="19"/>
      <c r="X33" s="19"/>
      <c r="Y33" s="19"/>
      <c r="Z33" s="320"/>
      <c r="AE33" s="384"/>
      <c r="AF33" s="384"/>
      <c r="AG33" s="384"/>
      <c r="AH33" s="384"/>
      <c r="AI33" s="384"/>
      <c r="AJ33" s="384"/>
      <c r="AK33" s="384"/>
      <c r="AL33" s="384"/>
      <c r="AM33" s="384"/>
      <c r="AN33" s="384"/>
      <c r="AO33" s="384"/>
      <c r="AP33" s="384"/>
      <c r="AQ33" s="384"/>
      <c r="AR33" s="384"/>
      <c r="AS33" s="384"/>
      <c r="AT33" s="384"/>
      <c r="BQ33" s="401"/>
    </row>
    <row r="34" spans="1:69" hidden="1" x14ac:dyDescent="0.2">
      <c r="A34" s="556">
        <v>14</v>
      </c>
      <c r="B34" s="557" t="s">
        <v>107</v>
      </c>
      <c r="C34" s="241">
        <v>0.85</v>
      </c>
      <c r="D34" s="585">
        <f t="shared" si="2"/>
        <v>0</v>
      </c>
      <c r="E34" s="586" t="e">
        <f>D34/$D$36</f>
        <v>#DIV/0!</v>
      </c>
      <c r="F34" s="591">
        <f t="shared" si="9"/>
        <v>0</v>
      </c>
      <c r="G34" s="591">
        <f t="shared" si="9"/>
        <v>0</v>
      </c>
      <c r="H34" s="20"/>
      <c r="I34" s="20"/>
      <c r="J34" s="20"/>
      <c r="K34" s="20"/>
      <c r="L34" s="20"/>
      <c r="M34" s="20"/>
      <c r="N34" s="19"/>
      <c r="O34" s="19"/>
      <c r="P34" s="19"/>
      <c r="Q34" s="19"/>
      <c r="R34" s="19"/>
      <c r="S34" s="19"/>
      <c r="T34" s="19"/>
      <c r="U34" s="19"/>
      <c r="V34" s="19"/>
      <c r="W34" s="19"/>
      <c r="X34" s="19"/>
      <c r="Y34" s="19"/>
      <c r="Z34" s="320"/>
      <c r="AE34" s="384"/>
      <c r="AF34" s="384"/>
      <c r="AG34" s="384"/>
      <c r="AH34" s="384"/>
      <c r="AI34" s="384"/>
      <c r="AJ34" s="384"/>
      <c r="AK34" s="384"/>
      <c r="AL34" s="384"/>
      <c r="AM34" s="384"/>
      <c r="AN34" s="384"/>
      <c r="AO34" s="384"/>
      <c r="AP34" s="384"/>
      <c r="AQ34" s="384"/>
      <c r="AR34" s="384"/>
      <c r="AS34" s="384"/>
      <c r="AT34" s="384"/>
      <c r="BQ34" s="401"/>
    </row>
    <row r="35" spans="1:69" x14ac:dyDescent="0.2">
      <c r="A35" s="556">
        <v>15</v>
      </c>
      <c r="B35" s="557" t="s">
        <v>108</v>
      </c>
      <c r="C35" s="241">
        <v>0.85</v>
      </c>
      <c r="D35" s="585">
        <f t="shared" si="2"/>
        <v>0</v>
      </c>
      <c r="E35" s="586" t="e">
        <f t="shared" si="0"/>
        <v>#DIV/0!</v>
      </c>
      <c r="F35" s="591">
        <f t="shared" si="9"/>
        <v>0</v>
      </c>
      <c r="G35" s="591">
        <f t="shared" si="9"/>
        <v>0</v>
      </c>
      <c r="H35" s="601">
        <v>0</v>
      </c>
      <c r="I35" s="20"/>
      <c r="J35" s="601">
        <v>0</v>
      </c>
      <c r="K35" s="20"/>
      <c r="L35" s="601">
        <v>0</v>
      </c>
      <c r="M35" s="20"/>
      <c r="N35" s="601">
        <v>0</v>
      </c>
      <c r="O35" s="19"/>
      <c r="P35" s="601">
        <v>0</v>
      </c>
      <c r="Q35" s="19"/>
      <c r="R35" s="601">
        <v>0</v>
      </c>
      <c r="S35" s="19"/>
      <c r="T35" s="601">
        <v>0</v>
      </c>
      <c r="U35" s="19"/>
      <c r="V35" s="601">
        <v>0</v>
      </c>
      <c r="W35" s="19"/>
      <c r="X35" s="601">
        <v>0</v>
      </c>
      <c r="Y35" s="19"/>
      <c r="Z35" s="320"/>
      <c r="AE35" s="384"/>
      <c r="AF35" s="384"/>
      <c r="AG35" s="384"/>
      <c r="AH35" s="384"/>
      <c r="AI35" s="384"/>
      <c r="AJ35" s="384"/>
      <c r="AK35" s="384"/>
      <c r="AL35" s="384"/>
      <c r="AM35" s="384"/>
      <c r="AN35" s="384"/>
      <c r="AO35" s="384"/>
      <c r="AP35" s="384"/>
      <c r="AQ35" s="384"/>
      <c r="AR35" s="384"/>
      <c r="AS35" s="384"/>
      <c r="AT35" s="384"/>
      <c r="BQ35" s="401"/>
    </row>
    <row r="36" spans="1:69" x14ac:dyDescent="0.2">
      <c r="A36" s="593"/>
      <c r="B36" s="557" t="s">
        <v>84</v>
      </c>
      <c r="C36" s="242">
        <v>0.85</v>
      </c>
      <c r="D36" s="585">
        <f>F36+G36</f>
        <v>0</v>
      </c>
      <c r="E36" s="594" t="e">
        <f>D36/$D$36</f>
        <v>#DIV/0!</v>
      </c>
      <c r="F36" s="587">
        <f t="shared" ref="F36" si="10">F7+F8+F11+F14+F15+F16+F21+F28+F29+F30+F31+F32+F33+F34+F35</f>
        <v>0</v>
      </c>
      <c r="G36" s="587">
        <f>G7+G8+G11+G14+G15+G16+G21+G28+G29+G30+G31+G32+G33+G34+G35</f>
        <v>0</v>
      </c>
      <c r="H36" s="587">
        <f>H7+H8+H11+H14+H15+H16+H21+H28+H29+H30+H31+H32+H33+H34+H35</f>
        <v>0</v>
      </c>
      <c r="I36" s="587">
        <f t="shared" ref="I36:Y36" si="11">I7+I8+I11+I14+I15+I16+I21+I28+I29+I30+I31+I32+I33+I34+I35</f>
        <v>0</v>
      </c>
      <c r="J36" s="587">
        <f t="shared" si="11"/>
        <v>0</v>
      </c>
      <c r="K36" s="587">
        <f t="shared" si="11"/>
        <v>0</v>
      </c>
      <c r="L36" s="587">
        <f t="shared" si="11"/>
        <v>0</v>
      </c>
      <c r="M36" s="587">
        <f t="shared" si="11"/>
        <v>0</v>
      </c>
      <c r="N36" s="587">
        <f t="shared" si="11"/>
        <v>0</v>
      </c>
      <c r="O36" s="587">
        <f t="shared" si="11"/>
        <v>0</v>
      </c>
      <c r="P36" s="587">
        <f t="shared" si="11"/>
        <v>0</v>
      </c>
      <c r="Q36" s="587">
        <f t="shared" si="11"/>
        <v>0</v>
      </c>
      <c r="R36" s="587">
        <f t="shared" si="11"/>
        <v>0</v>
      </c>
      <c r="S36" s="587">
        <f t="shared" si="11"/>
        <v>0</v>
      </c>
      <c r="T36" s="587">
        <f t="shared" si="11"/>
        <v>0</v>
      </c>
      <c r="U36" s="587">
        <f t="shared" si="11"/>
        <v>0</v>
      </c>
      <c r="V36" s="587">
        <f t="shared" si="11"/>
        <v>0</v>
      </c>
      <c r="W36" s="587">
        <f t="shared" si="11"/>
        <v>0</v>
      </c>
      <c r="X36" s="587">
        <f t="shared" si="11"/>
        <v>0</v>
      </c>
      <c r="Y36" s="587">
        <f t="shared" si="11"/>
        <v>0</v>
      </c>
      <c r="Z36" s="320"/>
      <c r="AE36" s="384"/>
      <c r="AF36" s="384"/>
      <c r="AG36" s="384"/>
      <c r="AH36" s="384"/>
      <c r="AI36" s="384"/>
      <c r="AJ36" s="384"/>
      <c r="AK36" s="384"/>
      <c r="AL36" s="384"/>
      <c r="AM36" s="384"/>
      <c r="AN36" s="384"/>
      <c r="AO36" s="384"/>
      <c r="AP36" s="384"/>
      <c r="AQ36" s="384"/>
      <c r="AR36" s="384"/>
      <c r="AS36" s="384"/>
      <c r="AT36" s="384"/>
      <c r="BQ36" s="401"/>
    </row>
    <row r="37" spans="1:69" x14ac:dyDescent="0.2">
      <c r="A37" s="593"/>
      <c r="B37" s="557" t="s">
        <v>187</v>
      </c>
      <c r="C37" s="595"/>
      <c r="D37" s="596"/>
      <c r="E37" s="594"/>
      <c r="F37" s="597"/>
      <c r="G37" s="597"/>
      <c r="H37" s="587"/>
      <c r="I37" s="19"/>
      <c r="J37" s="587"/>
      <c r="K37" s="19"/>
      <c r="L37" s="587"/>
      <c r="M37" s="19"/>
      <c r="N37" s="587"/>
      <c r="O37" s="19"/>
      <c r="P37" s="587"/>
      <c r="Q37" s="19"/>
      <c r="R37" s="587"/>
      <c r="S37" s="19"/>
      <c r="T37" s="587"/>
      <c r="U37" s="19"/>
      <c r="V37" s="587"/>
      <c r="W37" s="19"/>
      <c r="X37" s="587"/>
      <c r="Y37" s="19"/>
      <c r="Z37" s="320"/>
      <c r="AE37" s="384"/>
      <c r="AF37" s="384"/>
      <c r="AG37" s="384"/>
      <c r="AH37" s="384"/>
      <c r="AI37" s="384"/>
      <c r="AJ37" s="384"/>
      <c r="AK37" s="384"/>
      <c r="AL37" s="384"/>
      <c r="AM37" s="384"/>
      <c r="AN37" s="384"/>
      <c r="AO37" s="384"/>
      <c r="AP37" s="384"/>
      <c r="AQ37" s="384"/>
      <c r="AR37" s="384"/>
      <c r="AS37" s="384"/>
      <c r="AT37" s="384"/>
      <c r="BQ37" s="401"/>
    </row>
    <row r="38" spans="1:69" x14ac:dyDescent="0.2">
      <c r="A38" s="593"/>
      <c r="B38" s="557" t="s">
        <v>350</v>
      </c>
      <c r="C38" s="595"/>
      <c r="D38" s="596"/>
      <c r="E38" s="594"/>
      <c r="F38" s="597"/>
      <c r="G38" s="597"/>
      <c r="H38" s="587">
        <f>H36-H35</f>
        <v>0</v>
      </c>
      <c r="I38" s="587">
        <f>I36-I35-I37</f>
        <v>0</v>
      </c>
      <c r="J38" s="587">
        <f t="shared" ref="J38:Y38" si="12">J36-J35</f>
        <v>0</v>
      </c>
      <c r="K38" s="587">
        <f>K36-K35-K37</f>
        <v>0</v>
      </c>
      <c r="L38" s="587">
        <f t="shared" si="12"/>
        <v>0</v>
      </c>
      <c r="M38" s="587">
        <f>M36-M35-M37</f>
        <v>0</v>
      </c>
      <c r="N38" s="587">
        <f t="shared" si="12"/>
        <v>0</v>
      </c>
      <c r="O38" s="587">
        <f t="shared" si="12"/>
        <v>0</v>
      </c>
      <c r="P38" s="587">
        <f t="shared" si="12"/>
        <v>0</v>
      </c>
      <c r="Q38" s="587">
        <f t="shared" si="12"/>
        <v>0</v>
      </c>
      <c r="R38" s="587">
        <f t="shared" si="12"/>
        <v>0</v>
      </c>
      <c r="S38" s="587">
        <f t="shared" si="12"/>
        <v>0</v>
      </c>
      <c r="T38" s="587">
        <f t="shared" si="12"/>
        <v>0</v>
      </c>
      <c r="U38" s="587">
        <f t="shared" si="12"/>
        <v>0</v>
      </c>
      <c r="V38" s="587">
        <f t="shared" si="12"/>
        <v>0</v>
      </c>
      <c r="W38" s="587">
        <f t="shared" si="12"/>
        <v>0</v>
      </c>
      <c r="X38" s="587">
        <f t="shared" si="12"/>
        <v>0</v>
      </c>
      <c r="Y38" s="587">
        <f t="shared" si="12"/>
        <v>0</v>
      </c>
      <c r="Z38" s="320"/>
      <c r="AE38" s="384"/>
      <c r="AF38" s="384"/>
      <c r="AG38" s="384"/>
      <c r="AH38" s="384"/>
      <c r="AI38" s="384"/>
      <c r="AJ38" s="384"/>
      <c r="AK38" s="384"/>
      <c r="AL38" s="384"/>
      <c r="AM38" s="384"/>
      <c r="AN38" s="384"/>
      <c r="AO38" s="384"/>
      <c r="AP38" s="384"/>
      <c r="AQ38" s="384"/>
      <c r="AR38" s="384"/>
      <c r="AS38" s="384"/>
      <c r="AT38" s="384"/>
      <c r="BQ38" s="401"/>
    </row>
    <row r="39" spans="1:69" x14ac:dyDescent="0.2">
      <c r="A39" s="593"/>
      <c r="B39" s="557" t="s">
        <v>358</v>
      </c>
      <c r="C39" s="595"/>
      <c r="D39" s="596"/>
      <c r="E39" s="594"/>
      <c r="F39" s="597"/>
      <c r="G39" s="597"/>
      <c r="H39" s="587">
        <f>H36-H22-H31</f>
        <v>0</v>
      </c>
      <c r="I39" s="587">
        <f t="shared" ref="I39:Y39" si="13">I36-I22-I31</f>
        <v>0</v>
      </c>
      <c r="J39" s="587">
        <f t="shared" si="13"/>
        <v>0</v>
      </c>
      <c r="K39" s="587">
        <f t="shared" si="13"/>
        <v>0</v>
      </c>
      <c r="L39" s="587">
        <f t="shared" si="13"/>
        <v>0</v>
      </c>
      <c r="M39" s="587">
        <f t="shared" si="13"/>
        <v>0</v>
      </c>
      <c r="N39" s="587">
        <f t="shared" si="13"/>
        <v>0</v>
      </c>
      <c r="O39" s="587">
        <f t="shared" si="13"/>
        <v>0</v>
      </c>
      <c r="P39" s="587">
        <f t="shared" si="13"/>
        <v>0</v>
      </c>
      <c r="Q39" s="587">
        <f t="shared" si="13"/>
        <v>0</v>
      </c>
      <c r="R39" s="587">
        <f t="shared" si="13"/>
        <v>0</v>
      </c>
      <c r="S39" s="587">
        <f t="shared" si="13"/>
        <v>0</v>
      </c>
      <c r="T39" s="587">
        <f t="shared" si="13"/>
        <v>0</v>
      </c>
      <c r="U39" s="587">
        <f t="shared" si="13"/>
        <v>0</v>
      </c>
      <c r="V39" s="587">
        <f t="shared" si="13"/>
        <v>0</v>
      </c>
      <c r="W39" s="587">
        <f t="shared" si="13"/>
        <v>0</v>
      </c>
      <c r="X39" s="587">
        <f t="shared" si="13"/>
        <v>0</v>
      </c>
      <c r="Y39" s="587">
        <f t="shared" si="13"/>
        <v>0</v>
      </c>
      <c r="Z39" s="320"/>
      <c r="AE39" s="384"/>
      <c r="AF39" s="384"/>
      <c r="AG39" s="384"/>
      <c r="AH39" s="384"/>
      <c r="AI39" s="384"/>
      <c r="AJ39" s="384"/>
      <c r="AK39" s="384"/>
      <c r="AL39" s="384"/>
      <c r="AM39" s="384"/>
      <c r="AN39" s="384"/>
      <c r="AO39" s="384"/>
      <c r="AP39" s="384"/>
      <c r="AQ39" s="384"/>
      <c r="AR39" s="384"/>
      <c r="AS39" s="384"/>
      <c r="AT39" s="384"/>
      <c r="BQ39" s="401"/>
    </row>
    <row r="40" spans="1:69" x14ac:dyDescent="0.2">
      <c r="A40" s="593"/>
      <c r="B40" s="557" t="s">
        <v>359</v>
      </c>
      <c r="C40" s="595"/>
      <c r="D40" s="596"/>
      <c r="E40" s="594"/>
      <c r="F40" s="597"/>
      <c r="G40" s="597"/>
      <c r="H40" s="587">
        <f>H22+H31</f>
        <v>0</v>
      </c>
      <c r="I40" s="587">
        <f t="shared" ref="I40:Y40" si="14">I22+I31</f>
        <v>0</v>
      </c>
      <c r="J40" s="587">
        <f t="shared" si="14"/>
        <v>0</v>
      </c>
      <c r="K40" s="587">
        <f t="shared" si="14"/>
        <v>0</v>
      </c>
      <c r="L40" s="587">
        <f t="shared" si="14"/>
        <v>0</v>
      </c>
      <c r="M40" s="587">
        <f t="shared" si="14"/>
        <v>0</v>
      </c>
      <c r="N40" s="587">
        <f t="shared" si="14"/>
        <v>0</v>
      </c>
      <c r="O40" s="587">
        <f t="shared" si="14"/>
        <v>0</v>
      </c>
      <c r="P40" s="587">
        <f t="shared" si="14"/>
        <v>0</v>
      </c>
      <c r="Q40" s="587">
        <f t="shared" si="14"/>
        <v>0</v>
      </c>
      <c r="R40" s="587">
        <f t="shared" si="14"/>
        <v>0</v>
      </c>
      <c r="S40" s="587">
        <f t="shared" si="14"/>
        <v>0</v>
      </c>
      <c r="T40" s="587">
        <f t="shared" si="14"/>
        <v>0</v>
      </c>
      <c r="U40" s="587">
        <f t="shared" si="14"/>
        <v>0</v>
      </c>
      <c r="V40" s="587">
        <f t="shared" si="14"/>
        <v>0</v>
      </c>
      <c r="W40" s="587">
        <f t="shared" si="14"/>
        <v>0</v>
      </c>
      <c r="X40" s="587">
        <f t="shared" si="14"/>
        <v>0</v>
      </c>
      <c r="Y40" s="587">
        <f t="shared" si="14"/>
        <v>0</v>
      </c>
      <c r="Z40" s="320"/>
      <c r="AE40" s="384"/>
      <c r="AF40" s="384"/>
      <c r="AG40" s="384"/>
      <c r="AH40" s="384"/>
      <c r="AI40" s="384"/>
      <c r="AJ40" s="384"/>
      <c r="AK40" s="384"/>
      <c r="AL40" s="384"/>
      <c r="AM40" s="384"/>
      <c r="AN40" s="384"/>
      <c r="AO40" s="384"/>
      <c r="AP40" s="384"/>
      <c r="AQ40" s="384"/>
      <c r="AR40" s="384"/>
      <c r="AS40" s="384"/>
      <c r="AT40" s="384"/>
      <c r="BQ40" s="401"/>
    </row>
    <row r="41" spans="1:69" s="320" customFormat="1" x14ac:dyDescent="0.2">
      <c r="A41" s="581"/>
    </row>
    <row r="42" spans="1:69" s="320" customFormat="1" x14ac:dyDescent="0.2">
      <c r="A42" s="581"/>
      <c r="B42" s="320" t="s">
        <v>436</v>
      </c>
    </row>
    <row r="43" spans="1:69" s="320" customFormat="1" x14ac:dyDescent="0.2">
      <c r="A43" s="581"/>
      <c r="B43" s="320" t="s">
        <v>437</v>
      </c>
    </row>
    <row r="44" spans="1:69" s="320" customFormat="1" x14ac:dyDescent="0.2">
      <c r="A44" s="581"/>
      <c r="B44" s="320" t="s">
        <v>438</v>
      </c>
    </row>
    <row r="45" spans="1:69" s="320" customFormat="1" x14ac:dyDescent="0.2">
      <c r="A45" s="581"/>
      <c r="B45" s="320" t="s">
        <v>506</v>
      </c>
    </row>
    <row r="46" spans="1:69" s="320" customFormat="1" x14ac:dyDescent="0.2">
      <c r="A46" s="581"/>
    </row>
    <row r="47" spans="1:69" s="320" customFormat="1" x14ac:dyDescent="0.2">
      <c r="A47" s="581"/>
    </row>
    <row r="48" spans="1:69" s="320" customFormat="1" x14ac:dyDescent="0.2">
      <c r="A48" s="581"/>
    </row>
    <row r="49" spans="1:1" s="320" customFormat="1" x14ac:dyDescent="0.2">
      <c r="A49" s="581"/>
    </row>
    <row r="50" spans="1:1" s="320" customFormat="1" x14ac:dyDescent="0.2">
      <c r="A50" s="581"/>
    </row>
    <row r="51" spans="1:1" s="320" customFormat="1" x14ac:dyDescent="0.2">
      <c r="A51" s="581"/>
    </row>
    <row r="52" spans="1:1" s="320" customFormat="1" x14ac:dyDescent="0.2">
      <c r="A52" s="581"/>
    </row>
    <row r="53" spans="1:1" s="320" customFormat="1" x14ac:dyDescent="0.2">
      <c r="A53" s="581"/>
    </row>
    <row r="54" spans="1:1" s="320" customFormat="1" x14ac:dyDescent="0.2">
      <c r="A54" s="581"/>
    </row>
    <row r="55" spans="1:1" s="320" customFormat="1" x14ac:dyDescent="0.2">
      <c r="A55" s="581"/>
    </row>
    <row r="56" spans="1:1" s="320" customFormat="1" x14ac:dyDescent="0.2">
      <c r="A56" s="581"/>
    </row>
    <row r="57" spans="1:1" s="320" customFormat="1" x14ac:dyDescent="0.2">
      <c r="A57" s="581"/>
    </row>
    <row r="58" spans="1:1" s="320" customFormat="1" x14ac:dyDescent="0.2">
      <c r="A58" s="581"/>
    </row>
    <row r="59" spans="1:1" s="320" customFormat="1" x14ac:dyDescent="0.2">
      <c r="A59" s="581"/>
    </row>
    <row r="60" spans="1:1" s="320" customFormat="1" x14ac:dyDescent="0.2">
      <c r="A60" s="581"/>
    </row>
    <row r="61" spans="1:1" s="320" customFormat="1" x14ac:dyDescent="0.2">
      <c r="A61" s="581"/>
    </row>
    <row r="62" spans="1:1" s="320" customFormat="1" x14ac:dyDescent="0.2">
      <c r="A62" s="581"/>
    </row>
    <row r="63" spans="1:1" s="320" customFormat="1" x14ac:dyDescent="0.2">
      <c r="A63" s="581"/>
    </row>
    <row r="64" spans="1:1" s="320" customFormat="1" x14ac:dyDescent="0.2">
      <c r="A64" s="581"/>
    </row>
    <row r="65" s="320" customFormat="1" x14ac:dyDescent="0.2"/>
    <row r="66" s="320" customFormat="1" x14ac:dyDescent="0.2"/>
    <row r="67" s="320" customFormat="1" x14ac:dyDescent="0.2"/>
    <row r="68" s="320" customFormat="1" x14ac:dyDescent="0.2"/>
    <row r="69" s="320" customFormat="1" x14ac:dyDescent="0.2"/>
    <row r="70" s="320" customFormat="1" x14ac:dyDescent="0.2"/>
    <row r="71" s="320" customFormat="1" x14ac:dyDescent="0.2"/>
    <row r="72" s="320" customFormat="1" x14ac:dyDescent="0.2"/>
    <row r="73" s="320" customFormat="1" x14ac:dyDescent="0.2"/>
    <row r="74" s="320" customFormat="1" x14ac:dyDescent="0.2"/>
    <row r="75" s="320" customFormat="1" x14ac:dyDescent="0.2"/>
    <row r="76" s="320" customFormat="1" x14ac:dyDescent="0.2"/>
    <row r="77" s="320" customFormat="1" x14ac:dyDescent="0.2"/>
    <row r="78" s="320" customFormat="1" x14ac:dyDescent="0.2"/>
    <row r="79" s="320" customFormat="1" x14ac:dyDescent="0.2"/>
    <row r="80" s="320" customFormat="1" x14ac:dyDescent="0.2"/>
    <row r="81" s="320" customFormat="1" x14ac:dyDescent="0.2"/>
    <row r="82" s="320" customFormat="1" x14ac:dyDescent="0.2"/>
    <row r="83" s="320" customFormat="1" x14ac:dyDescent="0.2"/>
    <row r="84" s="320" customFormat="1" x14ac:dyDescent="0.2"/>
    <row r="85" s="320" customFormat="1" x14ac:dyDescent="0.2"/>
    <row r="86" s="320" customFormat="1" x14ac:dyDescent="0.2"/>
    <row r="87" s="320" customFormat="1" x14ac:dyDescent="0.2"/>
    <row r="88" s="320" customFormat="1" x14ac:dyDescent="0.2"/>
    <row r="89" s="320" customFormat="1" x14ac:dyDescent="0.2"/>
    <row r="90" s="320" customFormat="1" x14ac:dyDescent="0.2"/>
    <row r="91" s="320" customFormat="1" x14ac:dyDescent="0.2"/>
    <row r="92" s="320" customFormat="1" x14ac:dyDescent="0.2"/>
    <row r="93" s="320" customFormat="1" x14ac:dyDescent="0.2"/>
    <row r="94" s="320" customFormat="1" x14ac:dyDescent="0.2"/>
    <row r="95" s="320" customFormat="1" x14ac:dyDescent="0.2"/>
    <row r="96" s="320" customFormat="1" x14ac:dyDescent="0.2"/>
    <row r="97" s="320" customFormat="1" x14ac:dyDescent="0.2"/>
    <row r="98" s="320" customFormat="1" x14ac:dyDescent="0.2"/>
    <row r="99" s="320" customFormat="1" x14ac:dyDescent="0.2"/>
    <row r="100" s="320" customFormat="1" x14ac:dyDescent="0.2"/>
    <row r="101" s="320" customFormat="1" x14ac:dyDescent="0.2"/>
    <row r="102" s="320" customFormat="1" x14ac:dyDescent="0.2"/>
    <row r="103" s="320" customFormat="1" x14ac:dyDescent="0.2"/>
    <row r="104" s="320" customFormat="1" x14ac:dyDescent="0.2"/>
    <row r="105" s="320" customFormat="1" x14ac:dyDescent="0.2"/>
    <row r="106" s="320" customFormat="1" x14ac:dyDescent="0.2"/>
    <row r="107" s="320" customFormat="1" x14ac:dyDescent="0.2"/>
    <row r="108" s="320" customFormat="1" x14ac:dyDescent="0.2"/>
    <row r="109" s="320" customFormat="1" x14ac:dyDescent="0.2"/>
    <row r="110" s="320" customFormat="1" x14ac:dyDescent="0.2"/>
    <row r="111" s="320" customFormat="1" x14ac:dyDescent="0.2"/>
    <row r="112" s="320" customFormat="1" x14ac:dyDescent="0.2"/>
    <row r="113" s="320" customFormat="1" x14ac:dyDescent="0.2"/>
    <row r="114" s="320" customFormat="1" x14ac:dyDescent="0.2"/>
    <row r="115" s="320" customFormat="1" x14ac:dyDescent="0.2"/>
    <row r="116" s="320" customFormat="1" x14ac:dyDescent="0.2"/>
    <row r="117" s="320" customFormat="1" x14ac:dyDescent="0.2"/>
    <row r="118" s="320" customFormat="1" x14ac:dyDescent="0.2"/>
    <row r="119" s="320" customFormat="1" x14ac:dyDescent="0.2"/>
    <row r="120" s="320" customFormat="1" x14ac:dyDescent="0.2"/>
    <row r="121" s="320" customFormat="1" x14ac:dyDescent="0.2"/>
    <row r="122" s="320" customFormat="1" x14ac:dyDescent="0.2"/>
    <row r="123" s="320" customFormat="1" x14ac:dyDescent="0.2"/>
    <row r="124" s="320" customFormat="1" x14ac:dyDescent="0.2"/>
    <row r="125" s="320" customFormat="1" x14ac:dyDescent="0.2"/>
    <row r="126" s="320" customFormat="1" x14ac:dyDescent="0.2"/>
    <row r="127" s="320" customFormat="1" x14ac:dyDescent="0.2"/>
    <row r="128" s="320" customFormat="1" x14ac:dyDescent="0.2"/>
    <row r="129" s="320" customFormat="1" x14ac:dyDescent="0.2"/>
    <row r="130" s="320" customFormat="1" x14ac:dyDescent="0.2"/>
    <row r="131" s="320" customFormat="1" x14ac:dyDescent="0.2"/>
    <row r="132" s="320" customFormat="1" x14ac:dyDescent="0.2"/>
    <row r="133" s="320" customFormat="1" x14ac:dyDescent="0.2"/>
    <row r="134" s="320" customFormat="1" x14ac:dyDescent="0.2"/>
    <row r="135" s="320" customFormat="1" x14ac:dyDescent="0.2"/>
    <row r="136" s="320" customFormat="1" x14ac:dyDescent="0.2"/>
    <row r="137" s="320" customFormat="1" x14ac:dyDescent="0.2"/>
    <row r="138" s="320" customFormat="1" x14ac:dyDescent="0.2"/>
    <row r="139" s="320" customFormat="1" x14ac:dyDescent="0.2"/>
    <row r="140" s="320" customFormat="1" x14ac:dyDescent="0.2"/>
    <row r="141" s="320" customFormat="1" x14ac:dyDescent="0.2"/>
    <row r="142" s="320" customFormat="1" x14ac:dyDescent="0.2"/>
    <row r="143" s="320" customFormat="1" x14ac:dyDescent="0.2"/>
    <row r="144" s="320" customFormat="1" x14ac:dyDescent="0.2"/>
    <row r="145" s="320" customFormat="1" x14ac:dyDescent="0.2"/>
    <row r="146" s="320" customFormat="1" x14ac:dyDescent="0.2"/>
    <row r="147" s="320" customFormat="1" x14ac:dyDescent="0.2"/>
    <row r="148" s="320" customFormat="1" x14ac:dyDescent="0.2"/>
    <row r="149" s="320" customFormat="1" x14ac:dyDescent="0.2"/>
    <row r="150" s="320" customFormat="1" x14ac:dyDescent="0.2"/>
    <row r="151" s="320" customFormat="1" x14ac:dyDescent="0.2"/>
    <row r="152" s="320" customFormat="1" x14ac:dyDescent="0.2"/>
    <row r="153" s="320" customFormat="1" x14ac:dyDescent="0.2"/>
    <row r="154" s="320" customFormat="1" x14ac:dyDescent="0.2"/>
    <row r="155" s="320" customFormat="1" x14ac:dyDescent="0.2"/>
    <row r="156" s="320" customFormat="1" x14ac:dyDescent="0.2"/>
    <row r="157" s="320" customFormat="1" x14ac:dyDescent="0.2"/>
    <row r="158" s="320" customFormat="1" x14ac:dyDescent="0.2"/>
    <row r="159" s="320" customFormat="1" x14ac:dyDescent="0.2"/>
    <row r="160" s="320" customFormat="1" x14ac:dyDescent="0.2"/>
    <row r="161" s="320" customFormat="1" x14ac:dyDescent="0.2"/>
    <row r="162" s="320" customFormat="1" x14ac:dyDescent="0.2"/>
    <row r="163" s="320" customFormat="1" x14ac:dyDescent="0.2"/>
    <row r="164" s="320" customFormat="1" x14ac:dyDescent="0.2"/>
    <row r="165" s="320" customFormat="1" x14ac:dyDescent="0.2"/>
    <row r="166" s="320" customFormat="1" x14ac:dyDescent="0.2"/>
    <row r="167" s="320" customFormat="1" x14ac:dyDescent="0.2"/>
    <row r="168" s="320" customFormat="1" x14ac:dyDescent="0.2"/>
    <row r="169" s="320" customFormat="1" x14ac:dyDescent="0.2"/>
    <row r="170" s="320" customFormat="1" x14ac:dyDescent="0.2"/>
    <row r="171" s="320" customFormat="1" x14ac:dyDescent="0.2"/>
    <row r="172" s="320" customFormat="1" x14ac:dyDescent="0.2"/>
    <row r="173" s="320" customFormat="1" x14ac:dyDescent="0.2"/>
    <row r="174" s="320" customFormat="1" x14ac:dyDescent="0.2"/>
    <row r="175" s="320" customFormat="1" x14ac:dyDescent="0.2"/>
    <row r="176" s="320" customFormat="1" x14ac:dyDescent="0.2"/>
    <row r="177" s="320" customFormat="1" x14ac:dyDescent="0.2"/>
    <row r="178" s="320" customFormat="1" x14ac:dyDescent="0.2"/>
    <row r="179" s="320" customFormat="1" x14ac:dyDescent="0.2"/>
    <row r="180" s="320" customFormat="1" x14ac:dyDescent="0.2"/>
    <row r="181" s="320" customFormat="1" x14ac:dyDescent="0.2"/>
    <row r="182" s="320" customFormat="1" x14ac:dyDescent="0.2"/>
    <row r="183" s="320" customFormat="1" x14ac:dyDescent="0.2"/>
    <row r="184" s="320" customFormat="1" x14ac:dyDescent="0.2"/>
    <row r="185" s="320" customFormat="1" x14ac:dyDescent="0.2"/>
    <row r="186" s="320" customFormat="1" x14ac:dyDescent="0.2"/>
    <row r="187" s="320" customFormat="1" x14ac:dyDescent="0.2"/>
    <row r="188" s="320" customFormat="1" x14ac:dyDescent="0.2"/>
    <row r="189" s="320" customFormat="1" x14ac:dyDescent="0.2"/>
    <row r="190" s="320" customFormat="1" x14ac:dyDescent="0.2"/>
    <row r="191" s="320" customFormat="1" x14ac:dyDescent="0.2"/>
    <row r="192" s="320" customFormat="1" x14ac:dyDescent="0.2"/>
    <row r="193" s="320" customFormat="1" x14ac:dyDescent="0.2"/>
    <row r="194" s="320" customFormat="1" x14ac:dyDescent="0.2"/>
    <row r="195" s="320" customFormat="1" x14ac:dyDescent="0.2"/>
    <row r="196" s="320" customFormat="1" x14ac:dyDescent="0.2"/>
    <row r="197" s="320" customFormat="1" x14ac:dyDescent="0.2"/>
    <row r="198" s="320" customFormat="1" x14ac:dyDescent="0.2"/>
    <row r="199" s="320" customFormat="1" x14ac:dyDescent="0.2"/>
    <row r="200" s="320" customFormat="1" x14ac:dyDescent="0.2"/>
    <row r="201" s="320" customFormat="1" x14ac:dyDescent="0.2"/>
    <row r="202" s="320" customFormat="1" x14ac:dyDescent="0.2"/>
    <row r="203" s="320" customFormat="1" x14ac:dyDescent="0.2"/>
    <row r="204" s="320" customFormat="1" x14ac:dyDescent="0.2"/>
    <row r="205" s="320" customFormat="1" x14ac:dyDescent="0.2"/>
    <row r="206" s="320" customFormat="1" x14ac:dyDescent="0.2"/>
    <row r="207" s="320" customFormat="1" x14ac:dyDescent="0.2"/>
    <row r="208" s="320" customFormat="1" x14ac:dyDescent="0.2"/>
    <row r="209" s="320" customFormat="1" x14ac:dyDescent="0.2"/>
    <row r="210" s="320" customFormat="1" x14ac:dyDescent="0.2"/>
    <row r="211" s="320" customFormat="1" x14ac:dyDescent="0.2"/>
    <row r="212" s="320" customFormat="1" x14ac:dyDescent="0.2"/>
    <row r="213" s="320" customFormat="1" x14ac:dyDescent="0.2"/>
    <row r="214" s="320" customFormat="1" x14ac:dyDescent="0.2"/>
    <row r="215" s="320" customFormat="1" x14ac:dyDescent="0.2"/>
    <row r="216" s="320" customFormat="1" x14ac:dyDescent="0.2"/>
    <row r="217" s="320" customFormat="1" x14ac:dyDescent="0.2"/>
    <row r="218" s="320" customFormat="1" x14ac:dyDescent="0.2"/>
    <row r="219" s="320" customFormat="1" x14ac:dyDescent="0.2"/>
    <row r="220" s="320" customFormat="1" x14ac:dyDescent="0.2"/>
    <row r="221" s="320" customFormat="1" x14ac:dyDescent="0.2"/>
    <row r="222" s="320" customFormat="1" x14ac:dyDescent="0.2"/>
    <row r="223" s="320" customFormat="1" x14ac:dyDescent="0.2"/>
    <row r="224" s="320" customFormat="1" x14ac:dyDescent="0.2"/>
    <row r="225" s="320" customFormat="1" x14ac:dyDescent="0.2"/>
    <row r="226" s="320" customFormat="1" x14ac:dyDescent="0.2"/>
    <row r="227" s="320" customFormat="1" x14ac:dyDescent="0.2"/>
    <row r="228" s="320" customFormat="1" x14ac:dyDescent="0.2"/>
    <row r="229" s="320" customFormat="1" x14ac:dyDescent="0.2"/>
    <row r="230" s="320" customFormat="1" x14ac:dyDescent="0.2"/>
    <row r="231" s="320" customFormat="1" x14ac:dyDescent="0.2"/>
    <row r="232" s="320" customFormat="1" x14ac:dyDescent="0.2"/>
    <row r="233" s="320" customFormat="1" x14ac:dyDescent="0.2"/>
    <row r="234" s="320" customFormat="1" x14ac:dyDescent="0.2"/>
    <row r="235" s="320" customFormat="1" x14ac:dyDescent="0.2"/>
    <row r="236" s="320" customFormat="1" x14ac:dyDescent="0.2"/>
    <row r="237" s="320" customFormat="1" x14ac:dyDescent="0.2"/>
    <row r="238" s="320" customFormat="1" x14ac:dyDescent="0.2"/>
    <row r="239" s="320" customFormat="1" x14ac:dyDescent="0.2"/>
    <row r="240" s="320" customFormat="1" x14ac:dyDescent="0.2"/>
    <row r="241" s="320" customFormat="1" x14ac:dyDescent="0.2"/>
    <row r="242" s="320" customFormat="1" x14ac:dyDescent="0.2"/>
    <row r="243" s="320" customFormat="1" x14ac:dyDescent="0.2"/>
    <row r="244" s="320" customFormat="1" x14ac:dyDescent="0.2"/>
    <row r="245" s="320" customFormat="1" x14ac:dyDescent="0.2"/>
    <row r="246" s="320" customFormat="1" x14ac:dyDescent="0.2"/>
    <row r="247" s="320" customFormat="1" x14ac:dyDescent="0.2"/>
    <row r="248" s="320" customFormat="1" x14ac:dyDescent="0.2"/>
    <row r="249" s="320" customFormat="1" x14ac:dyDescent="0.2"/>
    <row r="250" s="320" customFormat="1" x14ac:dyDescent="0.2"/>
    <row r="251" s="320" customFormat="1" x14ac:dyDescent="0.2"/>
    <row r="252" s="320" customFormat="1" x14ac:dyDescent="0.2"/>
    <row r="253" s="320" customFormat="1" x14ac:dyDescent="0.2"/>
    <row r="254" s="320" customFormat="1" x14ac:dyDescent="0.2"/>
    <row r="255" s="320" customFormat="1" x14ac:dyDescent="0.2"/>
    <row r="256" s="320" customFormat="1" x14ac:dyDescent="0.2"/>
    <row r="257" s="320" customFormat="1" x14ac:dyDescent="0.2"/>
    <row r="258" s="320" customFormat="1" x14ac:dyDescent="0.2"/>
    <row r="259" s="320" customFormat="1" x14ac:dyDescent="0.2"/>
    <row r="260" s="320" customFormat="1" x14ac:dyDescent="0.2"/>
    <row r="261" s="320" customFormat="1" x14ac:dyDescent="0.2"/>
    <row r="262" s="320" customFormat="1" x14ac:dyDescent="0.2"/>
    <row r="263" s="320" customFormat="1" x14ac:dyDescent="0.2"/>
    <row r="264" s="320" customFormat="1" x14ac:dyDescent="0.2"/>
    <row r="265" s="320" customFormat="1" x14ac:dyDescent="0.2"/>
    <row r="266" s="320" customFormat="1" x14ac:dyDescent="0.2"/>
    <row r="267" s="320" customFormat="1" x14ac:dyDescent="0.2"/>
    <row r="268" s="320" customFormat="1" x14ac:dyDescent="0.2"/>
    <row r="269" s="320" customFormat="1" x14ac:dyDescent="0.2"/>
    <row r="270" s="320" customFormat="1" x14ac:dyDescent="0.2"/>
    <row r="271" s="320" customFormat="1" x14ac:dyDescent="0.2"/>
    <row r="272" s="320" customFormat="1" x14ac:dyDescent="0.2"/>
    <row r="273" s="320" customFormat="1" x14ac:dyDescent="0.2"/>
    <row r="274" s="320" customFormat="1" x14ac:dyDescent="0.2"/>
    <row r="275" s="320" customFormat="1" x14ac:dyDescent="0.2"/>
    <row r="276" s="320" customFormat="1" x14ac:dyDescent="0.2"/>
    <row r="277" s="320" customFormat="1" x14ac:dyDescent="0.2"/>
    <row r="278" s="320" customFormat="1" x14ac:dyDescent="0.2"/>
    <row r="279" s="320" customFormat="1" x14ac:dyDescent="0.2"/>
    <row r="280" s="320" customFormat="1" x14ac:dyDescent="0.2"/>
    <row r="281" s="320" customFormat="1" x14ac:dyDescent="0.2"/>
    <row r="282" s="320" customFormat="1" x14ac:dyDescent="0.2"/>
    <row r="283" s="320" customFormat="1" x14ac:dyDescent="0.2"/>
    <row r="284" s="320" customFormat="1" x14ac:dyDescent="0.2"/>
    <row r="285" s="320" customFormat="1" x14ac:dyDescent="0.2"/>
    <row r="286" s="320" customFormat="1" x14ac:dyDescent="0.2"/>
    <row r="287" s="320" customFormat="1" x14ac:dyDescent="0.2"/>
    <row r="288" s="320" customFormat="1" x14ac:dyDescent="0.2"/>
    <row r="289" s="320" customFormat="1" x14ac:dyDescent="0.2"/>
    <row r="290" s="320" customFormat="1" x14ac:dyDescent="0.2"/>
    <row r="291" s="320" customFormat="1" x14ac:dyDescent="0.2"/>
    <row r="292" s="320" customFormat="1" x14ac:dyDescent="0.2"/>
    <row r="293" s="320" customFormat="1" x14ac:dyDescent="0.2"/>
    <row r="294" s="320" customFormat="1" x14ac:dyDescent="0.2"/>
    <row r="295" s="320" customFormat="1" x14ac:dyDescent="0.2"/>
    <row r="296" s="320" customFormat="1" x14ac:dyDescent="0.2"/>
    <row r="297" s="320" customFormat="1" x14ac:dyDescent="0.2"/>
    <row r="298" s="320" customFormat="1" x14ac:dyDescent="0.2"/>
    <row r="299" s="320" customFormat="1" x14ac:dyDescent="0.2"/>
    <row r="300" s="320" customFormat="1" x14ac:dyDescent="0.2"/>
    <row r="301" s="320" customFormat="1" x14ac:dyDescent="0.2"/>
    <row r="302" s="320" customFormat="1" x14ac:dyDescent="0.2"/>
    <row r="303" s="320" customFormat="1" x14ac:dyDescent="0.2"/>
    <row r="304" s="320" customFormat="1" x14ac:dyDescent="0.2"/>
    <row r="305" s="320" customFormat="1" x14ac:dyDescent="0.2"/>
    <row r="306" s="320" customFormat="1" x14ac:dyDescent="0.2"/>
    <row r="307" s="320" customFormat="1" x14ac:dyDescent="0.2"/>
    <row r="308" s="320" customFormat="1" x14ac:dyDescent="0.2"/>
    <row r="309" s="320" customFormat="1" x14ac:dyDescent="0.2"/>
    <row r="310" s="320" customFormat="1" x14ac:dyDescent="0.2"/>
    <row r="311" s="320" customFormat="1" x14ac:dyDescent="0.2"/>
    <row r="312" s="320" customFormat="1" x14ac:dyDescent="0.2"/>
    <row r="313" s="320" customFormat="1" x14ac:dyDescent="0.2"/>
    <row r="314" s="320" customFormat="1" x14ac:dyDescent="0.2"/>
    <row r="315" s="320" customFormat="1" x14ac:dyDescent="0.2"/>
    <row r="316" s="320" customFormat="1" x14ac:dyDescent="0.2"/>
    <row r="317" s="320" customFormat="1" x14ac:dyDescent="0.2"/>
    <row r="318" s="320" customFormat="1" x14ac:dyDescent="0.2"/>
    <row r="319" s="320" customFormat="1" x14ac:dyDescent="0.2"/>
    <row r="320" s="320" customFormat="1" x14ac:dyDescent="0.2"/>
    <row r="321" s="320" customFormat="1" x14ac:dyDescent="0.2"/>
    <row r="322" s="320" customFormat="1" x14ac:dyDescent="0.2"/>
    <row r="323" s="320" customFormat="1" x14ac:dyDescent="0.2"/>
    <row r="324" s="320" customFormat="1" x14ac:dyDescent="0.2"/>
    <row r="325" s="320" customFormat="1" x14ac:dyDescent="0.2"/>
    <row r="326" s="320" customFormat="1" x14ac:dyDescent="0.2"/>
    <row r="327" s="320" customFormat="1" x14ac:dyDescent="0.2"/>
    <row r="328" s="320" customFormat="1" x14ac:dyDescent="0.2"/>
    <row r="329" s="320" customFormat="1" x14ac:dyDescent="0.2"/>
    <row r="330" s="320" customFormat="1" x14ac:dyDescent="0.2"/>
    <row r="331" s="320" customFormat="1" x14ac:dyDescent="0.2"/>
    <row r="332" s="320" customFormat="1" x14ac:dyDescent="0.2"/>
    <row r="333" s="320" customFormat="1" x14ac:dyDescent="0.2"/>
    <row r="334" s="320" customFormat="1" x14ac:dyDescent="0.2"/>
    <row r="335" s="320" customFormat="1" x14ac:dyDescent="0.2"/>
    <row r="336" s="320" customFormat="1" x14ac:dyDescent="0.2"/>
    <row r="337" s="320" customFormat="1" x14ac:dyDescent="0.2"/>
    <row r="338" s="320" customFormat="1" x14ac:dyDescent="0.2"/>
    <row r="339" s="320" customFormat="1" x14ac:dyDescent="0.2"/>
    <row r="340" s="320" customFormat="1" x14ac:dyDescent="0.2"/>
    <row r="341" s="320" customFormat="1" x14ac:dyDescent="0.2"/>
    <row r="342" s="320" customFormat="1" x14ac:dyDescent="0.2"/>
    <row r="343" s="320" customFormat="1" x14ac:dyDescent="0.2"/>
    <row r="344" s="320" customFormat="1" x14ac:dyDescent="0.2"/>
    <row r="345" s="320" customFormat="1" x14ac:dyDescent="0.2"/>
    <row r="346" s="320" customFormat="1" x14ac:dyDescent="0.2"/>
    <row r="347" s="320" customFormat="1" x14ac:dyDescent="0.2"/>
    <row r="348" s="320" customFormat="1" x14ac:dyDescent="0.2"/>
    <row r="349" s="320" customFormat="1" x14ac:dyDescent="0.2"/>
    <row r="350" s="320" customFormat="1" x14ac:dyDescent="0.2"/>
    <row r="351" s="320" customFormat="1" x14ac:dyDescent="0.2"/>
    <row r="352" s="320" customFormat="1" x14ac:dyDescent="0.2"/>
    <row r="353" s="320" customFormat="1" x14ac:dyDescent="0.2"/>
    <row r="354" s="320" customFormat="1" x14ac:dyDescent="0.2"/>
    <row r="355" s="320" customFormat="1" x14ac:dyDescent="0.2"/>
    <row r="356" s="320" customFormat="1" x14ac:dyDescent="0.2"/>
    <row r="357" s="320" customFormat="1" x14ac:dyDescent="0.2"/>
    <row r="358" s="320" customFormat="1" x14ac:dyDescent="0.2"/>
    <row r="359" s="320" customFormat="1" x14ac:dyDescent="0.2"/>
    <row r="360" s="320" customFormat="1" x14ac:dyDescent="0.2"/>
    <row r="361" s="320" customFormat="1" x14ac:dyDescent="0.2"/>
    <row r="362" s="320" customFormat="1" x14ac:dyDescent="0.2"/>
    <row r="363" s="320" customFormat="1" x14ac:dyDescent="0.2"/>
    <row r="364" s="320" customFormat="1" x14ac:dyDescent="0.2"/>
    <row r="365" s="320" customFormat="1" x14ac:dyDescent="0.2"/>
    <row r="366" s="320" customFormat="1" x14ac:dyDescent="0.2"/>
    <row r="367" s="320" customFormat="1" x14ac:dyDescent="0.2"/>
    <row r="368" s="320" customFormat="1" x14ac:dyDescent="0.2"/>
    <row r="369" s="320" customFormat="1" x14ac:dyDescent="0.2"/>
    <row r="370" s="320" customFormat="1" x14ac:dyDescent="0.2"/>
    <row r="371" s="320" customFormat="1" x14ac:dyDescent="0.2"/>
    <row r="372" s="320" customFormat="1" x14ac:dyDescent="0.2"/>
    <row r="373" s="320" customFormat="1" x14ac:dyDescent="0.2"/>
    <row r="374" s="320" customFormat="1" x14ac:dyDescent="0.2"/>
    <row r="375" s="320" customFormat="1" x14ac:dyDescent="0.2"/>
    <row r="376" s="320" customFormat="1" x14ac:dyDescent="0.2"/>
    <row r="377" s="320" customFormat="1" x14ac:dyDescent="0.2"/>
    <row r="378" s="320" customFormat="1" x14ac:dyDescent="0.2"/>
    <row r="379" s="320" customFormat="1" x14ac:dyDescent="0.2"/>
    <row r="380" s="320" customFormat="1" x14ac:dyDescent="0.2"/>
    <row r="381" s="320" customFormat="1" x14ac:dyDescent="0.2"/>
    <row r="382" s="320" customFormat="1" x14ac:dyDescent="0.2"/>
    <row r="383" s="320" customFormat="1" x14ac:dyDescent="0.2"/>
    <row r="384" s="320" customFormat="1" x14ac:dyDescent="0.2"/>
    <row r="385" s="320" customFormat="1" x14ac:dyDescent="0.2"/>
    <row r="386" s="320" customFormat="1" x14ac:dyDescent="0.2"/>
    <row r="387" s="320" customFormat="1" x14ac:dyDescent="0.2"/>
    <row r="388" s="320" customFormat="1" x14ac:dyDescent="0.2"/>
    <row r="389" s="320" customFormat="1" x14ac:dyDescent="0.2"/>
    <row r="390" s="320" customFormat="1" x14ac:dyDescent="0.2"/>
    <row r="391" s="320" customFormat="1" x14ac:dyDescent="0.2"/>
    <row r="392" s="320" customFormat="1" x14ac:dyDescent="0.2"/>
    <row r="393" s="320" customFormat="1" x14ac:dyDescent="0.2"/>
    <row r="394" s="320" customFormat="1" x14ac:dyDescent="0.2"/>
    <row r="395" s="320" customFormat="1" x14ac:dyDescent="0.2"/>
    <row r="396" s="320" customFormat="1" x14ac:dyDescent="0.2"/>
    <row r="397" s="320" customFormat="1" x14ac:dyDescent="0.2"/>
    <row r="398" s="320" customFormat="1" x14ac:dyDescent="0.2"/>
    <row r="399" s="320" customFormat="1" x14ac:dyDescent="0.2"/>
    <row r="400" s="320" customFormat="1" x14ac:dyDescent="0.2"/>
    <row r="401" s="320" customFormat="1" x14ac:dyDescent="0.2"/>
    <row r="402" s="320" customFormat="1" x14ac:dyDescent="0.2"/>
    <row r="403" s="320" customFormat="1" x14ac:dyDescent="0.2"/>
    <row r="404" s="320" customFormat="1" x14ac:dyDescent="0.2"/>
    <row r="405" s="320" customFormat="1" x14ac:dyDescent="0.2"/>
    <row r="406" s="320" customFormat="1" x14ac:dyDescent="0.2"/>
    <row r="407" s="320" customFormat="1" x14ac:dyDescent="0.2"/>
    <row r="408" s="320" customFormat="1" x14ac:dyDescent="0.2"/>
  </sheetData>
  <sheetProtection algorithmName="SHA-512" hashValue="JrBxoPlUB9+naIxiXA/dxAzQaRzju6tUfWDHKoeGGk+qR68Xfo89nocgwfUUOrUSYHVreBxeqJUxmlXbmDGAaw==" saltValue="qgkkPBclAa0b/GOM+samMQ==" spinCount="100000" sheet="1"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F11:G11">
    <cfRule type="containsText" dxfId="154" priority="6" stopIfTrue="1" operator="containsText" text="PĀRSNIEGTAS IZMAKSAS">
      <formula>NOT(ISERROR(SEARCH("PĀRSNIEGTAS IZMAKSAS",F11)))</formula>
    </cfRule>
  </conditionalFormatting>
  <conditionalFormatting sqref="F16:G16">
    <cfRule type="containsText" dxfId="153" priority="5" stopIfTrue="1" operator="containsText" text="PĀRSNIEGTAS IZMAKSAS">
      <formula>NOT(ISERROR(SEARCH("PĀRSNIEGTAS IZMAKSAS",F16)))</formula>
    </cfRule>
  </conditionalFormatting>
  <conditionalFormatting sqref="D38">
    <cfRule type="containsText" dxfId="152" priority="4" stopIfTrue="1" operator="containsText" text="PĀRSNIEGTAS IZMAKSAS">
      <formula>NOT(ISERROR(SEARCH("PĀRSNIEGTAS IZMAKSAS",D38)))</formula>
    </cfRule>
  </conditionalFormatting>
  <conditionalFormatting sqref="F8:G8 D7:D36">
    <cfRule type="containsText" dxfId="151" priority="8" stopIfTrue="1" operator="containsText" text="PĀRSNIEGTAS IZMAKSAS">
      <formula>NOT(ISERROR(SEARCH("PĀRSNIEGTAS IZMAKSAS",D7)))</formula>
    </cfRule>
  </conditionalFormatting>
  <conditionalFormatting sqref="J5:Y5">
    <cfRule type="cellIs" dxfId="150" priority="7" operator="equal">
      <formula>"x"</formula>
    </cfRule>
  </conditionalFormatting>
  <conditionalFormatting sqref="D37">
    <cfRule type="containsText" dxfId="149" priority="3" stopIfTrue="1" operator="containsText" text="PĀRSNIEGTAS IZMAKSAS">
      <formula>NOT(ISERROR(SEARCH("PĀRSNIEGTAS IZMAKSAS",D37)))</formula>
    </cfRule>
  </conditionalFormatting>
  <conditionalFormatting sqref="D39">
    <cfRule type="containsText" dxfId="148" priority="2" stopIfTrue="1" operator="containsText" text="PĀRSNIEGTAS IZMAKSAS">
      <formula>NOT(ISERROR(SEARCH("PĀRSNIEGTAS IZMAKSAS",D39)))</formula>
    </cfRule>
  </conditionalFormatting>
  <conditionalFormatting sqref="D40">
    <cfRule type="containsText" dxfId="147" priority="1" stopIfTrue="1" operator="containsText" text="PĀRSNIEGTAS IZMAKSAS">
      <formula>NOT(ISERROR(SEARCH("PĀRSNIEGTAS IZMAKSAS",D40)))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 C9:C10 C12:C15 C17:C20 C22:C36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408"/>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D53" sqref="D53"/>
    </sheetView>
  </sheetViews>
  <sheetFormatPr defaultColWidth="9.140625" defaultRowHeight="12.75" x14ac:dyDescent="0.2"/>
  <cols>
    <col min="1" max="1" width="5.42578125" style="401" customWidth="1"/>
    <col min="2" max="2" width="64.140625" style="401" customWidth="1"/>
    <col min="3" max="3" width="14.5703125" style="401" customWidth="1"/>
    <col min="4" max="4" width="14.28515625" style="401" customWidth="1"/>
    <col min="5" max="5" width="9.42578125" style="401" customWidth="1"/>
    <col min="6" max="13" width="13.85546875" style="401" customWidth="1"/>
    <col min="14" max="14" width="11.28515625" style="401" customWidth="1"/>
    <col min="15" max="19" width="14" style="401" customWidth="1"/>
    <col min="20" max="20" width="11.28515625" style="401" customWidth="1"/>
    <col min="21" max="25" width="14" style="401" customWidth="1"/>
    <col min="26" max="26" width="11.28515625" style="401" customWidth="1"/>
    <col min="27" max="69" width="9.140625" style="320"/>
    <col min="70" max="16384" width="9.140625" style="401"/>
  </cols>
  <sheetData>
    <row r="1" spans="1:69" s="251" customFormat="1" ht="27" customHeight="1" x14ac:dyDescent="0.25">
      <c r="A1" s="614" t="s">
        <v>86</v>
      </c>
      <c r="B1" s="614"/>
      <c r="C1" s="600"/>
      <c r="D1" s="621" t="s">
        <v>142</v>
      </c>
      <c r="E1" s="621"/>
      <c r="F1" s="621"/>
      <c r="G1" s="621"/>
      <c r="H1" s="621"/>
      <c r="I1" s="621"/>
      <c r="J1" s="621"/>
      <c r="K1" s="621"/>
      <c r="L1" s="621"/>
      <c r="M1" s="621"/>
      <c r="N1" s="621"/>
      <c r="O1" s="621"/>
      <c r="P1" s="621"/>
      <c r="Q1" s="621"/>
      <c r="R1" s="621"/>
      <c r="S1" s="621"/>
      <c r="T1" s="621"/>
      <c r="U1" s="621"/>
      <c r="V1" s="621"/>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row>
    <row r="2" spans="1:69" s="320" customFormat="1" hidden="1" x14ac:dyDescent="0.2">
      <c r="A2" s="581"/>
    </row>
    <row r="3" spans="1:69" s="320" customFormat="1" hidden="1" x14ac:dyDescent="0.2">
      <c r="A3" s="581"/>
    </row>
    <row r="4" spans="1:69" ht="24.95" customHeight="1" x14ac:dyDescent="0.35">
      <c r="A4" s="616" t="s">
        <v>52</v>
      </c>
      <c r="B4" s="616"/>
      <c r="C4" s="616"/>
      <c r="D4" s="320"/>
      <c r="E4" s="320"/>
      <c r="F4" s="320"/>
      <c r="G4" s="320"/>
      <c r="H4" s="320"/>
      <c r="I4" s="320"/>
      <c r="J4" s="320"/>
      <c r="K4" s="320"/>
      <c r="L4" s="320"/>
      <c r="M4" s="320"/>
      <c r="N4" s="320"/>
      <c r="O4" s="320"/>
      <c r="P4" s="320"/>
      <c r="Q4" s="320"/>
      <c r="R4" s="320"/>
      <c r="S4" s="320"/>
      <c r="T4" s="320"/>
      <c r="U4" s="320"/>
      <c r="V4" s="320"/>
      <c r="W4" s="320"/>
      <c r="X4" s="320"/>
      <c r="Y4" s="320"/>
      <c r="Z4" s="320"/>
    </row>
    <row r="5" spans="1:69" x14ac:dyDescent="0.2">
      <c r="A5" s="617" t="s">
        <v>53</v>
      </c>
      <c r="B5" s="618" t="s">
        <v>54</v>
      </c>
      <c r="C5" s="619" t="s">
        <v>333</v>
      </c>
      <c r="D5" s="613" t="s">
        <v>55</v>
      </c>
      <c r="E5" s="613"/>
      <c r="F5" s="613" t="s">
        <v>56</v>
      </c>
      <c r="G5" s="613"/>
      <c r="H5" s="613">
        <f>'Dati par projektu'!E13</f>
        <v>2022</v>
      </c>
      <c r="I5" s="613"/>
      <c r="J5" s="613">
        <f>IF(OR(H5&gt;='Dati par projektu'!$C$17,H5="X"),"X",H5+1)</f>
        <v>2023</v>
      </c>
      <c r="K5" s="613"/>
      <c r="L5" s="613" t="str">
        <f>IF(OR(J5&gt;='Dati par projektu'!$C$17,J5="X"),"X",J5+1)</f>
        <v>X</v>
      </c>
      <c r="M5" s="613"/>
      <c r="N5" s="613" t="str">
        <f>IF(OR(L5&gt;='Dati par projektu'!$C$17,L5="X"),"X",L5+1)</f>
        <v>X</v>
      </c>
      <c r="O5" s="613"/>
      <c r="P5" s="613" t="str">
        <f>IF(OR(N5&gt;='Dati par projektu'!$C$17,N5="X"),"X",N5+1)</f>
        <v>X</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Z5" s="320"/>
      <c r="AE5" s="384"/>
      <c r="AF5" s="384"/>
      <c r="AG5" s="384"/>
      <c r="AH5" s="384"/>
      <c r="AI5" s="384"/>
      <c r="AJ5" s="384"/>
      <c r="AK5" s="384"/>
      <c r="AL5" s="384"/>
      <c r="AM5" s="384"/>
      <c r="AN5" s="384"/>
      <c r="AO5" s="384"/>
      <c r="AP5" s="384"/>
      <c r="AQ5" s="384"/>
      <c r="AR5" s="384"/>
      <c r="AS5" s="384"/>
      <c r="AT5" s="384"/>
      <c r="AV5" s="582">
        <v>0.55000000000000004</v>
      </c>
      <c r="BQ5" s="401"/>
    </row>
    <row r="6" spans="1:69" ht="27" customHeight="1" x14ac:dyDescent="0.2">
      <c r="A6" s="617"/>
      <c r="B6" s="618" t="s">
        <v>57</v>
      </c>
      <c r="C6" s="620"/>
      <c r="D6" s="583" t="s">
        <v>58</v>
      </c>
      <c r="E6" s="583" t="s">
        <v>59</v>
      </c>
      <c r="F6" s="583" t="s">
        <v>60</v>
      </c>
      <c r="G6" s="583" t="s">
        <v>61</v>
      </c>
      <c r="H6" s="584" t="s">
        <v>62</v>
      </c>
      <c r="I6" s="584" t="s">
        <v>63</v>
      </c>
      <c r="J6" s="584" t="s">
        <v>62</v>
      </c>
      <c r="K6" s="584" t="s">
        <v>63</v>
      </c>
      <c r="L6" s="584" t="s">
        <v>62</v>
      </c>
      <c r="M6" s="584" t="s">
        <v>63</v>
      </c>
      <c r="N6" s="584" t="s">
        <v>62</v>
      </c>
      <c r="O6" s="584" t="s">
        <v>63</v>
      </c>
      <c r="P6" s="584" t="s">
        <v>62</v>
      </c>
      <c r="Q6" s="584" t="s">
        <v>63</v>
      </c>
      <c r="R6" s="584" t="s">
        <v>62</v>
      </c>
      <c r="S6" s="584" t="s">
        <v>63</v>
      </c>
      <c r="T6" s="584" t="s">
        <v>62</v>
      </c>
      <c r="U6" s="584" t="s">
        <v>63</v>
      </c>
      <c r="V6" s="584" t="s">
        <v>62</v>
      </c>
      <c r="W6" s="584" t="s">
        <v>63</v>
      </c>
      <c r="X6" s="584" t="s">
        <v>62</v>
      </c>
      <c r="Y6" s="584" t="s">
        <v>63</v>
      </c>
      <c r="Z6" s="320"/>
      <c r="AE6" s="384"/>
      <c r="AF6" s="384"/>
      <c r="AG6" s="384"/>
      <c r="AH6" s="384"/>
      <c r="AI6" s="384"/>
      <c r="AJ6" s="384"/>
      <c r="AK6" s="384"/>
      <c r="AL6" s="384"/>
      <c r="AM6" s="384"/>
      <c r="AN6" s="384"/>
      <c r="AO6" s="384"/>
      <c r="AP6" s="384"/>
      <c r="AQ6" s="384"/>
      <c r="AR6" s="384"/>
      <c r="AS6" s="384"/>
      <c r="AT6" s="384"/>
      <c r="AV6" s="582">
        <v>0.45</v>
      </c>
      <c r="BQ6" s="401"/>
    </row>
    <row r="7" spans="1:69" x14ac:dyDescent="0.2">
      <c r="A7" s="556">
        <v>1</v>
      </c>
      <c r="B7" s="557" t="s">
        <v>89</v>
      </c>
      <c r="C7" s="241">
        <v>0.85</v>
      </c>
      <c r="D7" s="585">
        <f>F7+G7</f>
        <v>0</v>
      </c>
      <c r="E7" s="586" t="e">
        <f t="shared" ref="E7:E35" si="0">D7/$D$36</f>
        <v>#DIV/0!</v>
      </c>
      <c r="F7" s="587">
        <f t="shared" ref="F7:G11" si="1">ROUND(H7+J7+L7+N7+P7+R7+T7+V7+X7,2)</f>
        <v>0</v>
      </c>
      <c r="G7" s="587">
        <f t="shared" si="1"/>
        <v>0</v>
      </c>
      <c r="H7" s="19"/>
      <c r="I7" s="20"/>
      <c r="J7" s="19"/>
      <c r="K7" s="20"/>
      <c r="L7" s="19"/>
      <c r="M7" s="20"/>
      <c r="N7" s="19"/>
      <c r="O7" s="20"/>
      <c r="P7" s="19"/>
      <c r="Q7" s="20"/>
      <c r="R7" s="19"/>
      <c r="S7" s="20"/>
      <c r="T7" s="19"/>
      <c r="U7" s="20"/>
      <c r="V7" s="19"/>
      <c r="W7" s="20"/>
      <c r="X7" s="19"/>
      <c r="Y7" s="20"/>
      <c r="Z7" s="320"/>
      <c r="AE7" s="384"/>
      <c r="AF7" s="384"/>
      <c r="AG7" s="384"/>
      <c r="AH7" s="384"/>
      <c r="AI7" s="384"/>
      <c r="AJ7" s="384"/>
      <c r="AK7" s="384"/>
      <c r="AL7" s="384"/>
      <c r="AM7" s="384"/>
      <c r="AN7" s="384"/>
      <c r="AO7" s="384"/>
      <c r="AP7" s="384"/>
      <c r="AQ7" s="384"/>
      <c r="AR7" s="384"/>
      <c r="AS7" s="384"/>
      <c r="AT7" s="384"/>
      <c r="AV7" s="582">
        <v>0.35</v>
      </c>
      <c r="BQ7" s="401"/>
    </row>
    <row r="8" spans="1:69" x14ac:dyDescent="0.2">
      <c r="A8" s="556">
        <v>2</v>
      </c>
      <c r="B8" s="557" t="s">
        <v>64</v>
      </c>
      <c r="C8" s="320"/>
      <c r="D8" s="585">
        <f t="shared" ref="D8:D35" si="2">F8+G8</f>
        <v>0</v>
      </c>
      <c r="E8" s="586" t="e">
        <f t="shared" si="0"/>
        <v>#DIV/0!</v>
      </c>
      <c r="F8" s="588">
        <f>ROUND(H8+J8+L8+N8+P8+R8+T8+V8+X8,2)</f>
        <v>0</v>
      </c>
      <c r="G8" s="588">
        <f>ROUND(I8+K8+M8+O8+Q8+S8+U8+W8+Y8,2)</f>
        <v>0</v>
      </c>
      <c r="H8" s="589">
        <f>SUM(H9:H10)</f>
        <v>0</v>
      </c>
      <c r="I8" s="589">
        <f t="shared" ref="I8:Y8" si="3">SUM(I9:I10)</f>
        <v>0</v>
      </c>
      <c r="J8" s="589">
        <f t="shared" si="3"/>
        <v>0</v>
      </c>
      <c r="K8" s="589">
        <f t="shared" si="3"/>
        <v>0</v>
      </c>
      <c r="L8" s="589">
        <f t="shared" si="3"/>
        <v>0</v>
      </c>
      <c r="M8" s="589">
        <f t="shared" si="3"/>
        <v>0</v>
      </c>
      <c r="N8" s="589">
        <f t="shared" si="3"/>
        <v>0</v>
      </c>
      <c r="O8" s="589">
        <f t="shared" si="3"/>
        <v>0</v>
      </c>
      <c r="P8" s="589">
        <f t="shared" si="3"/>
        <v>0</v>
      </c>
      <c r="Q8" s="589">
        <f t="shared" si="3"/>
        <v>0</v>
      </c>
      <c r="R8" s="589">
        <f t="shared" si="3"/>
        <v>0</v>
      </c>
      <c r="S8" s="589">
        <f t="shared" si="3"/>
        <v>0</v>
      </c>
      <c r="T8" s="589">
        <f t="shared" si="3"/>
        <v>0</v>
      </c>
      <c r="U8" s="589">
        <f t="shared" si="3"/>
        <v>0</v>
      </c>
      <c r="V8" s="589">
        <f t="shared" si="3"/>
        <v>0</v>
      </c>
      <c r="W8" s="589">
        <f t="shared" si="3"/>
        <v>0</v>
      </c>
      <c r="X8" s="589">
        <f t="shared" si="3"/>
        <v>0</v>
      </c>
      <c r="Y8" s="589">
        <f t="shared" si="3"/>
        <v>0</v>
      </c>
      <c r="Z8" s="320"/>
      <c r="AE8" s="384"/>
      <c r="AF8" s="384"/>
      <c r="AG8" s="384"/>
      <c r="AH8" s="384"/>
      <c r="AI8" s="384"/>
      <c r="AJ8" s="384"/>
      <c r="AK8" s="384"/>
      <c r="AL8" s="384"/>
      <c r="AM8" s="384"/>
      <c r="AN8" s="384"/>
      <c r="AO8" s="384"/>
      <c r="AP8" s="384"/>
      <c r="AQ8" s="384"/>
      <c r="AR8" s="384"/>
      <c r="AS8" s="384"/>
      <c r="AT8" s="384"/>
      <c r="AV8" s="590"/>
      <c r="BQ8" s="401"/>
    </row>
    <row r="9" spans="1:69" x14ac:dyDescent="0.2">
      <c r="A9" s="561" t="s">
        <v>65</v>
      </c>
      <c r="B9" s="562" t="s">
        <v>66</v>
      </c>
      <c r="C9" s="241">
        <v>0.85</v>
      </c>
      <c r="D9" s="585">
        <f t="shared" si="2"/>
        <v>0</v>
      </c>
      <c r="E9" s="586" t="e">
        <f t="shared" si="0"/>
        <v>#DIV/0!</v>
      </c>
      <c r="F9" s="591">
        <f t="shared" si="1"/>
        <v>0</v>
      </c>
      <c r="G9" s="591">
        <f t="shared" si="1"/>
        <v>0</v>
      </c>
      <c r="H9" s="20"/>
      <c r="I9" s="20"/>
      <c r="J9" s="20"/>
      <c r="K9" s="20"/>
      <c r="L9" s="20"/>
      <c r="M9" s="20"/>
      <c r="N9" s="20"/>
      <c r="O9" s="20"/>
      <c r="P9" s="20"/>
      <c r="Q9" s="20"/>
      <c r="R9" s="20"/>
      <c r="S9" s="20"/>
      <c r="T9" s="20"/>
      <c r="U9" s="20"/>
      <c r="V9" s="20"/>
      <c r="W9" s="20"/>
      <c r="X9" s="20"/>
      <c r="Y9" s="20"/>
      <c r="Z9" s="320"/>
      <c r="AE9" s="384"/>
      <c r="AF9" s="384"/>
      <c r="AG9" s="384"/>
      <c r="AH9" s="384"/>
      <c r="AI9" s="384"/>
      <c r="AJ9" s="384"/>
      <c r="AK9" s="384"/>
      <c r="AL9" s="384"/>
      <c r="AM9" s="384"/>
      <c r="AN9" s="384"/>
      <c r="AO9" s="384"/>
      <c r="AP9" s="384"/>
      <c r="AQ9" s="384"/>
      <c r="AR9" s="384"/>
      <c r="AS9" s="384"/>
      <c r="AT9" s="384"/>
      <c r="AV9" s="590"/>
      <c r="BQ9" s="401"/>
    </row>
    <row r="10" spans="1:69" x14ac:dyDescent="0.2">
      <c r="A10" s="561" t="s">
        <v>67</v>
      </c>
      <c r="B10" s="562" t="s">
        <v>90</v>
      </c>
      <c r="C10" s="241">
        <v>0.85</v>
      </c>
      <c r="D10" s="585">
        <f t="shared" si="2"/>
        <v>0</v>
      </c>
      <c r="E10" s="586" t="e">
        <f t="shared" si="0"/>
        <v>#DIV/0!</v>
      </c>
      <c r="F10" s="591">
        <f t="shared" si="1"/>
        <v>0</v>
      </c>
      <c r="G10" s="591">
        <f t="shared" si="1"/>
        <v>0</v>
      </c>
      <c r="H10" s="20"/>
      <c r="I10" s="20"/>
      <c r="J10" s="20"/>
      <c r="K10" s="20"/>
      <c r="L10" s="20"/>
      <c r="M10" s="20"/>
      <c r="N10" s="20"/>
      <c r="O10" s="20"/>
      <c r="P10" s="20"/>
      <c r="Q10" s="20"/>
      <c r="R10" s="20"/>
      <c r="S10" s="20"/>
      <c r="T10" s="20"/>
      <c r="U10" s="20"/>
      <c r="V10" s="20"/>
      <c r="W10" s="20"/>
      <c r="X10" s="20"/>
      <c r="Y10" s="20"/>
      <c r="Z10" s="320"/>
      <c r="AE10" s="384"/>
      <c r="AF10" s="384"/>
      <c r="AG10" s="384"/>
      <c r="AH10" s="384"/>
      <c r="AI10" s="384"/>
      <c r="AJ10" s="384"/>
      <c r="AK10" s="384"/>
      <c r="AL10" s="384"/>
      <c r="AM10" s="384"/>
      <c r="AN10" s="384"/>
      <c r="AO10" s="384"/>
      <c r="AP10" s="384"/>
      <c r="AQ10" s="384"/>
      <c r="AR10" s="384"/>
      <c r="AS10" s="384"/>
      <c r="AT10" s="384"/>
      <c r="AV10" s="590"/>
      <c r="BQ10" s="401"/>
    </row>
    <row r="11" spans="1:69" hidden="1" x14ac:dyDescent="0.2">
      <c r="A11" s="556">
        <v>3</v>
      </c>
      <c r="B11" s="557" t="s">
        <v>93</v>
      </c>
      <c r="C11" s="320"/>
      <c r="D11" s="585">
        <f t="shared" si="2"/>
        <v>0</v>
      </c>
      <c r="E11" s="586" t="e">
        <f t="shared" si="0"/>
        <v>#DIV/0!</v>
      </c>
      <c r="F11" s="588">
        <f t="shared" si="1"/>
        <v>0</v>
      </c>
      <c r="G11" s="588">
        <f t="shared" si="1"/>
        <v>0</v>
      </c>
      <c r="H11" s="589">
        <f>SUM(H12:H13)</f>
        <v>0</v>
      </c>
      <c r="I11" s="589">
        <f t="shared" ref="I11:Y11" si="4">SUM(I12:I13)</f>
        <v>0</v>
      </c>
      <c r="J11" s="589">
        <f t="shared" si="4"/>
        <v>0</v>
      </c>
      <c r="K11" s="589">
        <f t="shared" si="4"/>
        <v>0</v>
      </c>
      <c r="L11" s="589">
        <f t="shared" si="4"/>
        <v>0</v>
      </c>
      <c r="M11" s="589">
        <f t="shared" si="4"/>
        <v>0</v>
      </c>
      <c r="N11" s="589">
        <f t="shared" si="4"/>
        <v>0</v>
      </c>
      <c r="O11" s="589">
        <f t="shared" si="4"/>
        <v>0</v>
      </c>
      <c r="P11" s="589">
        <f t="shared" si="4"/>
        <v>0</v>
      </c>
      <c r="Q11" s="589">
        <f t="shared" si="4"/>
        <v>0</v>
      </c>
      <c r="R11" s="589">
        <f t="shared" si="4"/>
        <v>0</v>
      </c>
      <c r="S11" s="589">
        <f t="shared" si="4"/>
        <v>0</v>
      </c>
      <c r="T11" s="589">
        <f t="shared" si="4"/>
        <v>0</v>
      </c>
      <c r="U11" s="589">
        <f t="shared" si="4"/>
        <v>0</v>
      </c>
      <c r="V11" s="589">
        <f t="shared" si="4"/>
        <v>0</v>
      </c>
      <c r="W11" s="589">
        <f t="shared" si="4"/>
        <v>0</v>
      </c>
      <c r="X11" s="589">
        <f t="shared" si="4"/>
        <v>0</v>
      </c>
      <c r="Y11" s="589">
        <f t="shared" si="4"/>
        <v>0</v>
      </c>
      <c r="Z11" s="320"/>
      <c r="AE11" s="384"/>
      <c r="AF11" s="384"/>
      <c r="AG11" s="384"/>
      <c r="AH11" s="384"/>
      <c r="AI11" s="384"/>
      <c r="AJ11" s="384"/>
      <c r="AK11" s="384"/>
      <c r="AL11" s="384"/>
      <c r="AM11" s="384"/>
      <c r="AN11" s="384"/>
      <c r="AO11" s="384"/>
      <c r="AP11" s="384"/>
      <c r="AQ11" s="384"/>
      <c r="AR11" s="384"/>
      <c r="AS11" s="384"/>
      <c r="AT11" s="384"/>
      <c r="AV11" s="590"/>
      <c r="BQ11" s="401"/>
    </row>
    <row r="12" spans="1:69" hidden="1" x14ac:dyDescent="0.2">
      <c r="A12" s="561" t="s">
        <v>91</v>
      </c>
      <c r="B12" s="562" t="s">
        <v>94</v>
      </c>
      <c r="C12" s="241">
        <v>0.85</v>
      </c>
      <c r="D12" s="585">
        <f t="shared" si="2"/>
        <v>0</v>
      </c>
      <c r="E12" s="586" t="e">
        <f t="shared" si="0"/>
        <v>#DIV/0!</v>
      </c>
      <c r="F12" s="591">
        <f>ROUND(H12+J12+L12+N12+P12+R12+T12+V12+X12,2)</f>
        <v>0</v>
      </c>
      <c r="G12" s="591">
        <f>ROUND(I12+K12+M12+O12+Q12+S12+U12+W12+Y12,2)</f>
        <v>0</v>
      </c>
      <c r="H12" s="20"/>
      <c r="I12" s="20"/>
      <c r="J12" s="20"/>
      <c r="K12" s="20"/>
      <c r="L12" s="20"/>
      <c r="M12" s="20"/>
      <c r="N12" s="20"/>
      <c r="O12" s="20"/>
      <c r="P12" s="20"/>
      <c r="Q12" s="20"/>
      <c r="R12" s="20"/>
      <c r="S12" s="20"/>
      <c r="T12" s="20"/>
      <c r="U12" s="20"/>
      <c r="V12" s="20"/>
      <c r="W12" s="20"/>
      <c r="X12" s="20"/>
      <c r="Y12" s="20"/>
      <c r="Z12" s="320"/>
      <c r="AE12" s="384"/>
      <c r="AF12" s="384"/>
      <c r="AG12" s="384"/>
      <c r="AH12" s="384"/>
      <c r="AI12" s="384"/>
      <c r="AJ12" s="384"/>
      <c r="AK12" s="384"/>
      <c r="AL12" s="384"/>
      <c r="AM12" s="384"/>
      <c r="AN12" s="384"/>
      <c r="AO12" s="384"/>
      <c r="AP12" s="384"/>
      <c r="AQ12" s="384"/>
      <c r="AR12" s="384"/>
      <c r="AS12" s="384"/>
      <c r="AT12" s="384"/>
      <c r="AV12" s="590"/>
      <c r="BQ12" s="401"/>
    </row>
    <row r="13" spans="1:69" hidden="1" x14ac:dyDescent="0.2">
      <c r="A13" s="561" t="s">
        <v>92</v>
      </c>
      <c r="B13" s="562" t="s">
        <v>95</v>
      </c>
      <c r="C13" s="241">
        <v>0.85</v>
      </c>
      <c r="D13" s="585">
        <f t="shared" si="2"/>
        <v>0</v>
      </c>
      <c r="E13" s="586" t="e">
        <f t="shared" si="0"/>
        <v>#DIV/0!</v>
      </c>
      <c r="F13" s="591">
        <f t="shared" ref="F13:G16" si="5">ROUND(H13+J13+L13+N13+P13+R13+T13+V13+X13,2)</f>
        <v>0</v>
      </c>
      <c r="G13" s="591">
        <f t="shared" si="5"/>
        <v>0</v>
      </c>
      <c r="H13" s="20"/>
      <c r="I13" s="20"/>
      <c r="J13" s="20"/>
      <c r="K13" s="20"/>
      <c r="L13" s="20"/>
      <c r="M13" s="20"/>
      <c r="N13" s="20"/>
      <c r="O13" s="20"/>
      <c r="P13" s="20"/>
      <c r="Q13" s="20"/>
      <c r="R13" s="20"/>
      <c r="S13" s="20"/>
      <c r="T13" s="20"/>
      <c r="U13" s="20"/>
      <c r="V13" s="20"/>
      <c r="W13" s="20"/>
      <c r="X13" s="20"/>
      <c r="Y13" s="20"/>
      <c r="Z13" s="320"/>
      <c r="AE13" s="384"/>
      <c r="AF13" s="384"/>
      <c r="AG13" s="384"/>
      <c r="AH13" s="384"/>
      <c r="AI13" s="384"/>
      <c r="AJ13" s="384"/>
      <c r="AK13" s="384"/>
      <c r="AL13" s="384"/>
      <c r="AM13" s="384"/>
      <c r="AN13" s="384"/>
      <c r="AO13" s="384"/>
      <c r="AP13" s="384"/>
      <c r="AQ13" s="384"/>
      <c r="AR13" s="384"/>
      <c r="AS13" s="384"/>
      <c r="AT13" s="384"/>
      <c r="AV13" s="590"/>
      <c r="BQ13" s="401"/>
    </row>
    <row r="14" spans="1:69" hidden="1" x14ac:dyDescent="0.2">
      <c r="A14" s="556">
        <v>4</v>
      </c>
      <c r="B14" s="557" t="s">
        <v>68</v>
      </c>
      <c r="C14" s="241">
        <v>0.85</v>
      </c>
      <c r="D14" s="585">
        <f t="shared" si="2"/>
        <v>0</v>
      </c>
      <c r="E14" s="586" t="e">
        <f t="shared" si="0"/>
        <v>#DIV/0!</v>
      </c>
      <c r="F14" s="591">
        <f t="shared" si="5"/>
        <v>0</v>
      </c>
      <c r="G14" s="591">
        <f t="shared" si="5"/>
        <v>0</v>
      </c>
      <c r="H14" s="19"/>
      <c r="I14" s="19"/>
      <c r="J14" s="19"/>
      <c r="K14" s="19"/>
      <c r="L14" s="19"/>
      <c r="M14" s="19"/>
      <c r="N14" s="19"/>
      <c r="O14" s="19"/>
      <c r="P14" s="19"/>
      <c r="Q14" s="19"/>
      <c r="R14" s="19"/>
      <c r="S14" s="19"/>
      <c r="T14" s="19"/>
      <c r="U14" s="19"/>
      <c r="V14" s="19"/>
      <c r="W14" s="19"/>
      <c r="X14" s="19"/>
      <c r="Y14" s="19"/>
      <c r="Z14" s="320"/>
      <c r="AE14" s="384"/>
      <c r="AF14" s="384"/>
      <c r="AG14" s="384"/>
      <c r="AH14" s="384"/>
      <c r="AI14" s="384"/>
      <c r="AJ14" s="384"/>
      <c r="AK14" s="384"/>
      <c r="AL14" s="384"/>
      <c r="AM14" s="384"/>
      <c r="AN14" s="384"/>
      <c r="AO14" s="384"/>
      <c r="AP14" s="384"/>
      <c r="AQ14" s="384"/>
      <c r="AR14" s="384"/>
      <c r="AS14" s="384"/>
      <c r="AT14" s="384"/>
      <c r="BQ14" s="401"/>
    </row>
    <row r="15" spans="1:69" hidden="1" x14ac:dyDescent="0.2">
      <c r="A15" s="556">
        <v>5</v>
      </c>
      <c r="B15" s="557" t="s">
        <v>96</v>
      </c>
      <c r="C15" s="241">
        <v>0.85</v>
      </c>
      <c r="D15" s="585">
        <f t="shared" si="2"/>
        <v>0</v>
      </c>
      <c r="E15" s="586" t="e">
        <f t="shared" si="0"/>
        <v>#DIV/0!</v>
      </c>
      <c r="F15" s="591">
        <f t="shared" si="5"/>
        <v>0</v>
      </c>
      <c r="G15" s="591">
        <f t="shared" si="5"/>
        <v>0</v>
      </c>
      <c r="H15" s="19"/>
      <c r="I15" s="19"/>
      <c r="J15" s="19"/>
      <c r="K15" s="19"/>
      <c r="L15" s="19"/>
      <c r="M15" s="19"/>
      <c r="N15" s="19"/>
      <c r="O15" s="19"/>
      <c r="P15" s="19"/>
      <c r="Q15" s="19"/>
      <c r="R15" s="19"/>
      <c r="S15" s="19"/>
      <c r="T15" s="19"/>
      <c r="U15" s="19"/>
      <c r="V15" s="19"/>
      <c r="W15" s="19"/>
      <c r="X15" s="19"/>
      <c r="Y15" s="19"/>
      <c r="Z15" s="320"/>
      <c r="AE15" s="384"/>
      <c r="AF15" s="384"/>
      <c r="AG15" s="384"/>
      <c r="AH15" s="384"/>
      <c r="AI15" s="384"/>
      <c r="AJ15" s="384"/>
      <c r="AK15" s="384"/>
      <c r="AL15" s="384"/>
      <c r="AM15" s="384"/>
      <c r="AN15" s="384"/>
      <c r="AO15" s="384"/>
      <c r="AP15" s="384"/>
      <c r="AQ15" s="384"/>
      <c r="AR15" s="384"/>
      <c r="AS15" s="384"/>
      <c r="AT15" s="384"/>
      <c r="BQ15" s="401"/>
    </row>
    <row r="16" spans="1:69" hidden="1" x14ac:dyDescent="0.2">
      <c r="A16" s="556">
        <v>6</v>
      </c>
      <c r="B16" s="557" t="s">
        <v>97</v>
      </c>
      <c r="C16" s="320"/>
      <c r="D16" s="585">
        <f t="shared" si="2"/>
        <v>0</v>
      </c>
      <c r="E16" s="586" t="e">
        <f t="shared" si="0"/>
        <v>#DIV/0!</v>
      </c>
      <c r="F16" s="588">
        <f t="shared" si="5"/>
        <v>0</v>
      </c>
      <c r="G16" s="588">
        <f>ROUND(I16+K16+M16+O16+Q16+S16+U16+W16+Y16,2)</f>
        <v>0</v>
      </c>
      <c r="H16" s="589">
        <f>SUM(H17:H20)</f>
        <v>0</v>
      </c>
      <c r="I16" s="589">
        <f t="shared" ref="I16:Y16" si="6">SUM(I17:I20)</f>
        <v>0</v>
      </c>
      <c r="J16" s="589">
        <f t="shared" si="6"/>
        <v>0</v>
      </c>
      <c r="K16" s="589">
        <f t="shared" si="6"/>
        <v>0</v>
      </c>
      <c r="L16" s="589">
        <f t="shared" si="6"/>
        <v>0</v>
      </c>
      <c r="M16" s="589">
        <f t="shared" si="6"/>
        <v>0</v>
      </c>
      <c r="N16" s="589">
        <f t="shared" si="6"/>
        <v>0</v>
      </c>
      <c r="O16" s="589">
        <f t="shared" si="6"/>
        <v>0</v>
      </c>
      <c r="P16" s="589">
        <f t="shared" si="6"/>
        <v>0</v>
      </c>
      <c r="Q16" s="589">
        <f t="shared" si="6"/>
        <v>0</v>
      </c>
      <c r="R16" s="589">
        <f t="shared" si="6"/>
        <v>0</v>
      </c>
      <c r="S16" s="589">
        <f t="shared" si="6"/>
        <v>0</v>
      </c>
      <c r="T16" s="589">
        <f t="shared" si="6"/>
        <v>0</v>
      </c>
      <c r="U16" s="589">
        <f t="shared" si="6"/>
        <v>0</v>
      </c>
      <c r="V16" s="589">
        <f t="shared" si="6"/>
        <v>0</v>
      </c>
      <c r="W16" s="589">
        <f t="shared" si="6"/>
        <v>0</v>
      </c>
      <c r="X16" s="589">
        <f t="shared" si="6"/>
        <v>0</v>
      </c>
      <c r="Y16" s="589">
        <f t="shared" si="6"/>
        <v>0</v>
      </c>
      <c r="Z16" s="320"/>
      <c r="AE16" s="384"/>
      <c r="AF16" s="384"/>
      <c r="AG16" s="384"/>
      <c r="AH16" s="384"/>
      <c r="AI16" s="384"/>
      <c r="AJ16" s="384"/>
      <c r="AK16" s="384"/>
      <c r="AL16" s="384"/>
      <c r="AM16" s="384"/>
      <c r="AN16" s="384"/>
      <c r="AO16" s="384"/>
      <c r="AP16" s="384"/>
      <c r="AQ16" s="384"/>
      <c r="AR16" s="384"/>
      <c r="AS16" s="384"/>
      <c r="AT16" s="384"/>
      <c r="AV16" s="590"/>
      <c r="BQ16" s="401"/>
    </row>
    <row r="17" spans="1:69" hidden="1" x14ac:dyDescent="0.2">
      <c r="A17" s="561" t="s">
        <v>100</v>
      </c>
      <c r="B17" s="562" t="s">
        <v>98</v>
      </c>
      <c r="C17" s="241">
        <v>0.85</v>
      </c>
      <c r="D17" s="585">
        <f t="shared" si="2"/>
        <v>0</v>
      </c>
      <c r="E17" s="586" t="e">
        <f t="shared" si="0"/>
        <v>#DIV/0!</v>
      </c>
      <c r="F17" s="591">
        <f>ROUND(H17+J17+L17+N17+P17+R17+T17+V17+X17,2)</f>
        <v>0</v>
      </c>
      <c r="G17" s="591">
        <f>ROUND(I17+K17+M17+O17+Q17+S17+U17+W17+Y17,2)</f>
        <v>0</v>
      </c>
      <c r="H17" s="20"/>
      <c r="I17" s="20"/>
      <c r="J17" s="20"/>
      <c r="K17" s="20"/>
      <c r="L17" s="20"/>
      <c r="M17" s="20"/>
      <c r="N17" s="20"/>
      <c r="O17" s="20"/>
      <c r="P17" s="20"/>
      <c r="Q17" s="20"/>
      <c r="R17" s="20"/>
      <c r="S17" s="20"/>
      <c r="T17" s="20"/>
      <c r="U17" s="20"/>
      <c r="V17" s="20"/>
      <c r="W17" s="20"/>
      <c r="X17" s="20"/>
      <c r="Y17" s="20"/>
      <c r="Z17" s="320"/>
      <c r="AE17" s="384"/>
      <c r="AF17" s="384"/>
      <c r="AG17" s="384"/>
      <c r="AH17" s="384"/>
      <c r="AI17" s="384"/>
      <c r="AJ17" s="384"/>
      <c r="AK17" s="384"/>
      <c r="AL17" s="384"/>
      <c r="AM17" s="384"/>
      <c r="AN17" s="384"/>
      <c r="AO17" s="384"/>
      <c r="AP17" s="384"/>
      <c r="AQ17" s="384"/>
      <c r="AR17" s="384"/>
      <c r="AS17" s="384"/>
      <c r="AT17" s="384"/>
      <c r="AV17" s="590"/>
      <c r="BQ17" s="401"/>
    </row>
    <row r="18" spans="1:69" hidden="1" x14ac:dyDescent="0.2">
      <c r="A18" s="561" t="s">
        <v>101</v>
      </c>
      <c r="B18" s="562" t="s">
        <v>95</v>
      </c>
      <c r="C18" s="241">
        <v>0.85</v>
      </c>
      <c r="D18" s="585">
        <f t="shared" si="2"/>
        <v>0</v>
      </c>
      <c r="E18" s="586" t="e">
        <f t="shared" si="0"/>
        <v>#DIV/0!</v>
      </c>
      <c r="F18" s="591">
        <f t="shared" ref="F18:G20" si="7">ROUND(H18+J18+L18+N18+P18+R18+T18+V18+X18,2)</f>
        <v>0</v>
      </c>
      <c r="G18" s="591">
        <f t="shared" si="7"/>
        <v>0</v>
      </c>
      <c r="H18" s="20"/>
      <c r="I18" s="20"/>
      <c r="J18" s="20"/>
      <c r="K18" s="20"/>
      <c r="L18" s="20"/>
      <c r="M18" s="20"/>
      <c r="N18" s="20"/>
      <c r="O18" s="20"/>
      <c r="P18" s="20"/>
      <c r="Q18" s="20"/>
      <c r="R18" s="20"/>
      <c r="S18" s="20"/>
      <c r="T18" s="20"/>
      <c r="U18" s="20"/>
      <c r="V18" s="20"/>
      <c r="W18" s="20"/>
      <c r="X18" s="20"/>
      <c r="Y18" s="20"/>
      <c r="Z18" s="320"/>
      <c r="AE18" s="384"/>
      <c r="AF18" s="384"/>
      <c r="AG18" s="384"/>
      <c r="AH18" s="384"/>
      <c r="AI18" s="384"/>
      <c r="AJ18" s="384"/>
      <c r="AK18" s="384"/>
      <c r="AL18" s="384"/>
      <c r="AM18" s="384"/>
      <c r="AN18" s="384"/>
      <c r="AO18" s="384"/>
      <c r="AP18" s="384"/>
      <c r="AQ18" s="384"/>
      <c r="AR18" s="384"/>
      <c r="AS18" s="384"/>
      <c r="AT18" s="384"/>
      <c r="AV18" s="590"/>
      <c r="BQ18" s="401"/>
    </row>
    <row r="19" spans="1:69" hidden="1" x14ac:dyDescent="0.2">
      <c r="A19" s="561" t="s">
        <v>102</v>
      </c>
      <c r="B19" s="562" t="s">
        <v>99</v>
      </c>
      <c r="C19" s="241">
        <v>0.85</v>
      </c>
      <c r="D19" s="585">
        <f t="shared" si="2"/>
        <v>0</v>
      </c>
      <c r="E19" s="586" t="e">
        <f t="shared" si="0"/>
        <v>#DIV/0!</v>
      </c>
      <c r="F19" s="591">
        <f t="shared" si="7"/>
        <v>0</v>
      </c>
      <c r="G19" s="591">
        <f t="shared" si="7"/>
        <v>0</v>
      </c>
      <c r="H19" s="20"/>
      <c r="I19" s="20"/>
      <c r="J19" s="20"/>
      <c r="K19" s="20"/>
      <c r="L19" s="20"/>
      <c r="M19" s="20"/>
      <c r="N19" s="20"/>
      <c r="O19" s="20"/>
      <c r="P19" s="20"/>
      <c r="Q19" s="20"/>
      <c r="R19" s="20"/>
      <c r="S19" s="20"/>
      <c r="T19" s="20"/>
      <c r="U19" s="20"/>
      <c r="V19" s="20"/>
      <c r="W19" s="20"/>
      <c r="X19" s="20"/>
      <c r="Y19" s="20"/>
      <c r="Z19" s="320"/>
      <c r="AE19" s="384"/>
      <c r="AF19" s="384"/>
      <c r="AG19" s="384"/>
      <c r="AH19" s="384"/>
      <c r="AI19" s="384"/>
      <c r="AJ19" s="384"/>
      <c r="AK19" s="384"/>
      <c r="AL19" s="384"/>
      <c r="AM19" s="384"/>
      <c r="AN19" s="384"/>
      <c r="AO19" s="384"/>
      <c r="AP19" s="384"/>
      <c r="AQ19" s="384"/>
      <c r="AR19" s="384"/>
      <c r="AS19" s="384"/>
      <c r="AT19" s="384"/>
      <c r="AV19" s="590"/>
      <c r="BQ19" s="401"/>
    </row>
    <row r="20" spans="1:69" hidden="1" x14ac:dyDescent="0.2">
      <c r="A20" s="561" t="s">
        <v>103</v>
      </c>
      <c r="B20" s="562" t="s">
        <v>80</v>
      </c>
      <c r="C20" s="241">
        <v>0.85</v>
      </c>
      <c r="D20" s="585">
        <f t="shared" si="2"/>
        <v>0</v>
      </c>
      <c r="E20" s="586" t="e">
        <f t="shared" si="0"/>
        <v>#DIV/0!</v>
      </c>
      <c r="F20" s="591">
        <f t="shared" si="7"/>
        <v>0</v>
      </c>
      <c r="G20" s="591">
        <f t="shared" si="7"/>
        <v>0</v>
      </c>
      <c r="H20" s="20"/>
      <c r="I20" s="20"/>
      <c r="J20" s="20"/>
      <c r="K20" s="20"/>
      <c r="L20" s="20"/>
      <c r="M20" s="20"/>
      <c r="N20" s="20"/>
      <c r="O20" s="20"/>
      <c r="P20" s="20"/>
      <c r="Q20" s="20"/>
      <c r="R20" s="20"/>
      <c r="S20" s="20"/>
      <c r="T20" s="20"/>
      <c r="U20" s="20"/>
      <c r="V20" s="20"/>
      <c r="W20" s="20"/>
      <c r="X20" s="20"/>
      <c r="Y20" s="20"/>
      <c r="Z20" s="320"/>
      <c r="AE20" s="384"/>
      <c r="AF20" s="384"/>
      <c r="AG20" s="384"/>
      <c r="AH20" s="384"/>
      <c r="AI20" s="384"/>
      <c r="AJ20" s="384"/>
      <c r="AK20" s="384"/>
      <c r="AL20" s="384"/>
      <c r="AM20" s="384"/>
      <c r="AN20" s="384"/>
      <c r="AO20" s="384"/>
      <c r="AP20" s="384"/>
      <c r="AQ20" s="384"/>
      <c r="AR20" s="384"/>
      <c r="AS20" s="384"/>
      <c r="AT20" s="384"/>
      <c r="AV20" s="590"/>
      <c r="BQ20" s="401"/>
    </row>
    <row r="21" spans="1:69" x14ac:dyDescent="0.2">
      <c r="A21" s="556">
        <v>7</v>
      </c>
      <c r="B21" s="557" t="s">
        <v>69</v>
      </c>
      <c r="C21" s="320"/>
      <c r="D21" s="585">
        <f t="shared" si="2"/>
        <v>0</v>
      </c>
      <c r="E21" s="586" t="e">
        <f t="shared" si="0"/>
        <v>#DIV/0!</v>
      </c>
      <c r="F21" s="587">
        <f>ROUND(H21+J21+L21+N21+P21+R21+T21+V21+X21,2)</f>
        <v>0</v>
      </c>
      <c r="G21" s="587">
        <f>ROUND(I21+K21+M21+O21+Q21+S21+U21+W21+Y21,2)</f>
        <v>0</v>
      </c>
      <c r="H21" s="592">
        <f>SUM(H22:H27)</f>
        <v>0</v>
      </c>
      <c r="I21" s="592">
        <f t="shared" ref="I21:Y21" si="8">SUM(I22:I27)</f>
        <v>0</v>
      </c>
      <c r="J21" s="592">
        <f t="shared" si="8"/>
        <v>0</v>
      </c>
      <c r="K21" s="592">
        <f t="shared" si="8"/>
        <v>0</v>
      </c>
      <c r="L21" s="592">
        <f t="shared" si="8"/>
        <v>0</v>
      </c>
      <c r="M21" s="592">
        <f t="shared" si="8"/>
        <v>0</v>
      </c>
      <c r="N21" s="592">
        <f t="shared" si="8"/>
        <v>0</v>
      </c>
      <c r="O21" s="592">
        <f t="shared" si="8"/>
        <v>0</v>
      </c>
      <c r="P21" s="592">
        <f t="shared" si="8"/>
        <v>0</v>
      </c>
      <c r="Q21" s="592">
        <f t="shared" si="8"/>
        <v>0</v>
      </c>
      <c r="R21" s="592">
        <f t="shared" si="8"/>
        <v>0</v>
      </c>
      <c r="S21" s="592">
        <f t="shared" si="8"/>
        <v>0</v>
      </c>
      <c r="T21" s="592">
        <f t="shared" si="8"/>
        <v>0</v>
      </c>
      <c r="U21" s="592">
        <f t="shared" si="8"/>
        <v>0</v>
      </c>
      <c r="V21" s="592">
        <f t="shared" si="8"/>
        <v>0</v>
      </c>
      <c r="W21" s="592">
        <f t="shared" si="8"/>
        <v>0</v>
      </c>
      <c r="X21" s="592">
        <f t="shared" si="8"/>
        <v>0</v>
      </c>
      <c r="Y21" s="592">
        <f t="shared" si="8"/>
        <v>0</v>
      </c>
      <c r="Z21" s="320"/>
      <c r="AE21" s="384"/>
      <c r="AF21" s="384"/>
      <c r="AG21" s="384"/>
      <c r="AH21" s="384"/>
      <c r="AI21" s="384"/>
      <c r="AJ21" s="384"/>
      <c r="AK21" s="384"/>
      <c r="AL21" s="384"/>
      <c r="AM21" s="384"/>
      <c r="AN21" s="384"/>
      <c r="AO21" s="384"/>
      <c r="AP21" s="384"/>
      <c r="AQ21" s="384"/>
      <c r="AR21" s="384"/>
      <c r="AS21" s="384"/>
      <c r="AT21" s="384"/>
      <c r="BQ21" s="401"/>
    </row>
    <row r="22" spans="1:69" x14ac:dyDescent="0.2">
      <c r="A22" s="561" t="s">
        <v>70</v>
      </c>
      <c r="B22" s="562" t="s">
        <v>71</v>
      </c>
      <c r="C22" s="241">
        <v>0.85</v>
      </c>
      <c r="D22" s="585">
        <f t="shared" si="2"/>
        <v>0</v>
      </c>
      <c r="E22" s="586" t="e">
        <f t="shared" si="0"/>
        <v>#DIV/0!</v>
      </c>
      <c r="F22" s="591">
        <f>ROUND(H22+J22+L22+N22+P22+R22+T22+V22+X22,2)</f>
        <v>0</v>
      </c>
      <c r="G22" s="591">
        <f>ROUND(I22+K22+M22+O22+Q22+S22+U22+W22+Y22,2)</f>
        <v>0</v>
      </c>
      <c r="H22" s="20"/>
      <c r="I22" s="20"/>
      <c r="J22" s="20"/>
      <c r="K22" s="20"/>
      <c r="L22" s="20"/>
      <c r="M22" s="20"/>
      <c r="N22" s="20"/>
      <c r="O22" s="20"/>
      <c r="P22" s="20"/>
      <c r="Q22" s="20"/>
      <c r="R22" s="20"/>
      <c r="S22" s="20"/>
      <c r="T22" s="20"/>
      <c r="U22" s="20"/>
      <c r="V22" s="20"/>
      <c r="W22" s="20"/>
      <c r="X22" s="20"/>
      <c r="Y22" s="20"/>
      <c r="Z22" s="320"/>
      <c r="AE22" s="384"/>
      <c r="AF22" s="384"/>
      <c r="AG22" s="384"/>
      <c r="AH22" s="384"/>
      <c r="AI22" s="384"/>
      <c r="AJ22" s="384"/>
      <c r="AK22" s="384"/>
      <c r="AL22" s="384"/>
      <c r="AM22" s="384"/>
      <c r="AN22" s="384"/>
      <c r="AO22" s="384"/>
      <c r="AP22" s="384"/>
      <c r="AQ22" s="384"/>
      <c r="AR22" s="384"/>
      <c r="AS22" s="384"/>
      <c r="AT22" s="384"/>
      <c r="BQ22" s="401"/>
    </row>
    <row r="23" spans="1:69" x14ac:dyDescent="0.2">
      <c r="A23" s="561" t="s">
        <v>72</v>
      </c>
      <c r="B23" s="562" t="s">
        <v>73</v>
      </c>
      <c r="C23" s="241">
        <v>0.85</v>
      </c>
      <c r="D23" s="585">
        <f t="shared" si="2"/>
        <v>0</v>
      </c>
      <c r="E23" s="586" t="e">
        <f t="shared" si="0"/>
        <v>#DIV/0!</v>
      </c>
      <c r="F23" s="591">
        <f t="shared" ref="F23:G35" si="9">ROUND(H23+J23+L23+N23+P23+R23+T23+V23+X23,2)</f>
        <v>0</v>
      </c>
      <c r="G23" s="591">
        <f t="shared" si="9"/>
        <v>0</v>
      </c>
      <c r="H23" s="20"/>
      <c r="I23" s="20"/>
      <c r="J23" s="20"/>
      <c r="K23" s="20"/>
      <c r="L23" s="20"/>
      <c r="M23" s="20"/>
      <c r="N23" s="20"/>
      <c r="O23" s="20"/>
      <c r="P23" s="20"/>
      <c r="Q23" s="20"/>
      <c r="R23" s="20"/>
      <c r="S23" s="20"/>
      <c r="T23" s="20"/>
      <c r="U23" s="20"/>
      <c r="V23" s="20"/>
      <c r="W23" s="20"/>
      <c r="X23" s="20"/>
      <c r="Y23" s="20"/>
      <c r="Z23" s="320"/>
      <c r="AE23" s="384"/>
      <c r="AF23" s="384"/>
      <c r="AG23" s="384"/>
      <c r="AH23" s="384"/>
      <c r="AI23" s="384"/>
      <c r="AJ23" s="384"/>
      <c r="AK23" s="384"/>
      <c r="AL23" s="384"/>
      <c r="AM23" s="384"/>
      <c r="AN23" s="384"/>
      <c r="AO23" s="384"/>
      <c r="AP23" s="384"/>
      <c r="AQ23" s="384"/>
      <c r="AR23" s="384"/>
      <c r="AS23" s="384"/>
      <c r="AT23" s="384"/>
      <c r="BQ23" s="401"/>
    </row>
    <row r="24" spans="1:69" x14ac:dyDescent="0.2">
      <c r="A24" s="561" t="s">
        <v>74</v>
      </c>
      <c r="B24" s="562" t="s">
        <v>88</v>
      </c>
      <c r="C24" s="241">
        <v>0.85</v>
      </c>
      <c r="D24" s="585">
        <f t="shared" si="2"/>
        <v>0</v>
      </c>
      <c r="E24" s="586" t="e">
        <f t="shared" si="0"/>
        <v>#DIV/0!</v>
      </c>
      <c r="F24" s="591">
        <f t="shared" si="9"/>
        <v>0</v>
      </c>
      <c r="G24" s="591">
        <f t="shared" si="9"/>
        <v>0</v>
      </c>
      <c r="H24" s="20"/>
      <c r="I24" s="20"/>
      <c r="J24" s="20"/>
      <c r="K24" s="20"/>
      <c r="L24" s="20"/>
      <c r="M24" s="20"/>
      <c r="N24" s="20"/>
      <c r="O24" s="20"/>
      <c r="P24" s="20"/>
      <c r="Q24" s="20"/>
      <c r="R24" s="20"/>
      <c r="S24" s="20"/>
      <c r="T24" s="20"/>
      <c r="U24" s="20"/>
      <c r="V24" s="20"/>
      <c r="W24" s="20"/>
      <c r="X24" s="20"/>
      <c r="Y24" s="20"/>
      <c r="Z24" s="320"/>
      <c r="AE24" s="384"/>
      <c r="AF24" s="384"/>
      <c r="AG24" s="384"/>
      <c r="AH24" s="384"/>
      <c r="AI24" s="384"/>
      <c r="AJ24" s="384"/>
      <c r="AK24" s="384"/>
      <c r="AL24" s="384"/>
      <c r="AM24" s="384"/>
      <c r="AN24" s="384"/>
      <c r="AO24" s="384"/>
      <c r="AP24" s="384"/>
      <c r="AQ24" s="384"/>
      <c r="AR24" s="384"/>
      <c r="AS24" s="384"/>
      <c r="AT24" s="384"/>
      <c r="BQ24" s="401"/>
    </row>
    <row r="25" spans="1:69" ht="15" customHeight="1" x14ac:dyDescent="0.2">
      <c r="A25" s="561" t="s">
        <v>75</v>
      </c>
      <c r="B25" s="562" t="s">
        <v>76</v>
      </c>
      <c r="C25" s="241">
        <v>0.85</v>
      </c>
      <c r="D25" s="585">
        <f t="shared" si="2"/>
        <v>0</v>
      </c>
      <c r="E25" s="586" t="e">
        <f t="shared" si="0"/>
        <v>#DIV/0!</v>
      </c>
      <c r="F25" s="591">
        <f t="shared" si="9"/>
        <v>0</v>
      </c>
      <c r="G25" s="591">
        <f t="shared" si="9"/>
        <v>0</v>
      </c>
      <c r="H25" s="20"/>
      <c r="I25" s="20"/>
      <c r="J25" s="20"/>
      <c r="K25" s="20"/>
      <c r="L25" s="20"/>
      <c r="M25" s="20"/>
      <c r="N25" s="20"/>
      <c r="O25" s="20"/>
      <c r="P25" s="20"/>
      <c r="Q25" s="20"/>
      <c r="R25" s="20"/>
      <c r="S25" s="20"/>
      <c r="T25" s="20"/>
      <c r="U25" s="20"/>
      <c r="V25" s="20"/>
      <c r="W25" s="20"/>
      <c r="X25" s="20"/>
      <c r="Y25" s="20"/>
      <c r="Z25" s="320"/>
      <c r="AE25" s="384"/>
      <c r="AF25" s="384"/>
      <c r="AG25" s="384"/>
      <c r="AH25" s="384"/>
      <c r="AI25" s="384"/>
      <c r="AJ25" s="384"/>
      <c r="AK25" s="384"/>
      <c r="AL25" s="384"/>
      <c r="AM25" s="384"/>
      <c r="AN25" s="384"/>
      <c r="AO25" s="384"/>
      <c r="AP25" s="384"/>
      <c r="AQ25" s="384"/>
      <c r="AR25" s="384"/>
      <c r="AS25" s="384"/>
      <c r="AT25" s="384"/>
      <c r="BQ25" s="401"/>
    </row>
    <row r="26" spans="1:69" x14ac:dyDescent="0.2">
      <c r="A26" s="561" t="s">
        <v>77</v>
      </c>
      <c r="B26" s="562" t="s">
        <v>78</v>
      </c>
      <c r="C26" s="241">
        <v>0.85</v>
      </c>
      <c r="D26" s="585">
        <f t="shared" si="2"/>
        <v>0</v>
      </c>
      <c r="E26" s="586" t="e">
        <f t="shared" si="0"/>
        <v>#DIV/0!</v>
      </c>
      <c r="F26" s="591">
        <f t="shared" si="9"/>
        <v>0</v>
      </c>
      <c r="G26" s="591">
        <f t="shared" si="9"/>
        <v>0</v>
      </c>
      <c r="H26" s="20"/>
      <c r="I26" s="20"/>
      <c r="J26" s="20"/>
      <c r="K26" s="20"/>
      <c r="L26" s="20"/>
      <c r="M26" s="20"/>
      <c r="N26" s="20"/>
      <c r="O26" s="20"/>
      <c r="P26" s="20"/>
      <c r="Q26" s="20"/>
      <c r="R26" s="20"/>
      <c r="S26" s="20"/>
      <c r="T26" s="20"/>
      <c r="U26" s="20"/>
      <c r="V26" s="20"/>
      <c r="W26" s="20"/>
      <c r="X26" s="20"/>
      <c r="Y26" s="20"/>
      <c r="Z26" s="320"/>
      <c r="AE26" s="384"/>
      <c r="AF26" s="384"/>
      <c r="AG26" s="384"/>
      <c r="AH26" s="384"/>
      <c r="AI26" s="384"/>
      <c r="AJ26" s="384"/>
      <c r="AK26" s="384"/>
      <c r="AL26" s="384"/>
      <c r="AM26" s="384"/>
      <c r="AN26" s="384"/>
      <c r="AO26" s="384"/>
      <c r="AP26" s="384"/>
      <c r="AQ26" s="384"/>
      <c r="AR26" s="384"/>
      <c r="AS26" s="384"/>
      <c r="AT26" s="384"/>
      <c r="BQ26" s="401"/>
    </row>
    <row r="27" spans="1:69" x14ac:dyDescent="0.2">
      <c r="A27" s="561" t="s">
        <v>79</v>
      </c>
      <c r="B27" s="562" t="s">
        <v>80</v>
      </c>
      <c r="C27" s="241">
        <v>0.85</v>
      </c>
      <c r="D27" s="585">
        <f t="shared" si="2"/>
        <v>0</v>
      </c>
      <c r="E27" s="586" t="e">
        <f t="shared" si="0"/>
        <v>#DIV/0!</v>
      </c>
      <c r="F27" s="591">
        <f t="shared" si="9"/>
        <v>0</v>
      </c>
      <c r="G27" s="591">
        <f t="shared" si="9"/>
        <v>0</v>
      </c>
      <c r="H27" s="20"/>
      <c r="I27" s="20"/>
      <c r="J27" s="20"/>
      <c r="K27" s="20"/>
      <c r="L27" s="20"/>
      <c r="M27" s="20"/>
      <c r="N27" s="20"/>
      <c r="O27" s="20"/>
      <c r="P27" s="20"/>
      <c r="Q27" s="20"/>
      <c r="R27" s="20"/>
      <c r="S27" s="20"/>
      <c r="T27" s="20"/>
      <c r="U27" s="20"/>
      <c r="V27" s="20"/>
      <c r="W27" s="20"/>
      <c r="X27" s="20"/>
      <c r="Y27" s="20"/>
      <c r="Z27" s="320"/>
      <c r="AE27" s="384"/>
      <c r="AF27" s="384"/>
      <c r="AG27" s="384"/>
      <c r="AH27" s="384"/>
      <c r="AI27" s="384"/>
      <c r="AJ27" s="384"/>
      <c r="AK27" s="384"/>
      <c r="AL27" s="384"/>
      <c r="AM27" s="384"/>
      <c r="AN27" s="384"/>
      <c r="AO27" s="384"/>
      <c r="AP27" s="384"/>
      <c r="AQ27" s="384"/>
      <c r="AR27" s="384"/>
      <c r="AS27" s="384"/>
      <c r="AT27" s="384"/>
      <c r="BQ27" s="401"/>
    </row>
    <row r="28" spans="1:69" hidden="1" x14ac:dyDescent="0.2">
      <c r="A28" s="556">
        <v>8</v>
      </c>
      <c r="B28" s="557" t="s">
        <v>104</v>
      </c>
      <c r="C28" s="241">
        <v>0.85</v>
      </c>
      <c r="D28" s="585">
        <f t="shared" si="2"/>
        <v>0</v>
      </c>
      <c r="E28" s="586" t="e">
        <f t="shared" si="0"/>
        <v>#DIV/0!</v>
      </c>
      <c r="F28" s="591">
        <f t="shared" si="9"/>
        <v>0</v>
      </c>
      <c r="G28" s="591">
        <f t="shared" si="9"/>
        <v>0</v>
      </c>
      <c r="H28" s="20"/>
      <c r="I28" s="20"/>
      <c r="J28" s="20"/>
      <c r="K28" s="20"/>
      <c r="L28" s="20"/>
      <c r="M28" s="20"/>
      <c r="N28" s="19"/>
      <c r="O28" s="19"/>
      <c r="P28" s="19"/>
      <c r="Q28" s="19"/>
      <c r="R28" s="19"/>
      <c r="S28" s="19"/>
      <c r="T28" s="19"/>
      <c r="U28" s="19"/>
      <c r="V28" s="19"/>
      <c r="W28" s="19"/>
      <c r="X28" s="19"/>
      <c r="Y28" s="19"/>
      <c r="Z28" s="320"/>
      <c r="AE28" s="384"/>
      <c r="AF28" s="384"/>
      <c r="AG28" s="384"/>
      <c r="AH28" s="384"/>
      <c r="AI28" s="384"/>
      <c r="AJ28" s="384"/>
      <c r="AK28" s="384"/>
      <c r="AL28" s="384"/>
      <c r="AM28" s="384"/>
      <c r="AN28" s="384"/>
      <c r="AO28" s="384"/>
      <c r="AP28" s="384"/>
      <c r="AQ28" s="384"/>
      <c r="AR28" s="384"/>
      <c r="AS28" s="384"/>
      <c r="AT28" s="384"/>
      <c r="BQ28" s="401"/>
    </row>
    <row r="29" spans="1:69" x14ac:dyDescent="0.2">
      <c r="A29" s="556">
        <v>9</v>
      </c>
      <c r="B29" s="557" t="s">
        <v>81</v>
      </c>
      <c r="C29" s="241">
        <v>0.85</v>
      </c>
      <c r="D29" s="585">
        <f t="shared" si="2"/>
        <v>0</v>
      </c>
      <c r="E29" s="586" t="e">
        <f t="shared" si="0"/>
        <v>#DIV/0!</v>
      </c>
      <c r="F29" s="591">
        <f t="shared" si="9"/>
        <v>0</v>
      </c>
      <c r="G29" s="591">
        <f t="shared" si="9"/>
        <v>0</v>
      </c>
      <c r="H29" s="20"/>
      <c r="I29" s="20"/>
      <c r="J29" s="20"/>
      <c r="K29" s="20"/>
      <c r="L29" s="20"/>
      <c r="M29" s="20"/>
      <c r="N29" s="20"/>
      <c r="O29" s="20"/>
      <c r="P29" s="20"/>
      <c r="Q29" s="20"/>
      <c r="R29" s="20"/>
      <c r="S29" s="20"/>
      <c r="T29" s="20"/>
      <c r="U29" s="20"/>
      <c r="V29" s="20"/>
      <c r="W29" s="20"/>
      <c r="X29" s="20"/>
      <c r="Y29" s="20"/>
      <c r="Z29" s="320"/>
      <c r="AE29" s="384"/>
      <c r="AF29" s="384"/>
      <c r="AG29" s="384"/>
      <c r="AH29" s="384"/>
      <c r="AI29" s="384"/>
      <c r="AJ29" s="384"/>
      <c r="AK29" s="384"/>
      <c r="AL29" s="384"/>
      <c r="AM29" s="384"/>
      <c r="AN29" s="384"/>
      <c r="AO29" s="384"/>
      <c r="AP29" s="384"/>
      <c r="AQ29" s="384"/>
      <c r="AR29" s="384"/>
      <c r="AS29" s="384"/>
      <c r="AT29" s="384"/>
      <c r="BQ29" s="401"/>
    </row>
    <row r="30" spans="1:69" x14ac:dyDescent="0.2">
      <c r="A30" s="556">
        <v>10</v>
      </c>
      <c r="B30" s="557" t="s">
        <v>82</v>
      </c>
      <c r="C30" s="241">
        <v>0.85</v>
      </c>
      <c r="D30" s="585">
        <f t="shared" si="2"/>
        <v>0</v>
      </c>
      <c r="E30" s="586" t="e">
        <f t="shared" si="0"/>
        <v>#DIV/0!</v>
      </c>
      <c r="F30" s="591">
        <f t="shared" si="9"/>
        <v>0</v>
      </c>
      <c r="G30" s="591">
        <f t="shared" si="9"/>
        <v>0</v>
      </c>
      <c r="H30" s="20"/>
      <c r="I30" s="20"/>
      <c r="J30" s="20"/>
      <c r="K30" s="20"/>
      <c r="L30" s="20"/>
      <c r="M30" s="20"/>
      <c r="N30" s="20"/>
      <c r="O30" s="20"/>
      <c r="P30" s="20"/>
      <c r="Q30" s="20"/>
      <c r="R30" s="20"/>
      <c r="S30" s="20"/>
      <c r="T30" s="20"/>
      <c r="U30" s="20"/>
      <c r="V30" s="20"/>
      <c r="W30" s="20"/>
      <c r="X30" s="20"/>
      <c r="Y30" s="20"/>
      <c r="Z30" s="320"/>
      <c r="AE30" s="384"/>
      <c r="AF30" s="384"/>
      <c r="AG30" s="384"/>
      <c r="AH30" s="384"/>
      <c r="AI30" s="384"/>
      <c r="AJ30" s="384"/>
      <c r="AK30" s="384"/>
      <c r="AL30" s="384"/>
      <c r="AM30" s="384"/>
      <c r="AN30" s="384"/>
      <c r="AO30" s="384"/>
      <c r="AP30" s="384"/>
      <c r="AQ30" s="384"/>
      <c r="AR30" s="384"/>
      <c r="AS30" s="384"/>
      <c r="AT30" s="384"/>
      <c r="BQ30" s="401"/>
    </row>
    <row r="31" spans="1:69" ht="25.5" x14ac:dyDescent="0.2">
      <c r="A31" s="556">
        <v>11</v>
      </c>
      <c r="B31" s="557" t="s">
        <v>83</v>
      </c>
      <c r="C31" s="241">
        <v>0.85</v>
      </c>
      <c r="D31" s="585">
        <f t="shared" si="2"/>
        <v>0</v>
      </c>
      <c r="E31" s="586" t="e">
        <f t="shared" si="0"/>
        <v>#DIV/0!</v>
      </c>
      <c r="F31" s="591">
        <f t="shared" si="9"/>
        <v>0</v>
      </c>
      <c r="G31" s="591">
        <f t="shared" si="9"/>
        <v>0</v>
      </c>
      <c r="H31" s="20"/>
      <c r="I31" s="20"/>
      <c r="J31" s="20"/>
      <c r="K31" s="20"/>
      <c r="L31" s="20"/>
      <c r="M31" s="20"/>
      <c r="N31" s="19"/>
      <c r="O31" s="19"/>
      <c r="P31" s="19"/>
      <c r="Q31" s="19"/>
      <c r="R31" s="19"/>
      <c r="S31" s="19"/>
      <c r="T31" s="19"/>
      <c r="U31" s="19"/>
      <c r="V31" s="19"/>
      <c r="W31" s="19"/>
      <c r="X31" s="19"/>
      <c r="Y31" s="19"/>
      <c r="Z31" s="320"/>
      <c r="AE31" s="384"/>
      <c r="AF31" s="384"/>
      <c r="AG31" s="384"/>
      <c r="AH31" s="384"/>
      <c r="AI31" s="384"/>
      <c r="AJ31" s="384"/>
      <c r="AK31" s="384"/>
      <c r="AL31" s="384"/>
      <c r="AM31" s="384"/>
      <c r="AN31" s="384"/>
      <c r="AO31" s="384"/>
      <c r="AP31" s="384"/>
      <c r="AQ31" s="384"/>
      <c r="AR31" s="384"/>
      <c r="AS31" s="384"/>
      <c r="AT31" s="384"/>
      <c r="BQ31" s="401"/>
    </row>
    <row r="32" spans="1:69" hidden="1" x14ac:dyDescent="0.2">
      <c r="A32" s="556">
        <v>12</v>
      </c>
      <c r="B32" s="557" t="s">
        <v>105</v>
      </c>
      <c r="C32" s="241">
        <v>0.85</v>
      </c>
      <c r="D32" s="585">
        <f t="shared" si="2"/>
        <v>0</v>
      </c>
      <c r="E32" s="586" t="e">
        <f t="shared" si="0"/>
        <v>#DIV/0!</v>
      </c>
      <c r="F32" s="591">
        <f t="shared" si="9"/>
        <v>0</v>
      </c>
      <c r="G32" s="591">
        <f t="shared" si="9"/>
        <v>0</v>
      </c>
      <c r="H32" s="20"/>
      <c r="I32" s="20"/>
      <c r="J32" s="20"/>
      <c r="K32" s="20"/>
      <c r="L32" s="20"/>
      <c r="M32" s="20"/>
      <c r="N32" s="19"/>
      <c r="O32" s="19"/>
      <c r="P32" s="19"/>
      <c r="Q32" s="19"/>
      <c r="R32" s="19"/>
      <c r="S32" s="19"/>
      <c r="T32" s="19"/>
      <c r="U32" s="19"/>
      <c r="V32" s="19"/>
      <c r="W32" s="19"/>
      <c r="X32" s="19"/>
      <c r="Y32" s="19"/>
      <c r="Z32" s="320"/>
      <c r="AE32" s="384"/>
      <c r="AF32" s="384"/>
      <c r="AG32" s="384"/>
      <c r="AH32" s="384"/>
      <c r="AI32" s="384"/>
      <c r="AJ32" s="384"/>
      <c r="AK32" s="384"/>
      <c r="AL32" s="384"/>
      <c r="AM32" s="384"/>
      <c r="AN32" s="384"/>
      <c r="AO32" s="384"/>
      <c r="AP32" s="384"/>
      <c r="AQ32" s="384"/>
      <c r="AR32" s="384"/>
      <c r="AS32" s="384"/>
      <c r="AT32" s="384"/>
      <c r="BQ32" s="401"/>
    </row>
    <row r="33" spans="1:69" hidden="1" x14ac:dyDescent="0.2">
      <c r="A33" s="556">
        <v>13</v>
      </c>
      <c r="B33" s="557" t="s">
        <v>106</v>
      </c>
      <c r="C33" s="241">
        <v>0.85</v>
      </c>
      <c r="D33" s="585">
        <f t="shared" si="2"/>
        <v>0</v>
      </c>
      <c r="E33" s="586" t="e">
        <f t="shared" si="0"/>
        <v>#DIV/0!</v>
      </c>
      <c r="F33" s="591">
        <f t="shared" si="9"/>
        <v>0</v>
      </c>
      <c r="G33" s="591">
        <f t="shared" si="9"/>
        <v>0</v>
      </c>
      <c r="H33" s="20"/>
      <c r="I33" s="20"/>
      <c r="J33" s="20"/>
      <c r="K33" s="20"/>
      <c r="L33" s="20"/>
      <c r="M33" s="20"/>
      <c r="N33" s="19"/>
      <c r="O33" s="19"/>
      <c r="P33" s="19"/>
      <c r="Q33" s="19"/>
      <c r="R33" s="19"/>
      <c r="S33" s="19"/>
      <c r="T33" s="19"/>
      <c r="U33" s="19"/>
      <c r="V33" s="19"/>
      <c r="W33" s="19"/>
      <c r="X33" s="19"/>
      <c r="Y33" s="19"/>
      <c r="Z33" s="320"/>
      <c r="AE33" s="384"/>
      <c r="AF33" s="384"/>
      <c r="AG33" s="384"/>
      <c r="AH33" s="384"/>
      <c r="AI33" s="384"/>
      <c r="AJ33" s="384"/>
      <c r="AK33" s="384"/>
      <c r="AL33" s="384"/>
      <c r="AM33" s="384"/>
      <c r="AN33" s="384"/>
      <c r="AO33" s="384"/>
      <c r="AP33" s="384"/>
      <c r="AQ33" s="384"/>
      <c r="AR33" s="384"/>
      <c r="AS33" s="384"/>
      <c r="AT33" s="384"/>
      <c r="BQ33" s="401"/>
    </row>
    <row r="34" spans="1:69" hidden="1" x14ac:dyDescent="0.2">
      <c r="A34" s="556">
        <v>14</v>
      </c>
      <c r="B34" s="557" t="s">
        <v>107</v>
      </c>
      <c r="C34" s="241">
        <v>0.85</v>
      </c>
      <c r="D34" s="585">
        <f t="shared" si="2"/>
        <v>0</v>
      </c>
      <c r="E34" s="586" t="e">
        <f>D34/$D$36</f>
        <v>#DIV/0!</v>
      </c>
      <c r="F34" s="591">
        <f t="shared" si="9"/>
        <v>0</v>
      </c>
      <c r="G34" s="591">
        <f t="shared" si="9"/>
        <v>0</v>
      </c>
      <c r="H34" s="20"/>
      <c r="I34" s="20"/>
      <c r="J34" s="20"/>
      <c r="K34" s="20"/>
      <c r="L34" s="20"/>
      <c r="M34" s="20"/>
      <c r="N34" s="19"/>
      <c r="O34" s="19"/>
      <c r="P34" s="19"/>
      <c r="Q34" s="19"/>
      <c r="R34" s="19"/>
      <c r="S34" s="19"/>
      <c r="T34" s="19"/>
      <c r="U34" s="19"/>
      <c r="V34" s="19"/>
      <c r="W34" s="19"/>
      <c r="X34" s="19"/>
      <c r="Y34" s="19"/>
      <c r="Z34" s="320"/>
      <c r="AE34" s="384"/>
      <c r="AF34" s="384"/>
      <c r="AG34" s="384"/>
      <c r="AH34" s="384"/>
      <c r="AI34" s="384"/>
      <c r="AJ34" s="384"/>
      <c r="AK34" s="384"/>
      <c r="AL34" s="384"/>
      <c r="AM34" s="384"/>
      <c r="AN34" s="384"/>
      <c r="AO34" s="384"/>
      <c r="AP34" s="384"/>
      <c r="AQ34" s="384"/>
      <c r="AR34" s="384"/>
      <c r="AS34" s="384"/>
      <c r="AT34" s="384"/>
      <c r="BQ34" s="401"/>
    </row>
    <row r="35" spans="1:69" x14ac:dyDescent="0.2">
      <c r="A35" s="556">
        <v>15</v>
      </c>
      <c r="B35" s="557" t="s">
        <v>108</v>
      </c>
      <c r="C35" s="241">
        <v>0.85</v>
      </c>
      <c r="D35" s="585">
        <f t="shared" si="2"/>
        <v>0</v>
      </c>
      <c r="E35" s="586" t="e">
        <f t="shared" si="0"/>
        <v>#DIV/0!</v>
      </c>
      <c r="F35" s="591">
        <f t="shared" si="9"/>
        <v>0</v>
      </c>
      <c r="G35" s="591">
        <f t="shared" si="9"/>
        <v>0</v>
      </c>
      <c r="H35" s="20"/>
      <c r="I35" s="20"/>
      <c r="J35" s="20"/>
      <c r="K35" s="20"/>
      <c r="L35" s="20"/>
      <c r="M35" s="20"/>
      <c r="N35" s="19"/>
      <c r="O35" s="19"/>
      <c r="P35" s="19"/>
      <c r="Q35" s="19"/>
      <c r="R35" s="19"/>
      <c r="S35" s="19"/>
      <c r="T35" s="19"/>
      <c r="U35" s="19"/>
      <c r="V35" s="19"/>
      <c r="W35" s="19"/>
      <c r="X35" s="19"/>
      <c r="Y35" s="19"/>
      <c r="Z35" s="320"/>
      <c r="AE35" s="384"/>
      <c r="AF35" s="384"/>
      <c r="AG35" s="384"/>
      <c r="AH35" s="384"/>
      <c r="AI35" s="384"/>
      <c r="AJ35" s="384"/>
      <c r="AK35" s="384"/>
      <c r="AL35" s="384"/>
      <c r="AM35" s="384"/>
      <c r="AN35" s="384"/>
      <c r="AO35" s="384"/>
      <c r="AP35" s="384"/>
      <c r="AQ35" s="384"/>
      <c r="AR35" s="384"/>
      <c r="AS35" s="384"/>
      <c r="AT35" s="384"/>
      <c r="BQ35" s="401"/>
    </row>
    <row r="36" spans="1:69" x14ac:dyDescent="0.2">
      <c r="A36" s="593"/>
      <c r="B36" s="557" t="s">
        <v>84</v>
      </c>
      <c r="C36" s="242">
        <v>0.85</v>
      </c>
      <c r="D36" s="585">
        <f>F36+G36</f>
        <v>0</v>
      </c>
      <c r="E36" s="594" t="e">
        <f>D36/$D$36</f>
        <v>#DIV/0!</v>
      </c>
      <c r="F36" s="587">
        <f t="shared" ref="F36:G36" si="10">F7+F8+F11+F14+F15+F16+F21+F28+F29+F30+F31+F32+F33+F34+F35</f>
        <v>0</v>
      </c>
      <c r="G36" s="587">
        <f t="shared" si="10"/>
        <v>0</v>
      </c>
      <c r="H36" s="587">
        <f>H7+H8+H11+H14+H15+H16+H21+H28+H29+H30+H31+H32+H33+H34+H35</f>
        <v>0</v>
      </c>
      <c r="I36" s="587">
        <f t="shared" ref="I36:Y36" si="11">I7+I8+I11+I14+I15+I16+I21+I28+I29+I30+I31+I32+I33+I34+I35</f>
        <v>0</v>
      </c>
      <c r="J36" s="587">
        <f t="shared" si="11"/>
        <v>0</v>
      </c>
      <c r="K36" s="587">
        <f t="shared" si="11"/>
        <v>0</v>
      </c>
      <c r="L36" s="587">
        <f t="shared" si="11"/>
        <v>0</v>
      </c>
      <c r="M36" s="587">
        <f t="shared" si="11"/>
        <v>0</v>
      </c>
      <c r="N36" s="587">
        <f t="shared" si="11"/>
        <v>0</v>
      </c>
      <c r="O36" s="587">
        <f t="shared" si="11"/>
        <v>0</v>
      </c>
      <c r="P36" s="587">
        <f t="shared" si="11"/>
        <v>0</v>
      </c>
      <c r="Q36" s="587">
        <f t="shared" si="11"/>
        <v>0</v>
      </c>
      <c r="R36" s="587">
        <f t="shared" si="11"/>
        <v>0</v>
      </c>
      <c r="S36" s="587">
        <f t="shared" si="11"/>
        <v>0</v>
      </c>
      <c r="T36" s="587">
        <f t="shared" si="11"/>
        <v>0</v>
      </c>
      <c r="U36" s="587">
        <f t="shared" si="11"/>
        <v>0</v>
      </c>
      <c r="V36" s="587">
        <f t="shared" si="11"/>
        <v>0</v>
      </c>
      <c r="W36" s="587">
        <f t="shared" si="11"/>
        <v>0</v>
      </c>
      <c r="X36" s="587">
        <f t="shared" si="11"/>
        <v>0</v>
      </c>
      <c r="Y36" s="587">
        <f t="shared" si="11"/>
        <v>0</v>
      </c>
      <c r="Z36" s="320"/>
      <c r="AE36" s="384"/>
      <c r="AF36" s="384"/>
      <c r="AG36" s="384"/>
      <c r="AH36" s="384"/>
      <c r="AI36" s="384"/>
      <c r="AJ36" s="384"/>
      <c r="AK36" s="384"/>
      <c r="AL36" s="384"/>
      <c r="AM36" s="384"/>
      <c r="AN36" s="384"/>
      <c r="AO36" s="384"/>
      <c r="AP36" s="384"/>
      <c r="AQ36" s="384"/>
      <c r="AR36" s="384"/>
      <c r="AS36" s="384"/>
      <c r="AT36" s="384"/>
      <c r="BQ36" s="401"/>
    </row>
    <row r="37" spans="1:69" x14ac:dyDescent="0.2">
      <c r="A37" s="593"/>
      <c r="B37" s="557" t="s">
        <v>187</v>
      </c>
      <c r="C37" s="595"/>
      <c r="D37" s="596"/>
      <c r="E37" s="594"/>
      <c r="F37" s="597"/>
      <c r="G37" s="597"/>
      <c r="H37" s="587"/>
      <c r="I37" s="19"/>
      <c r="J37" s="587"/>
      <c r="K37" s="19"/>
      <c r="L37" s="587"/>
      <c r="M37" s="19"/>
      <c r="N37" s="587"/>
      <c r="O37" s="19"/>
      <c r="P37" s="587"/>
      <c r="Q37" s="19"/>
      <c r="R37" s="587"/>
      <c r="S37" s="19"/>
      <c r="T37" s="587"/>
      <c r="U37" s="19"/>
      <c r="V37" s="587"/>
      <c r="W37" s="19"/>
      <c r="X37" s="587"/>
      <c r="Y37" s="19"/>
      <c r="Z37" s="320"/>
      <c r="AE37" s="384"/>
      <c r="AF37" s="384"/>
      <c r="AG37" s="384"/>
      <c r="AH37" s="384"/>
      <c r="AI37" s="384"/>
      <c r="AJ37" s="384"/>
      <c r="AK37" s="384"/>
      <c r="AL37" s="384"/>
      <c r="AM37" s="384"/>
      <c r="AN37" s="384"/>
      <c r="AO37" s="384"/>
      <c r="AP37" s="384"/>
      <c r="AQ37" s="384"/>
      <c r="AR37" s="384"/>
      <c r="AS37" s="384"/>
      <c r="AT37" s="384"/>
      <c r="BQ37" s="401"/>
    </row>
    <row r="38" spans="1:69" x14ac:dyDescent="0.2">
      <c r="A38" s="593"/>
      <c r="B38" s="557" t="s">
        <v>350</v>
      </c>
      <c r="C38" s="595"/>
      <c r="D38" s="596"/>
      <c r="E38" s="594"/>
      <c r="F38" s="597"/>
      <c r="G38" s="597"/>
      <c r="H38" s="587">
        <f>H36-H35</f>
        <v>0</v>
      </c>
      <c r="I38" s="587">
        <f>I36-I35-I37</f>
        <v>0</v>
      </c>
      <c r="J38" s="587">
        <f t="shared" ref="J38:Y38" si="12">J36-J35</f>
        <v>0</v>
      </c>
      <c r="K38" s="587">
        <f>K36-K35-K37</f>
        <v>0</v>
      </c>
      <c r="L38" s="587">
        <f t="shared" si="12"/>
        <v>0</v>
      </c>
      <c r="M38" s="587">
        <f>M36-M35-M37</f>
        <v>0</v>
      </c>
      <c r="N38" s="587">
        <f t="shared" si="12"/>
        <v>0</v>
      </c>
      <c r="O38" s="587">
        <f t="shared" si="12"/>
        <v>0</v>
      </c>
      <c r="P38" s="587">
        <f t="shared" si="12"/>
        <v>0</v>
      </c>
      <c r="Q38" s="587">
        <f t="shared" si="12"/>
        <v>0</v>
      </c>
      <c r="R38" s="587">
        <f t="shared" si="12"/>
        <v>0</v>
      </c>
      <c r="S38" s="587">
        <f t="shared" si="12"/>
        <v>0</v>
      </c>
      <c r="T38" s="587">
        <f t="shared" si="12"/>
        <v>0</v>
      </c>
      <c r="U38" s="587">
        <f t="shared" si="12"/>
        <v>0</v>
      </c>
      <c r="V38" s="587">
        <f t="shared" si="12"/>
        <v>0</v>
      </c>
      <c r="W38" s="587">
        <f t="shared" si="12"/>
        <v>0</v>
      </c>
      <c r="X38" s="587">
        <f t="shared" si="12"/>
        <v>0</v>
      </c>
      <c r="Y38" s="587">
        <f t="shared" si="12"/>
        <v>0</v>
      </c>
      <c r="Z38" s="320"/>
      <c r="AE38" s="384"/>
      <c r="AF38" s="384"/>
      <c r="AG38" s="384"/>
      <c r="AH38" s="384"/>
      <c r="AI38" s="384"/>
      <c r="AJ38" s="384"/>
      <c r="AK38" s="384"/>
      <c r="AL38" s="384"/>
      <c r="AM38" s="384"/>
      <c r="AN38" s="384"/>
      <c r="AO38" s="384"/>
      <c r="AP38" s="384"/>
      <c r="AQ38" s="384"/>
      <c r="AR38" s="384"/>
      <c r="AS38" s="384"/>
      <c r="AT38" s="384"/>
      <c r="BQ38" s="401"/>
    </row>
    <row r="39" spans="1:69" s="320" customFormat="1" x14ac:dyDescent="0.2">
      <c r="A39" s="581"/>
    </row>
    <row r="40" spans="1:69" s="320" customFormat="1" x14ac:dyDescent="0.2">
      <c r="A40" s="581"/>
      <c r="B40" s="320" t="s">
        <v>436</v>
      </c>
    </row>
    <row r="41" spans="1:69" s="320" customFormat="1" x14ac:dyDescent="0.2">
      <c r="A41" s="581"/>
      <c r="B41" s="320" t="s">
        <v>437</v>
      </c>
    </row>
    <row r="42" spans="1:69" s="320" customFormat="1" x14ac:dyDescent="0.2">
      <c r="A42" s="581"/>
      <c r="B42" s="320" t="s">
        <v>438</v>
      </c>
    </row>
    <row r="43" spans="1:69" s="320" customFormat="1" x14ac:dyDescent="0.2">
      <c r="A43" s="581"/>
      <c r="B43" s="320" t="s">
        <v>506</v>
      </c>
    </row>
    <row r="44" spans="1:69" s="320" customFormat="1" x14ac:dyDescent="0.2">
      <c r="A44" s="581"/>
    </row>
    <row r="45" spans="1:69" s="320" customFormat="1" x14ac:dyDescent="0.2">
      <c r="A45" s="581"/>
    </row>
    <row r="46" spans="1:69" s="320" customFormat="1" x14ac:dyDescent="0.2">
      <c r="A46" s="581"/>
    </row>
    <row r="47" spans="1:69" s="320" customFormat="1" x14ac:dyDescent="0.2">
      <c r="A47" s="581"/>
    </row>
    <row r="48" spans="1:69" s="320" customFormat="1" x14ac:dyDescent="0.2">
      <c r="A48" s="581"/>
    </row>
    <row r="49" spans="1:1" s="320" customFormat="1" x14ac:dyDescent="0.2">
      <c r="A49" s="581"/>
    </row>
    <row r="50" spans="1:1" s="320" customFormat="1" x14ac:dyDescent="0.2">
      <c r="A50" s="581"/>
    </row>
    <row r="51" spans="1:1" s="320" customFormat="1" x14ac:dyDescent="0.2">
      <c r="A51" s="581"/>
    </row>
    <row r="52" spans="1:1" s="320" customFormat="1" x14ac:dyDescent="0.2">
      <c r="A52" s="581"/>
    </row>
    <row r="53" spans="1:1" s="320" customFormat="1" x14ac:dyDescent="0.2">
      <c r="A53" s="581"/>
    </row>
    <row r="54" spans="1:1" s="320" customFormat="1" x14ac:dyDescent="0.2">
      <c r="A54" s="581"/>
    </row>
    <row r="55" spans="1:1" s="320" customFormat="1" x14ac:dyDescent="0.2">
      <c r="A55" s="581"/>
    </row>
    <row r="56" spans="1:1" s="320" customFormat="1" x14ac:dyDescent="0.2">
      <c r="A56" s="581"/>
    </row>
    <row r="57" spans="1:1" s="320" customFormat="1" x14ac:dyDescent="0.2">
      <c r="A57" s="581"/>
    </row>
    <row r="58" spans="1:1" s="320" customFormat="1" x14ac:dyDescent="0.2">
      <c r="A58" s="581"/>
    </row>
    <row r="59" spans="1:1" s="320" customFormat="1" x14ac:dyDescent="0.2">
      <c r="A59" s="581"/>
    </row>
    <row r="60" spans="1:1" s="320" customFormat="1" x14ac:dyDescent="0.2">
      <c r="A60" s="581"/>
    </row>
    <row r="61" spans="1:1" s="320" customFormat="1" x14ac:dyDescent="0.2">
      <c r="A61" s="581"/>
    </row>
    <row r="62" spans="1:1" s="320" customFormat="1" x14ac:dyDescent="0.2">
      <c r="A62" s="581"/>
    </row>
    <row r="63" spans="1:1" s="320" customFormat="1" x14ac:dyDescent="0.2">
      <c r="A63" s="581"/>
    </row>
    <row r="64" spans="1:1" s="320" customFormat="1" x14ac:dyDescent="0.2">
      <c r="A64" s="581"/>
    </row>
    <row r="65" s="320" customFormat="1" x14ac:dyDescent="0.2"/>
    <row r="66" s="320" customFormat="1" x14ac:dyDescent="0.2"/>
    <row r="67" s="320" customFormat="1" x14ac:dyDescent="0.2"/>
    <row r="68" s="320" customFormat="1" x14ac:dyDescent="0.2"/>
    <row r="69" s="320" customFormat="1" x14ac:dyDescent="0.2"/>
    <row r="70" s="320" customFormat="1" x14ac:dyDescent="0.2"/>
    <row r="71" s="320" customFormat="1" x14ac:dyDescent="0.2"/>
    <row r="72" s="320" customFormat="1" x14ac:dyDescent="0.2"/>
    <row r="73" s="320" customFormat="1" x14ac:dyDescent="0.2"/>
    <row r="74" s="320" customFormat="1" x14ac:dyDescent="0.2"/>
    <row r="75" s="320" customFormat="1" x14ac:dyDescent="0.2"/>
    <row r="76" s="320" customFormat="1" x14ac:dyDescent="0.2"/>
    <row r="77" s="320" customFormat="1" x14ac:dyDescent="0.2"/>
    <row r="78" s="320" customFormat="1" x14ac:dyDescent="0.2"/>
    <row r="79" s="320" customFormat="1" x14ac:dyDescent="0.2"/>
    <row r="80" s="320" customFormat="1" x14ac:dyDescent="0.2"/>
    <row r="81" s="320" customFormat="1" x14ac:dyDescent="0.2"/>
    <row r="82" s="320" customFormat="1" x14ac:dyDescent="0.2"/>
    <row r="83" s="320" customFormat="1" x14ac:dyDescent="0.2"/>
    <row r="84" s="320" customFormat="1" x14ac:dyDescent="0.2"/>
    <row r="85" s="320" customFormat="1" x14ac:dyDescent="0.2"/>
    <row r="86" s="320" customFormat="1" x14ac:dyDescent="0.2"/>
    <row r="87" s="320" customFormat="1" x14ac:dyDescent="0.2"/>
    <row r="88" s="320" customFormat="1" x14ac:dyDescent="0.2"/>
    <row r="89" s="320" customFormat="1" x14ac:dyDescent="0.2"/>
    <row r="90" s="320" customFormat="1" x14ac:dyDescent="0.2"/>
    <row r="91" s="320" customFormat="1" x14ac:dyDescent="0.2"/>
    <row r="92" s="320" customFormat="1" x14ac:dyDescent="0.2"/>
    <row r="93" s="320" customFormat="1" x14ac:dyDescent="0.2"/>
    <row r="94" s="320" customFormat="1" x14ac:dyDescent="0.2"/>
    <row r="95" s="320" customFormat="1" x14ac:dyDescent="0.2"/>
    <row r="96" s="320" customFormat="1" x14ac:dyDescent="0.2"/>
    <row r="97" s="320" customFormat="1" x14ac:dyDescent="0.2"/>
    <row r="98" s="320" customFormat="1" x14ac:dyDescent="0.2"/>
    <row r="99" s="320" customFormat="1" x14ac:dyDescent="0.2"/>
    <row r="100" s="320" customFormat="1" x14ac:dyDescent="0.2"/>
    <row r="101" s="320" customFormat="1" x14ac:dyDescent="0.2"/>
    <row r="102" s="320" customFormat="1" x14ac:dyDescent="0.2"/>
    <row r="103" s="320" customFormat="1" x14ac:dyDescent="0.2"/>
    <row r="104" s="320" customFormat="1" x14ac:dyDescent="0.2"/>
    <row r="105" s="320" customFormat="1" x14ac:dyDescent="0.2"/>
    <row r="106" s="320" customFormat="1" x14ac:dyDescent="0.2"/>
    <row r="107" s="320" customFormat="1" x14ac:dyDescent="0.2"/>
    <row r="108" s="320" customFormat="1" x14ac:dyDescent="0.2"/>
    <row r="109" s="320" customFormat="1" x14ac:dyDescent="0.2"/>
    <row r="110" s="320" customFormat="1" x14ac:dyDescent="0.2"/>
    <row r="111" s="320" customFormat="1" x14ac:dyDescent="0.2"/>
    <row r="112" s="320" customFormat="1" x14ac:dyDescent="0.2"/>
    <row r="113" s="320" customFormat="1" x14ac:dyDescent="0.2"/>
    <row r="114" s="320" customFormat="1" x14ac:dyDescent="0.2"/>
    <row r="115" s="320" customFormat="1" x14ac:dyDescent="0.2"/>
    <row r="116" s="320" customFormat="1" x14ac:dyDescent="0.2"/>
    <row r="117" s="320" customFormat="1" x14ac:dyDescent="0.2"/>
    <row r="118" s="320" customFormat="1" x14ac:dyDescent="0.2"/>
    <row r="119" s="320" customFormat="1" x14ac:dyDescent="0.2"/>
    <row r="120" s="320" customFormat="1" x14ac:dyDescent="0.2"/>
    <row r="121" s="320" customFormat="1" x14ac:dyDescent="0.2"/>
    <row r="122" s="320" customFormat="1" x14ac:dyDescent="0.2"/>
    <row r="123" s="320" customFormat="1" x14ac:dyDescent="0.2"/>
    <row r="124" s="320" customFormat="1" x14ac:dyDescent="0.2"/>
    <row r="125" s="320" customFormat="1" x14ac:dyDescent="0.2"/>
    <row r="126" s="320" customFormat="1" x14ac:dyDescent="0.2"/>
    <row r="127" s="320" customFormat="1" x14ac:dyDescent="0.2"/>
    <row r="128" s="320" customFormat="1" x14ac:dyDescent="0.2"/>
    <row r="129" s="320" customFormat="1" x14ac:dyDescent="0.2"/>
    <row r="130" s="320" customFormat="1" x14ac:dyDescent="0.2"/>
    <row r="131" s="320" customFormat="1" x14ac:dyDescent="0.2"/>
    <row r="132" s="320" customFormat="1" x14ac:dyDescent="0.2"/>
    <row r="133" s="320" customFormat="1" x14ac:dyDescent="0.2"/>
    <row r="134" s="320" customFormat="1" x14ac:dyDescent="0.2"/>
    <row r="135" s="320" customFormat="1" x14ac:dyDescent="0.2"/>
    <row r="136" s="320" customFormat="1" x14ac:dyDescent="0.2"/>
    <row r="137" s="320" customFormat="1" x14ac:dyDescent="0.2"/>
    <row r="138" s="320" customFormat="1" x14ac:dyDescent="0.2"/>
    <row r="139" s="320" customFormat="1" x14ac:dyDescent="0.2"/>
    <row r="140" s="320" customFormat="1" x14ac:dyDescent="0.2"/>
    <row r="141" s="320" customFormat="1" x14ac:dyDescent="0.2"/>
    <row r="142" s="320" customFormat="1" x14ac:dyDescent="0.2"/>
    <row r="143" s="320" customFormat="1" x14ac:dyDescent="0.2"/>
    <row r="144" s="320" customFormat="1" x14ac:dyDescent="0.2"/>
    <row r="145" s="320" customFormat="1" x14ac:dyDescent="0.2"/>
    <row r="146" s="320" customFormat="1" x14ac:dyDescent="0.2"/>
    <row r="147" s="320" customFormat="1" x14ac:dyDescent="0.2"/>
    <row r="148" s="320" customFormat="1" x14ac:dyDescent="0.2"/>
    <row r="149" s="320" customFormat="1" x14ac:dyDescent="0.2"/>
    <row r="150" s="320" customFormat="1" x14ac:dyDescent="0.2"/>
    <row r="151" s="320" customFormat="1" x14ac:dyDescent="0.2"/>
    <row r="152" s="320" customFormat="1" x14ac:dyDescent="0.2"/>
    <row r="153" s="320" customFormat="1" x14ac:dyDescent="0.2"/>
    <row r="154" s="320" customFormat="1" x14ac:dyDescent="0.2"/>
    <row r="155" s="320" customFormat="1" x14ac:dyDescent="0.2"/>
    <row r="156" s="320" customFormat="1" x14ac:dyDescent="0.2"/>
    <row r="157" s="320" customFormat="1" x14ac:dyDescent="0.2"/>
    <row r="158" s="320" customFormat="1" x14ac:dyDescent="0.2"/>
    <row r="159" s="320" customFormat="1" x14ac:dyDescent="0.2"/>
    <row r="160" s="320" customFormat="1" x14ac:dyDescent="0.2"/>
    <row r="161" s="320" customFormat="1" x14ac:dyDescent="0.2"/>
    <row r="162" s="320" customFormat="1" x14ac:dyDescent="0.2"/>
    <row r="163" s="320" customFormat="1" x14ac:dyDescent="0.2"/>
    <row r="164" s="320" customFormat="1" x14ac:dyDescent="0.2"/>
    <row r="165" s="320" customFormat="1" x14ac:dyDescent="0.2"/>
    <row r="166" s="320" customFormat="1" x14ac:dyDescent="0.2"/>
    <row r="167" s="320" customFormat="1" x14ac:dyDescent="0.2"/>
    <row r="168" s="320" customFormat="1" x14ac:dyDescent="0.2"/>
    <row r="169" s="320" customFormat="1" x14ac:dyDescent="0.2"/>
    <row r="170" s="320" customFormat="1" x14ac:dyDescent="0.2"/>
    <row r="171" s="320" customFormat="1" x14ac:dyDescent="0.2"/>
    <row r="172" s="320" customFormat="1" x14ac:dyDescent="0.2"/>
    <row r="173" s="320" customFormat="1" x14ac:dyDescent="0.2"/>
    <row r="174" s="320" customFormat="1" x14ac:dyDescent="0.2"/>
    <row r="175" s="320" customFormat="1" x14ac:dyDescent="0.2"/>
    <row r="176" s="320" customFormat="1" x14ac:dyDescent="0.2"/>
    <row r="177" s="320" customFormat="1" x14ac:dyDescent="0.2"/>
    <row r="178" s="320" customFormat="1" x14ac:dyDescent="0.2"/>
    <row r="179" s="320" customFormat="1" x14ac:dyDescent="0.2"/>
    <row r="180" s="320" customFormat="1" x14ac:dyDescent="0.2"/>
    <row r="181" s="320" customFormat="1" x14ac:dyDescent="0.2"/>
    <row r="182" s="320" customFormat="1" x14ac:dyDescent="0.2"/>
    <row r="183" s="320" customFormat="1" x14ac:dyDescent="0.2"/>
    <row r="184" s="320" customFormat="1" x14ac:dyDescent="0.2"/>
    <row r="185" s="320" customFormat="1" x14ac:dyDescent="0.2"/>
    <row r="186" s="320" customFormat="1" x14ac:dyDescent="0.2"/>
    <row r="187" s="320" customFormat="1" x14ac:dyDescent="0.2"/>
    <row r="188" s="320" customFormat="1" x14ac:dyDescent="0.2"/>
    <row r="189" s="320" customFormat="1" x14ac:dyDescent="0.2"/>
    <row r="190" s="320" customFormat="1" x14ac:dyDescent="0.2"/>
    <row r="191" s="320" customFormat="1" x14ac:dyDescent="0.2"/>
    <row r="192" s="320" customFormat="1" x14ac:dyDescent="0.2"/>
    <row r="193" s="320" customFormat="1" x14ac:dyDescent="0.2"/>
    <row r="194" s="320" customFormat="1" x14ac:dyDescent="0.2"/>
    <row r="195" s="320" customFormat="1" x14ac:dyDescent="0.2"/>
    <row r="196" s="320" customFormat="1" x14ac:dyDescent="0.2"/>
    <row r="197" s="320" customFormat="1" x14ac:dyDescent="0.2"/>
    <row r="198" s="320" customFormat="1" x14ac:dyDescent="0.2"/>
    <row r="199" s="320" customFormat="1" x14ac:dyDescent="0.2"/>
    <row r="200" s="320" customFormat="1" x14ac:dyDescent="0.2"/>
    <row r="201" s="320" customFormat="1" x14ac:dyDescent="0.2"/>
    <row r="202" s="320" customFormat="1" x14ac:dyDescent="0.2"/>
    <row r="203" s="320" customFormat="1" x14ac:dyDescent="0.2"/>
    <row r="204" s="320" customFormat="1" x14ac:dyDescent="0.2"/>
    <row r="205" s="320" customFormat="1" x14ac:dyDescent="0.2"/>
    <row r="206" s="320" customFormat="1" x14ac:dyDescent="0.2"/>
    <row r="207" s="320" customFormat="1" x14ac:dyDescent="0.2"/>
    <row r="208" s="320" customFormat="1" x14ac:dyDescent="0.2"/>
    <row r="209" s="320" customFormat="1" x14ac:dyDescent="0.2"/>
    <row r="210" s="320" customFormat="1" x14ac:dyDescent="0.2"/>
    <row r="211" s="320" customFormat="1" x14ac:dyDescent="0.2"/>
    <row r="212" s="320" customFormat="1" x14ac:dyDescent="0.2"/>
    <row r="213" s="320" customFormat="1" x14ac:dyDescent="0.2"/>
    <row r="214" s="320" customFormat="1" x14ac:dyDescent="0.2"/>
    <row r="215" s="320" customFormat="1" x14ac:dyDescent="0.2"/>
    <row r="216" s="320" customFormat="1" x14ac:dyDescent="0.2"/>
    <row r="217" s="320" customFormat="1" x14ac:dyDescent="0.2"/>
    <row r="218" s="320" customFormat="1" x14ac:dyDescent="0.2"/>
    <row r="219" s="320" customFormat="1" x14ac:dyDescent="0.2"/>
    <row r="220" s="320" customFormat="1" x14ac:dyDescent="0.2"/>
    <row r="221" s="320" customFormat="1" x14ac:dyDescent="0.2"/>
    <row r="222" s="320" customFormat="1" x14ac:dyDescent="0.2"/>
    <row r="223" s="320" customFormat="1" x14ac:dyDescent="0.2"/>
    <row r="224" s="320" customFormat="1" x14ac:dyDescent="0.2"/>
    <row r="225" s="320" customFormat="1" x14ac:dyDescent="0.2"/>
    <row r="226" s="320" customFormat="1" x14ac:dyDescent="0.2"/>
    <row r="227" s="320" customFormat="1" x14ac:dyDescent="0.2"/>
    <row r="228" s="320" customFormat="1" x14ac:dyDescent="0.2"/>
    <row r="229" s="320" customFormat="1" x14ac:dyDescent="0.2"/>
    <row r="230" s="320" customFormat="1" x14ac:dyDescent="0.2"/>
    <row r="231" s="320" customFormat="1" x14ac:dyDescent="0.2"/>
    <row r="232" s="320" customFormat="1" x14ac:dyDescent="0.2"/>
    <row r="233" s="320" customFormat="1" x14ac:dyDescent="0.2"/>
    <row r="234" s="320" customFormat="1" x14ac:dyDescent="0.2"/>
    <row r="235" s="320" customFormat="1" x14ac:dyDescent="0.2"/>
    <row r="236" s="320" customFormat="1" x14ac:dyDescent="0.2"/>
    <row r="237" s="320" customFormat="1" x14ac:dyDescent="0.2"/>
    <row r="238" s="320" customFormat="1" x14ac:dyDescent="0.2"/>
    <row r="239" s="320" customFormat="1" x14ac:dyDescent="0.2"/>
    <row r="240" s="320" customFormat="1" x14ac:dyDescent="0.2"/>
    <row r="241" s="320" customFormat="1" x14ac:dyDescent="0.2"/>
    <row r="242" s="320" customFormat="1" x14ac:dyDescent="0.2"/>
    <row r="243" s="320" customFormat="1" x14ac:dyDescent="0.2"/>
    <row r="244" s="320" customFormat="1" x14ac:dyDescent="0.2"/>
    <row r="245" s="320" customFormat="1" x14ac:dyDescent="0.2"/>
    <row r="246" s="320" customFormat="1" x14ac:dyDescent="0.2"/>
    <row r="247" s="320" customFormat="1" x14ac:dyDescent="0.2"/>
    <row r="248" s="320" customFormat="1" x14ac:dyDescent="0.2"/>
    <row r="249" s="320" customFormat="1" x14ac:dyDescent="0.2"/>
    <row r="250" s="320" customFormat="1" x14ac:dyDescent="0.2"/>
    <row r="251" s="320" customFormat="1" x14ac:dyDescent="0.2"/>
    <row r="252" s="320" customFormat="1" x14ac:dyDescent="0.2"/>
    <row r="253" s="320" customFormat="1" x14ac:dyDescent="0.2"/>
    <row r="254" s="320" customFormat="1" x14ac:dyDescent="0.2"/>
    <row r="255" s="320" customFormat="1" x14ac:dyDescent="0.2"/>
    <row r="256" s="320" customFormat="1" x14ac:dyDescent="0.2"/>
    <row r="257" s="320" customFormat="1" x14ac:dyDescent="0.2"/>
    <row r="258" s="320" customFormat="1" x14ac:dyDescent="0.2"/>
    <row r="259" s="320" customFormat="1" x14ac:dyDescent="0.2"/>
    <row r="260" s="320" customFormat="1" x14ac:dyDescent="0.2"/>
    <row r="261" s="320" customFormat="1" x14ac:dyDescent="0.2"/>
    <row r="262" s="320" customFormat="1" x14ac:dyDescent="0.2"/>
    <row r="263" s="320" customFormat="1" x14ac:dyDescent="0.2"/>
    <row r="264" s="320" customFormat="1" x14ac:dyDescent="0.2"/>
    <row r="265" s="320" customFormat="1" x14ac:dyDescent="0.2"/>
    <row r="266" s="320" customFormat="1" x14ac:dyDescent="0.2"/>
    <row r="267" s="320" customFormat="1" x14ac:dyDescent="0.2"/>
    <row r="268" s="320" customFormat="1" x14ac:dyDescent="0.2"/>
    <row r="269" s="320" customFormat="1" x14ac:dyDescent="0.2"/>
    <row r="270" s="320" customFormat="1" x14ac:dyDescent="0.2"/>
    <row r="271" s="320" customFormat="1" x14ac:dyDescent="0.2"/>
    <row r="272" s="320" customFormat="1" x14ac:dyDescent="0.2"/>
    <row r="273" s="320" customFormat="1" x14ac:dyDescent="0.2"/>
    <row r="274" s="320" customFormat="1" x14ac:dyDescent="0.2"/>
    <row r="275" s="320" customFormat="1" x14ac:dyDescent="0.2"/>
    <row r="276" s="320" customFormat="1" x14ac:dyDescent="0.2"/>
    <row r="277" s="320" customFormat="1" x14ac:dyDescent="0.2"/>
    <row r="278" s="320" customFormat="1" x14ac:dyDescent="0.2"/>
    <row r="279" s="320" customFormat="1" x14ac:dyDescent="0.2"/>
    <row r="280" s="320" customFormat="1" x14ac:dyDescent="0.2"/>
    <row r="281" s="320" customFormat="1" x14ac:dyDescent="0.2"/>
    <row r="282" s="320" customFormat="1" x14ac:dyDescent="0.2"/>
    <row r="283" s="320" customFormat="1" x14ac:dyDescent="0.2"/>
    <row r="284" s="320" customFormat="1" x14ac:dyDescent="0.2"/>
    <row r="285" s="320" customFormat="1" x14ac:dyDescent="0.2"/>
    <row r="286" s="320" customFormat="1" x14ac:dyDescent="0.2"/>
    <row r="287" s="320" customFormat="1" x14ac:dyDescent="0.2"/>
    <row r="288" s="320" customFormat="1" x14ac:dyDescent="0.2"/>
    <row r="289" s="320" customFormat="1" x14ac:dyDescent="0.2"/>
    <row r="290" s="320" customFormat="1" x14ac:dyDescent="0.2"/>
    <row r="291" s="320" customFormat="1" x14ac:dyDescent="0.2"/>
    <row r="292" s="320" customFormat="1" x14ac:dyDescent="0.2"/>
    <row r="293" s="320" customFormat="1" x14ac:dyDescent="0.2"/>
    <row r="294" s="320" customFormat="1" x14ac:dyDescent="0.2"/>
    <row r="295" s="320" customFormat="1" x14ac:dyDescent="0.2"/>
    <row r="296" s="320" customFormat="1" x14ac:dyDescent="0.2"/>
    <row r="297" s="320" customFormat="1" x14ac:dyDescent="0.2"/>
    <row r="298" s="320" customFormat="1" x14ac:dyDescent="0.2"/>
    <row r="299" s="320" customFormat="1" x14ac:dyDescent="0.2"/>
    <row r="300" s="320" customFormat="1" x14ac:dyDescent="0.2"/>
    <row r="301" s="320" customFormat="1" x14ac:dyDescent="0.2"/>
    <row r="302" s="320" customFormat="1" x14ac:dyDescent="0.2"/>
    <row r="303" s="320" customFormat="1" x14ac:dyDescent="0.2"/>
    <row r="304" s="320" customFormat="1" x14ac:dyDescent="0.2"/>
    <row r="305" s="320" customFormat="1" x14ac:dyDescent="0.2"/>
    <row r="306" s="320" customFormat="1" x14ac:dyDescent="0.2"/>
    <row r="307" s="320" customFormat="1" x14ac:dyDescent="0.2"/>
    <row r="308" s="320" customFormat="1" x14ac:dyDescent="0.2"/>
    <row r="309" s="320" customFormat="1" x14ac:dyDescent="0.2"/>
    <row r="310" s="320" customFormat="1" x14ac:dyDescent="0.2"/>
    <row r="311" s="320" customFormat="1" x14ac:dyDescent="0.2"/>
    <row r="312" s="320" customFormat="1" x14ac:dyDescent="0.2"/>
    <row r="313" s="320" customFormat="1" x14ac:dyDescent="0.2"/>
    <row r="314" s="320" customFormat="1" x14ac:dyDescent="0.2"/>
    <row r="315" s="320" customFormat="1" x14ac:dyDescent="0.2"/>
    <row r="316" s="320" customFormat="1" x14ac:dyDescent="0.2"/>
    <row r="317" s="320" customFormat="1" x14ac:dyDescent="0.2"/>
    <row r="318" s="320" customFormat="1" x14ac:dyDescent="0.2"/>
    <row r="319" s="320" customFormat="1" x14ac:dyDescent="0.2"/>
    <row r="320" s="320" customFormat="1" x14ac:dyDescent="0.2"/>
    <row r="321" s="320" customFormat="1" x14ac:dyDescent="0.2"/>
    <row r="322" s="320" customFormat="1" x14ac:dyDescent="0.2"/>
    <row r="323" s="320" customFormat="1" x14ac:dyDescent="0.2"/>
    <row r="324" s="320" customFormat="1" x14ac:dyDescent="0.2"/>
    <row r="325" s="320" customFormat="1" x14ac:dyDescent="0.2"/>
    <row r="326" s="320" customFormat="1" x14ac:dyDescent="0.2"/>
    <row r="327" s="320" customFormat="1" x14ac:dyDescent="0.2"/>
    <row r="328" s="320" customFormat="1" x14ac:dyDescent="0.2"/>
    <row r="329" s="320" customFormat="1" x14ac:dyDescent="0.2"/>
    <row r="330" s="320" customFormat="1" x14ac:dyDescent="0.2"/>
    <row r="331" s="320" customFormat="1" x14ac:dyDescent="0.2"/>
    <row r="332" s="320" customFormat="1" x14ac:dyDescent="0.2"/>
    <row r="333" s="320" customFormat="1" x14ac:dyDescent="0.2"/>
    <row r="334" s="320" customFormat="1" x14ac:dyDescent="0.2"/>
    <row r="335" s="320" customFormat="1" x14ac:dyDescent="0.2"/>
    <row r="336" s="320" customFormat="1" x14ac:dyDescent="0.2"/>
    <row r="337" s="320" customFormat="1" x14ac:dyDescent="0.2"/>
    <row r="338" s="320" customFormat="1" x14ac:dyDescent="0.2"/>
    <row r="339" s="320" customFormat="1" x14ac:dyDescent="0.2"/>
    <row r="340" s="320" customFormat="1" x14ac:dyDescent="0.2"/>
    <row r="341" s="320" customFormat="1" x14ac:dyDescent="0.2"/>
    <row r="342" s="320" customFormat="1" x14ac:dyDescent="0.2"/>
    <row r="343" s="320" customFormat="1" x14ac:dyDescent="0.2"/>
    <row r="344" s="320" customFormat="1" x14ac:dyDescent="0.2"/>
    <row r="345" s="320" customFormat="1" x14ac:dyDescent="0.2"/>
    <row r="346" s="320" customFormat="1" x14ac:dyDescent="0.2"/>
    <row r="347" s="320" customFormat="1" x14ac:dyDescent="0.2"/>
    <row r="348" s="320" customFormat="1" x14ac:dyDescent="0.2"/>
    <row r="349" s="320" customFormat="1" x14ac:dyDescent="0.2"/>
    <row r="350" s="320" customFormat="1" x14ac:dyDescent="0.2"/>
    <row r="351" s="320" customFormat="1" x14ac:dyDescent="0.2"/>
    <row r="352" s="320" customFormat="1" x14ac:dyDescent="0.2"/>
    <row r="353" s="320" customFormat="1" x14ac:dyDescent="0.2"/>
    <row r="354" s="320" customFormat="1" x14ac:dyDescent="0.2"/>
    <row r="355" s="320" customFormat="1" x14ac:dyDescent="0.2"/>
    <row r="356" s="320" customFormat="1" x14ac:dyDescent="0.2"/>
    <row r="357" s="320" customFormat="1" x14ac:dyDescent="0.2"/>
    <row r="358" s="320" customFormat="1" x14ac:dyDescent="0.2"/>
    <row r="359" s="320" customFormat="1" x14ac:dyDescent="0.2"/>
    <row r="360" s="320" customFormat="1" x14ac:dyDescent="0.2"/>
    <row r="361" s="320" customFormat="1" x14ac:dyDescent="0.2"/>
    <row r="362" s="320" customFormat="1" x14ac:dyDescent="0.2"/>
    <row r="363" s="320" customFormat="1" x14ac:dyDescent="0.2"/>
    <row r="364" s="320" customFormat="1" x14ac:dyDescent="0.2"/>
    <row r="365" s="320" customFormat="1" x14ac:dyDescent="0.2"/>
    <row r="366" s="320" customFormat="1" x14ac:dyDescent="0.2"/>
    <row r="367" s="320" customFormat="1" x14ac:dyDescent="0.2"/>
    <row r="368" s="320" customFormat="1" x14ac:dyDescent="0.2"/>
    <row r="369" s="320" customFormat="1" x14ac:dyDescent="0.2"/>
    <row r="370" s="320" customFormat="1" x14ac:dyDescent="0.2"/>
    <row r="371" s="320" customFormat="1" x14ac:dyDescent="0.2"/>
    <row r="372" s="320" customFormat="1" x14ac:dyDescent="0.2"/>
    <row r="373" s="320" customFormat="1" x14ac:dyDescent="0.2"/>
    <row r="374" s="320" customFormat="1" x14ac:dyDescent="0.2"/>
    <row r="375" s="320" customFormat="1" x14ac:dyDescent="0.2"/>
    <row r="376" s="320" customFormat="1" x14ac:dyDescent="0.2"/>
    <row r="377" s="320" customFormat="1" x14ac:dyDescent="0.2"/>
    <row r="378" s="320" customFormat="1" x14ac:dyDescent="0.2"/>
    <row r="379" s="320" customFormat="1" x14ac:dyDescent="0.2"/>
    <row r="380" s="320" customFormat="1" x14ac:dyDescent="0.2"/>
    <row r="381" s="320" customFormat="1" x14ac:dyDescent="0.2"/>
    <row r="382" s="320" customFormat="1" x14ac:dyDescent="0.2"/>
    <row r="383" s="320" customFormat="1" x14ac:dyDescent="0.2"/>
    <row r="384" s="320" customFormat="1" x14ac:dyDescent="0.2"/>
    <row r="385" s="320" customFormat="1" x14ac:dyDescent="0.2"/>
    <row r="386" s="320" customFormat="1" x14ac:dyDescent="0.2"/>
    <row r="387" s="320" customFormat="1" x14ac:dyDescent="0.2"/>
    <row r="388" s="320" customFormat="1" x14ac:dyDescent="0.2"/>
    <row r="389" s="320" customFormat="1" x14ac:dyDescent="0.2"/>
    <row r="390" s="320" customFormat="1" x14ac:dyDescent="0.2"/>
    <row r="391" s="320" customFormat="1" x14ac:dyDescent="0.2"/>
    <row r="392" s="320" customFormat="1" x14ac:dyDescent="0.2"/>
    <row r="393" s="320" customFormat="1" x14ac:dyDescent="0.2"/>
    <row r="394" s="320" customFormat="1" x14ac:dyDescent="0.2"/>
    <row r="395" s="320" customFormat="1" x14ac:dyDescent="0.2"/>
    <row r="396" s="320" customFormat="1" x14ac:dyDescent="0.2"/>
    <row r="397" s="320" customFormat="1" x14ac:dyDescent="0.2"/>
    <row r="398" s="320" customFormat="1" x14ac:dyDescent="0.2"/>
    <row r="399" s="320" customFormat="1" x14ac:dyDescent="0.2"/>
    <row r="400" s="320" customFormat="1" x14ac:dyDescent="0.2"/>
    <row r="401" s="320" customFormat="1" x14ac:dyDescent="0.2"/>
    <row r="402" s="320" customFormat="1" x14ac:dyDescent="0.2"/>
    <row r="403" s="320" customFormat="1" x14ac:dyDescent="0.2"/>
    <row r="404" s="320" customFormat="1" x14ac:dyDescent="0.2"/>
    <row r="405" s="320" customFormat="1" x14ac:dyDescent="0.2"/>
    <row r="406" s="320" customFormat="1" x14ac:dyDescent="0.2"/>
    <row r="407" s="320" customFormat="1" x14ac:dyDescent="0.2"/>
    <row r="408" s="320" customFormat="1" x14ac:dyDescent="0.2"/>
  </sheetData>
  <sheetProtection algorithmName="SHA-512" hashValue="F/YQQJIPakxQZ/eLPtkYhxOmXCS5ZblLFqqPImGJNgmQq87FN8F4ELPjrYM3HEdL9ak/8KRrCGnDnIqQCxCLnw==" saltValue="H1Hw9pybRCHkikVeFy7m/w==" spinCount="100000" sheet="1"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F11:G11">
    <cfRule type="containsText" dxfId="146" priority="4" stopIfTrue="1" operator="containsText" text="PĀRSNIEGTAS IZMAKSAS">
      <formula>NOT(ISERROR(SEARCH("PĀRSNIEGTAS IZMAKSAS",F11)))</formula>
    </cfRule>
  </conditionalFormatting>
  <conditionalFormatting sqref="F16:G16">
    <cfRule type="containsText" dxfId="145" priority="3" stopIfTrue="1" operator="containsText" text="PĀRSNIEGTAS IZMAKSAS">
      <formula>NOT(ISERROR(SEARCH("PĀRSNIEGTAS IZMAKSAS",F16)))</formula>
    </cfRule>
  </conditionalFormatting>
  <conditionalFormatting sqref="D38">
    <cfRule type="containsText" dxfId="144" priority="2" stopIfTrue="1" operator="containsText" text="PĀRSNIEGTAS IZMAKSAS">
      <formula>NOT(ISERROR(SEARCH("PĀRSNIEGTAS IZMAKSAS",D38)))</formula>
    </cfRule>
  </conditionalFormatting>
  <conditionalFormatting sqref="F8:G8 D7:D36">
    <cfRule type="containsText" dxfId="143" priority="6" stopIfTrue="1" operator="containsText" text="PĀRSNIEGTAS IZMAKSAS">
      <formula>NOT(ISERROR(SEARCH("PĀRSNIEGTAS IZMAKSAS",D7)))</formula>
    </cfRule>
  </conditionalFormatting>
  <conditionalFormatting sqref="J5:Y5">
    <cfRule type="cellIs" dxfId="142" priority="5" operator="equal">
      <formula>"x"</formula>
    </cfRule>
  </conditionalFormatting>
  <conditionalFormatting sqref="D37">
    <cfRule type="containsText" dxfId="141" priority="1" stopIfTrue="1" operator="containsText" text="PĀRSNIEGTAS IZMAKSAS">
      <formula>NOT(ISERROR(SEARCH("PĀRSNIEGTAS IZMAKSAS",D37)))</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 C9:C10 C12:C15 C17:C20 C22:C36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409"/>
  <sheetViews>
    <sheetView zoomScale="90" zoomScaleNormal="90" workbookViewId="0">
      <pane xSplit="7" ySplit="6" topLeftCell="Q7" activePane="bottomRight" state="frozen"/>
      <selection activeCell="J25" sqref="J25"/>
      <selection pane="topRight" activeCell="J25" sqref="J25"/>
      <selection pane="bottomLeft" activeCell="J25" sqref="J25"/>
      <selection pane="bottomRight" activeCell="O3" sqref="O3"/>
    </sheetView>
  </sheetViews>
  <sheetFormatPr defaultColWidth="9.140625" defaultRowHeight="12.75" x14ac:dyDescent="0.2"/>
  <cols>
    <col min="1" max="1" width="5.42578125" style="401" customWidth="1"/>
    <col min="2" max="2" width="64.7109375" style="401" customWidth="1"/>
    <col min="3" max="3" width="14.5703125" style="401" customWidth="1"/>
    <col min="4" max="4" width="14.28515625" style="401" customWidth="1"/>
    <col min="5" max="5" width="9.42578125" style="401" customWidth="1"/>
    <col min="6" max="13" width="13.85546875" style="401" customWidth="1"/>
    <col min="14" max="14" width="11.28515625" style="401" customWidth="1"/>
    <col min="15" max="19" width="14" style="401" customWidth="1"/>
    <col min="20" max="20" width="11.28515625" style="401" customWidth="1"/>
    <col min="21" max="25" width="14" style="401" customWidth="1"/>
    <col min="26" max="68" width="9.140625" style="320"/>
    <col min="69" max="16384" width="9.140625" style="401"/>
  </cols>
  <sheetData>
    <row r="1" spans="1:68" s="251" customFormat="1" ht="27" customHeight="1" x14ac:dyDescent="0.25">
      <c r="A1" s="614" t="s">
        <v>143</v>
      </c>
      <c r="B1" s="614"/>
      <c r="C1" s="580"/>
      <c r="D1" s="615" t="s">
        <v>144</v>
      </c>
      <c r="E1" s="615"/>
      <c r="F1" s="615"/>
      <c r="G1" s="615"/>
      <c r="H1" s="615"/>
      <c r="I1" s="615"/>
      <c r="J1" s="615"/>
      <c r="K1" s="615"/>
      <c r="L1" s="615"/>
      <c r="M1" s="615"/>
      <c r="N1" s="615"/>
      <c r="O1" s="615"/>
      <c r="P1" s="615"/>
      <c r="Q1" s="615"/>
      <c r="R1" s="615"/>
      <c r="S1" s="615"/>
      <c r="T1" s="615"/>
      <c r="U1" s="615"/>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row>
    <row r="2" spans="1:68" s="320" customFormat="1" x14ac:dyDescent="0.2">
      <c r="A2" s="581"/>
    </row>
    <row r="3" spans="1:68" s="320" customFormat="1" ht="18.75" x14ac:dyDescent="0.3">
      <c r="A3" s="581"/>
      <c r="B3" s="602" t="s">
        <v>154</v>
      </c>
      <c r="C3" s="102"/>
      <c r="D3" s="103"/>
      <c r="E3" s="103"/>
      <c r="F3" s="103"/>
      <c r="G3" s="104"/>
      <c r="H3" s="246"/>
      <c r="I3" s="103"/>
      <c r="J3" s="103"/>
      <c r="K3" s="602" t="s">
        <v>327</v>
      </c>
      <c r="L3" s="602"/>
      <c r="M3" s="602"/>
      <c r="N3" s="602"/>
      <c r="O3" s="122"/>
      <c r="P3" s="603" t="s">
        <v>377</v>
      </c>
    </row>
    <row r="4" spans="1:68" ht="24.95" customHeight="1" x14ac:dyDescent="0.35">
      <c r="A4" s="616" t="s">
        <v>52</v>
      </c>
      <c r="B4" s="616"/>
      <c r="C4" s="616"/>
      <c r="D4" s="320"/>
      <c r="E4" s="320"/>
      <c r="F4" s="320"/>
      <c r="G4" s="320"/>
      <c r="H4" s="320"/>
      <c r="I4" s="320"/>
      <c r="J4" s="320"/>
      <c r="K4" s="320"/>
      <c r="L4" s="320"/>
      <c r="M4" s="320"/>
      <c r="N4" s="320"/>
      <c r="O4" s="320"/>
      <c r="P4" s="320"/>
      <c r="Q4" s="320"/>
      <c r="R4" s="320"/>
      <c r="S4" s="320"/>
      <c r="T4" s="320"/>
      <c r="U4" s="320"/>
      <c r="V4" s="320"/>
      <c r="W4" s="320"/>
      <c r="X4" s="320"/>
      <c r="Y4" s="320"/>
    </row>
    <row r="5" spans="1:68" x14ac:dyDescent="0.2">
      <c r="A5" s="617" t="s">
        <v>53</v>
      </c>
      <c r="B5" s="618" t="s">
        <v>54</v>
      </c>
      <c r="C5" s="619" t="s">
        <v>333</v>
      </c>
      <c r="D5" s="613" t="s">
        <v>55</v>
      </c>
      <c r="E5" s="613"/>
      <c r="F5" s="613" t="s">
        <v>56</v>
      </c>
      <c r="G5" s="613"/>
      <c r="H5" s="613">
        <f>'Dati par projektu'!E13</f>
        <v>2022</v>
      </c>
      <c r="I5" s="613"/>
      <c r="J5" s="613">
        <f>IF(OR(H5&gt;='Dati par projektu'!$C$17,H5="X"),"X",H5+1)</f>
        <v>2023</v>
      </c>
      <c r="K5" s="613"/>
      <c r="L5" s="613" t="str">
        <f>IF(OR(J5&gt;='Dati par projektu'!$C$17,J5="X"),"X",J5+1)</f>
        <v>X</v>
      </c>
      <c r="M5" s="613"/>
      <c r="N5" s="613" t="str">
        <f>IF(OR(L5&gt;='Dati par projektu'!$C$17,L5="X"),"X",L5+1)</f>
        <v>X</v>
      </c>
      <c r="O5" s="613"/>
      <c r="P5" s="613" t="str">
        <f>IF(OR(N5&gt;='Dati par projektu'!$C$17,N5="X"),"X",N5+1)</f>
        <v>X</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AE5" s="384"/>
      <c r="AF5" s="384"/>
      <c r="AG5" s="384"/>
      <c r="AH5" s="384"/>
      <c r="AI5" s="384"/>
      <c r="AJ5" s="384"/>
      <c r="AK5" s="384"/>
      <c r="AL5" s="384"/>
      <c r="AM5" s="384"/>
      <c r="AN5" s="384"/>
      <c r="AO5" s="384"/>
      <c r="AP5" s="384"/>
      <c r="AQ5" s="384"/>
      <c r="AR5" s="384"/>
      <c r="AS5" s="384"/>
      <c r="AT5" s="384"/>
      <c r="AV5" s="582">
        <v>0.55000000000000004</v>
      </c>
    </row>
    <row r="6" spans="1:68" ht="27" customHeight="1" x14ac:dyDescent="0.2">
      <c r="A6" s="617"/>
      <c r="B6" s="618" t="s">
        <v>57</v>
      </c>
      <c r="C6" s="620"/>
      <c r="D6" s="583" t="s">
        <v>58</v>
      </c>
      <c r="E6" s="583" t="s">
        <v>59</v>
      </c>
      <c r="F6" s="583" t="s">
        <v>60</v>
      </c>
      <c r="G6" s="583" t="s">
        <v>61</v>
      </c>
      <c r="H6" s="584" t="s">
        <v>62</v>
      </c>
      <c r="I6" s="584" t="s">
        <v>63</v>
      </c>
      <c r="J6" s="584" t="s">
        <v>62</v>
      </c>
      <c r="K6" s="584" t="s">
        <v>63</v>
      </c>
      <c r="L6" s="584" t="s">
        <v>62</v>
      </c>
      <c r="M6" s="584" t="s">
        <v>63</v>
      </c>
      <c r="N6" s="584" t="s">
        <v>62</v>
      </c>
      <c r="O6" s="584" t="s">
        <v>63</v>
      </c>
      <c r="P6" s="584" t="s">
        <v>62</v>
      </c>
      <c r="Q6" s="584" t="s">
        <v>63</v>
      </c>
      <c r="R6" s="584" t="s">
        <v>62</v>
      </c>
      <c r="S6" s="584" t="s">
        <v>63</v>
      </c>
      <c r="T6" s="584" t="s">
        <v>62</v>
      </c>
      <c r="U6" s="584" t="s">
        <v>63</v>
      </c>
      <c r="V6" s="584" t="s">
        <v>62</v>
      </c>
      <c r="W6" s="584" t="s">
        <v>63</v>
      </c>
      <c r="X6" s="584" t="s">
        <v>62</v>
      </c>
      <c r="Y6" s="584" t="s">
        <v>63</v>
      </c>
      <c r="AE6" s="384"/>
      <c r="AF6" s="384"/>
      <c r="AG6" s="384"/>
      <c r="AH6" s="384"/>
      <c r="AI6" s="384"/>
      <c r="AJ6" s="384"/>
      <c r="AK6" s="384"/>
      <c r="AL6" s="384"/>
      <c r="AM6" s="384"/>
      <c r="AN6" s="384"/>
      <c r="AO6" s="384"/>
      <c r="AP6" s="384"/>
      <c r="AQ6" s="384"/>
      <c r="AR6" s="384"/>
      <c r="AS6" s="384"/>
      <c r="AT6" s="384"/>
      <c r="AV6" s="582">
        <v>0.45</v>
      </c>
    </row>
    <row r="7" spans="1:68" x14ac:dyDescent="0.2">
      <c r="A7" s="556">
        <v>1</v>
      </c>
      <c r="B7" s="557" t="s">
        <v>89</v>
      </c>
      <c r="C7" s="241">
        <v>0.85</v>
      </c>
      <c r="D7" s="585">
        <f>F7+G7</f>
        <v>0</v>
      </c>
      <c r="E7" s="586" t="e">
        <f t="shared" ref="E7:E35" si="0">D7/$D$36</f>
        <v>#DIV/0!</v>
      </c>
      <c r="F7" s="587">
        <f t="shared" ref="F7:G11" si="1">ROUND(H7+J7+L7+N7+P7+R7+T7+V7+X7,2)</f>
        <v>0</v>
      </c>
      <c r="G7" s="587">
        <f t="shared" si="1"/>
        <v>0</v>
      </c>
      <c r="H7" s="19"/>
      <c r="I7" s="20"/>
      <c r="J7" s="19"/>
      <c r="K7" s="20"/>
      <c r="L7" s="19"/>
      <c r="M7" s="20"/>
      <c r="N7" s="19"/>
      <c r="O7" s="20"/>
      <c r="P7" s="19"/>
      <c r="Q7" s="20"/>
      <c r="R7" s="19"/>
      <c r="S7" s="20"/>
      <c r="T7" s="19"/>
      <c r="U7" s="20"/>
      <c r="V7" s="19"/>
      <c r="W7" s="20"/>
      <c r="X7" s="19"/>
      <c r="Y7" s="20"/>
      <c r="AE7" s="384"/>
      <c r="AF7" s="384"/>
      <c r="AG7" s="384"/>
      <c r="AH7" s="384"/>
      <c r="AI7" s="384"/>
      <c r="AJ7" s="384"/>
      <c r="AK7" s="384"/>
      <c r="AL7" s="384"/>
      <c r="AM7" s="384"/>
      <c r="AN7" s="384"/>
      <c r="AO7" s="384"/>
      <c r="AP7" s="384"/>
      <c r="AQ7" s="384"/>
      <c r="AR7" s="384"/>
      <c r="AS7" s="384"/>
      <c r="AT7" s="384"/>
      <c r="AV7" s="582">
        <v>0.35</v>
      </c>
    </row>
    <row r="8" spans="1:68" x14ac:dyDescent="0.2">
      <c r="A8" s="556">
        <v>2</v>
      </c>
      <c r="B8" s="557" t="s">
        <v>64</v>
      </c>
      <c r="C8" s="320"/>
      <c r="D8" s="585">
        <f t="shared" ref="D8:D35" si="2">F8+G8</f>
        <v>0</v>
      </c>
      <c r="E8" s="586" t="e">
        <f t="shared" si="0"/>
        <v>#DIV/0!</v>
      </c>
      <c r="F8" s="588">
        <f>ROUND(H8+J8+L8+N8+P8+R8+T8+V8+X8,2)</f>
        <v>0</v>
      </c>
      <c r="G8" s="588">
        <f>ROUND(I8+K8+M8+O8+Q8+S8+U8+W8+Y8,2)</f>
        <v>0</v>
      </c>
      <c r="H8" s="589">
        <f>SUM(H9:H10)</f>
        <v>0</v>
      </c>
      <c r="I8" s="589">
        <f t="shared" ref="I8:Y8" si="3">SUM(I9:I10)</f>
        <v>0</v>
      </c>
      <c r="J8" s="589">
        <f t="shared" si="3"/>
        <v>0</v>
      </c>
      <c r="K8" s="589">
        <f t="shared" si="3"/>
        <v>0</v>
      </c>
      <c r="L8" s="589">
        <f t="shared" si="3"/>
        <v>0</v>
      </c>
      <c r="M8" s="589">
        <f t="shared" si="3"/>
        <v>0</v>
      </c>
      <c r="N8" s="589">
        <f t="shared" si="3"/>
        <v>0</v>
      </c>
      <c r="O8" s="589">
        <f t="shared" si="3"/>
        <v>0</v>
      </c>
      <c r="P8" s="589">
        <f t="shared" si="3"/>
        <v>0</v>
      </c>
      <c r="Q8" s="589">
        <f t="shared" si="3"/>
        <v>0</v>
      </c>
      <c r="R8" s="589">
        <f t="shared" si="3"/>
        <v>0</v>
      </c>
      <c r="S8" s="589">
        <f t="shared" si="3"/>
        <v>0</v>
      </c>
      <c r="T8" s="589">
        <f t="shared" si="3"/>
        <v>0</v>
      </c>
      <c r="U8" s="589">
        <f t="shared" si="3"/>
        <v>0</v>
      </c>
      <c r="V8" s="589">
        <f t="shared" si="3"/>
        <v>0</v>
      </c>
      <c r="W8" s="589">
        <f t="shared" si="3"/>
        <v>0</v>
      </c>
      <c r="X8" s="589">
        <f t="shared" si="3"/>
        <v>0</v>
      </c>
      <c r="Y8" s="589">
        <f t="shared" si="3"/>
        <v>0</v>
      </c>
      <c r="AE8" s="384"/>
      <c r="AF8" s="384"/>
      <c r="AG8" s="384"/>
      <c r="AH8" s="384"/>
      <c r="AI8" s="384"/>
      <c r="AJ8" s="384"/>
      <c r="AK8" s="384"/>
      <c r="AL8" s="384"/>
      <c r="AM8" s="384"/>
      <c r="AN8" s="384"/>
      <c r="AO8" s="384"/>
      <c r="AP8" s="384"/>
      <c r="AQ8" s="384"/>
      <c r="AR8" s="384"/>
      <c r="AS8" s="384"/>
      <c r="AT8" s="384"/>
      <c r="AV8" s="590"/>
    </row>
    <row r="9" spans="1:68" x14ac:dyDescent="0.2">
      <c r="A9" s="561" t="s">
        <v>65</v>
      </c>
      <c r="B9" s="562" t="s">
        <v>66</v>
      </c>
      <c r="C9" s="241">
        <v>0.85</v>
      </c>
      <c r="D9" s="585">
        <f t="shared" si="2"/>
        <v>0</v>
      </c>
      <c r="E9" s="586" t="e">
        <f t="shared" si="0"/>
        <v>#DIV/0!</v>
      </c>
      <c r="F9" s="591">
        <f t="shared" si="1"/>
        <v>0</v>
      </c>
      <c r="G9" s="591">
        <f t="shared" si="1"/>
        <v>0</v>
      </c>
      <c r="H9" s="20"/>
      <c r="I9" s="20"/>
      <c r="J9" s="20"/>
      <c r="K9" s="20"/>
      <c r="L9" s="20"/>
      <c r="M9" s="20"/>
      <c r="N9" s="20"/>
      <c r="O9" s="20"/>
      <c r="P9" s="20"/>
      <c r="Q9" s="20"/>
      <c r="R9" s="20"/>
      <c r="S9" s="20"/>
      <c r="T9" s="20"/>
      <c r="U9" s="20"/>
      <c r="V9" s="20"/>
      <c r="W9" s="20"/>
      <c r="X9" s="20"/>
      <c r="Y9" s="20"/>
      <c r="AE9" s="384"/>
      <c r="AF9" s="384"/>
      <c r="AG9" s="384"/>
      <c r="AH9" s="384"/>
      <c r="AI9" s="384"/>
      <c r="AJ9" s="384"/>
      <c r="AK9" s="384"/>
      <c r="AL9" s="384"/>
      <c r="AM9" s="384"/>
      <c r="AN9" s="384"/>
      <c r="AO9" s="384"/>
      <c r="AP9" s="384"/>
      <c r="AQ9" s="384"/>
      <c r="AR9" s="384"/>
      <c r="AS9" s="384"/>
      <c r="AT9" s="384"/>
      <c r="AV9" s="590"/>
    </row>
    <row r="10" spans="1:68" x14ac:dyDescent="0.2">
      <c r="A10" s="561" t="s">
        <v>67</v>
      </c>
      <c r="B10" s="562" t="s">
        <v>90</v>
      </c>
      <c r="C10" s="241">
        <v>0.85</v>
      </c>
      <c r="D10" s="585">
        <f t="shared" si="2"/>
        <v>0</v>
      </c>
      <c r="E10" s="586" t="e">
        <f t="shared" si="0"/>
        <v>#DIV/0!</v>
      </c>
      <c r="F10" s="591">
        <f t="shared" si="1"/>
        <v>0</v>
      </c>
      <c r="G10" s="591">
        <f t="shared" si="1"/>
        <v>0</v>
      </c>
      <c r="H10" s="20"/>
      <c r="I10" s="20"/>
      <c r="J10" s="20"/>
      <c r="K10" s="20"/>
      <c r="L10" s="20"/>
      <c r="M10" s="20"/>
      <c r="N10" s="20"/>
      <c r="O10" s="20"/>
      <c r="P10" s="20"/>
      <c r="Q10" s="20"/>
      <c r="R10" s="20"/>
      <c r="S10" s="20"/>
      <c r="T10" s="20"/>
      <c r="U10" s="20"/>
      <c r="V10" s="20"/>
      <c r="W10" s="20"/>
      <c r="X10" s="20"/>
      <c r="Y10" s="20"/>
      <c r="AE10" s="384"/>
      <c r="AF10" s="384"/>
      <c r="AG10" s="384"/>
      <c r="AH10" s="384"/>
      <c r="AI10" s="384"/>
      <c r="AJ10" s="384"/>
      <c r="AK10" s="384"/>
      <c r="AL10" s="384"/>
      <c r="AM10" s="384"/>
      <c r="AN10" s="384"/>
      <c r="AO10" s="384"/>
      <c r="AP10" s="384"/>
      <c r="AQ10" s="384"/>
      <c r="AR10" s="384"/>
      <c r="AS10" s="384"/>
      <c r="AT10" s="384"/>
      <c r="AV10" s="590"/>
    </row>
    <row r="11" spans="1:68" hidden="1" x14ac:dyDescent="0.2">
      <c r="A11" s="556">
        <v>3</v>
      </c>
      <c r="B11" s="557" t="s">
        <v>93</v>
      </c>
      <c r="C11" s="320"/>
      <c r="D11" s="585">
        <f t="shared" si="2"/>
        <v>0</v>
      </c>
      <c r="E11" s="586" t="e">
        <f t="shared" si="0"/>
        <v>#DIV/0!</v>
      </c>
      <c r="F11" s="588">
        <f t="shared" si="1"/>
        <v>0</v>
      </c>
      <c r="G11" s="588">
        <f t="shared" si="1"/>
        <v>0</v>
      </c>
      <c r="H11" s="589">
        <f>SUM(H12:H13)</f>
        <v>0</v>
      </c>
      <c r="I11" s="589">
        <f t="shared" ref="I11:Y11" si="4">SUM(I12:I13)</f>
        <v>0</v>
      </c>
      <c r="J11" s="589">
        <f t="shared" si="4"/>
        <v>0</v>
      </c>
      <c r="K11" s="589">
        <f t="shared" si="4"/>
        <v>0</v>
      </c>
      <c r="L11" s="589">
        <f t="shared" si="4"/>
        <v>0</v>
      </c>
      <c r="M11" s="589">
        <f t="shared" si="4"/>
        <v>0</v>
      </c>
      <c r="N11" s="589">
        <f t="shared" si="4"/>
        <v>0</v>
      </c>
      <c r="O11" s="589">
        <f t="shared" si="4"/>
        <v>0</v>
      </c>
      <c r="P11" s="589">
        <f t="shared" si="4"/>
        <v>0</v>
      </c>
      <c r="Q11" s="589">
        <f t="shared" si="4"/>
        <v>0</v>
      </c>
      <c r="R11" s="589">
        <f t="shared" si="4"/>
        <v>0</v>
      </c>
      <c r="S11" s="589">
        <f t="shared" si="4"/>
        <v>0</v>
      </c>
      <c r="T11" s="589">
        <f t="shared" si="4"/>
        <v>0</v>
      </c>
      <c r="U11" s="589">
        <f t="shared" si="4"/>
        <v>0</v>
      </c>
      <c r="V11" s="589">
        <f t="shared" si="4"/>
        <v>0</v>
      </c>
      <c r="W11" s="589">
        <f t="shared" si="4"/>
        <v>0</v>
      </c>
      <c r="X11" s="589">
        <f t="shared" si="4"/>
        <v>0</v>
      </c>
      <c r="Y11" s="589">
        <f t="shared" si="4"/>
        <v>0</v>
      </c>
      <c r="AE11" s="384"/>
      <c r="AF11" s="384"/>
      <c r="AG11" s="384"/>
      <c r="AH11" s="384"/>
      <c r="AI11" s="384"/>
      <c r="AJ11" s="384"/>
      <c r="AK11" s="384"/>
      <c r="AL11" s="384"/>
      <c r="AM11" s="384"/>
      <c r="AN11" s="384"/>
      <c r="AO11" s="384"/>
      <c r="AP11" s="384"/>
      <c r="AQ11" s="384"/>
      <c r="AR11" s="384"/>
      <c r="AS11" s="384"/>
      <c r="AT11" s="384"/>
      <c r="AV11" s="590"/>
    </row>
    <row r="12" spans="1:68" hidden="1" x14ac:dyDescent="0.2">
      <c r="A12" s="561" t="s">
        <v>91</v>
      </c>
      <c r="B12" s="562" t="s">
        <v>94</v>
      </c>
      <c r="C12" s="241">
        <v>0.85</v>
      </c>
      <c r="D12" s="585">
        <f t="shared" si="2"/>
        <v>0</v>
      </c>
      <c r="E12" s="586" t="e">
        <f t="shared" si="0"/>
        <v>#DIV/0!</v>
      </c>
      <c r="F12" s="591">
        <f>ROUND(H12+J12+L12+N12+P12+R12+T12+V12+X12,2)</f>
        <v>0</v>
      </c>
      <c r="G12" s="591">
        <f>ROUND(I12+K12+M12+O12+Q12+S12+U12+W12+Y12,2)</f>
        <v>0</v>
      </c>
      <c r="H12" s="20"/>
      <c r="I12" s="20"/>
      <c r="J12" s="20"/>
      <c r="K12" s="20"/>
      <c r="L12" s="20"/>
      <c r="M12" s="20"/>
      <c r="N12" s="20"/>
      <c r="O12" s="20"/>
      <c r="P12" s="20"/>
      <c r="Q12" s="20"/>
      <c r="R12" s="20"/>
      <c r="S12" s="20"/>
      <c r="T12" s="20"/>
      <c r="U12" s="20"/>
      <c r="V12" s="20"/>
      <c r="W12" s="20"/>
      <c r="X12" s="20"/>
      <c r="Y12" s="20"/>
      <c r="AE12" s="384"/>
      <c r="AF12" s="384"/>
      <c r="AG12" s="384"/>
      <c r="AH12" s="384"/>
      <c r="AI12" s="384"/>
      <c r="AJ12" s="384"/>
      <c r="AK12" s="384"/>
      <c r="AL12" s="384"/>
      <c r="AM12" s="384"/>
      <c r="AN12" s="384"/>
      <c r="AO12" s="384"/>
      <c r="AP12" s="384"/>
      <c r="AQ12" s="384"/>
      <c r="AR12" s="384"/>
      <c r="AS12" s="384"/>
      <c r="AT12" s="384"/>
      <c r="AV12" s="590"/>
    </row>
    <row r="13" spans="1:68" hidden="1" x14ac:dyDescent="0.2">
      <c r="A13" s="561" t="s">
        <v>92</v>
      </c>
      <c r="B13" s="562" t="s">
        <v>95</v>
      </c>
      <c r="C13" s="241">
        <v>0.85</v>
      </c>
      <c r="D13" s="585">
        <f t="shared" si="2"/>
        <v>0</v>
      </c>
      <c r="E13" s="586" t="e">
        <f t="shared" si="0"/>
        <v>#DIV/0!</v>
      </c>
      <c r="F13" s="591">
        <f t="shared" ref="F13:G16" si="5">ROUND(H13+J13+L13+N13+P13+R13+T13+V13+X13,2)</f>
        <v>0</v>
      </c>
      <c r="G13" s="591">
        <f t="shared" si="5"/>
        <v>0</v>
      </c>
      <c r="H13" s="20"/>
      <c r="I13" s="20"/>
      <c r="J13" s="20"/>
      <c r="K13" s="20"/>
      <c r="L13" s="20"/>
      <c r="M13" s="20"/>
      <c r="N13" s="20"/>
      <c r="O13" s="20"/>
      <c r="P13" s="20"/>
      <c r="Q13" s="20"/>
      <c r="R13" s="20"/>
      <c r="S13" s="20"/>
      <c r="T13" s="20"/>
      <c r="U13" s="20"/>
      <c r="V13" s="20"/>
      <c r="W13" s="20"/>
      <c r="X13" s="20"/>
      <c r="Y13" s="20"/>
      <c r="AE13" s="384"/>
      <c r="AF13" s="384"/>
      <c r="AG13" s="384"/>
      <c r="AH13" s="384"/>
      <c r="AI13" s="384"/>
      <c r="AJ13" s="384"/>
      <c r="AK13" s="384"/>
      <c r="AL13" s="384"/>
      <c r="AM13" s="384"/>
      <c r="AN13" s="384"/>
      <c r="AO13" s="384"/>
      <c r="AP13" s="384"/>
      <c r="AQ13" s="384"/>
      <c r="AR13" s="384"/>
      <c r="AS13" s="384"/>
      <c r="AT13" s="384"/>
      <c r="AV13" s="590"/>
    </row>
    <row r="14" spans="1:68" hidden="1" x14ac:dyDescent="0.2">
      <c r="A14" s="556">
        <v>4</v>
      </c>
      <c r="B14" s="557" t="s">
        <v>68</v>
      </c>
      <c r="C14" s="241">
        <v>0.85</v>
      </c>
      <c r="D14" s="585">
        <f t="shared" si="2"/>
        <v>0</v>
      </c>
      <c r="E14" s="586" t="e">
        <f t="shared" si="0"/>
        <v>#DIV/0!</v>
      </c>
      <c r="F14" s="591">
        <f t="shared" si="5"/>
        <v>0</v>
      </c>
      <c r="G14" s="591">
        <f t="shared" si="5"/>
        <v>0</v>
      </c>
      <c r="H14" s="19"/>
      <c r="I14" s="19"/>
      <c r="J14" s="19"/>
      <c r="K14" s="19"/>
      <c r="L14" s="19"/>
      <c r="M14" s="19"/>
      <c r="N14" s="19"/>
      <c r="O14" s="19"/>
      <c r="P14" s="19"/>
      <c r="Q14" s="19"/>
      <c r="R14" s="19"/>
      <c r="S14" s="19"/>
      <c r="T14" s="19"/>
      <c r="U14" s="19"/>
      <c r="V14" s="19"/>
      <c r="W14" s="19"/>
      <c r="X14" s="19"/>
      <c r="Y14" s="19"/>
      <c r="AE14" s="384"/>
      <c r="AF14" s="384"/>
      <c r="AG14" s="384"/>
      <c r="AH14" s="384"/>
      <c r="AI14" s="384"/>
      <c r="AJ14" s="384"/>
      <c r="AK14" s="384"/>
      <c r="AL14" s="384"/>
      <c r="AM14" s="384"/>
      <c r="AN14" s="384"/>
      <c r="AO14" s="384"/>
      <c r="AP14" s="384"/>
      <c r="AQ14" s="384"/>
      <c r="AR14" s="384"/>
      <c r="AS14" s="384"/>
      <c r="AT14" s="384"/>
    </row>
    <row r="15" spans="1:68" hidden="1" x14ac:dyDescent="0.2">
      <c r="A15" s="556">
        <v>5</v>
      </c>
      <c r="B15" s="557" t="s">
        <v>96</v>
      </c>
      <c r="C15" s="241">
        <v>0.85</v>
      </c>
      <c r="D15" s="585">
        <f t="shared" si="2"/>
        <v>0</v>
      </c>
      <c r="E15" s="586" t="e">
        <f t="shared" si="0"/>
        <v>#DIV/0!</v>
      </c>
      <c r="F15" s="591">
        <f t="shared" si="5"/>
        <v>0</v>
      </c>
      <c r="G15" s="591">
        <f t="shared" si="5"/>
        <v>0</v>
      </c>
      <c r="H15" s="19"/>
      <c r="I15" s="19"/>
      <c r="J15" s="19"/>
      <c r="K15" s="19"/>
      <c r="L15" s="19"/>
      <c r="M15" s="19"/>
      <c r="N15" s="19"/>
      <c r="O15" s="19"/>
      <c r="P15" s="19"/>
      <c r="Q15" s="19"/>
      <c r="R15" s="19"/>
      <c r="S15" s="19"/>
      <c r="T15" s="19"/>
      <c r="U15" s="19"/>
      <c r="V15" s="19"/>
      <c r="W15" s="19"/>
      <c r="X15" s="19"/>
      <c r="Y15" s="19"/>
      <c r="AE15" s="384"/>
      <c r="AF15" s="384"/>
      <c r="AG15" s="384"/>
      <c r="AH15" s="384"/>
      <c r="AI15" s="384"/>
      <c r="AJ15" s="384"/>
      <c r="AK15" s="384"/>
      <c r="AL15" s="384"/>
      <c r="AM15" s="384"/>
      <c r="AN15" s="384"/>
      <c r="AO15" s="384"/>
      <c r="AP15" s="384"/>
      <c r="AQ15" s="384"/>
      <c r="AR15" s="384"/>
      <c r="AS15" s="384"/>
      <c r="AT15" s="384"/>
    </row>
    <row r="16" spans="1:68" hidden="1" x14ac:dyDescent="0.2">
      <c r="A16" s="556">
        <v>6</v>
      </c>
      <c r="B16" s="557" t="s">
        <v>97</v>
      </c>
      <c r="C16" s="320"/>
      <c r="D16" s="585">
        <f t="shared" si="2"/>
        <v>0</v>
      </c>
      <c r="E16" s="586" t="e">
        <f t="shared" si="0"/>
        <v>#DIV/0!</v>
      </c>
      <c r="F16" s="588">
        <f t="shared" si="5"/>
        <v>0</v>
      </c>
      <c r="G16" s="588">
        <f>ROUND(I16+K16+M16+O16+Q16+S16+U16+W16+Y16,2)</f>
        <v>0</v>
      </c>
      <c r="H16" s="589">
        <f>SUM(H17:H20)</f>
        <v>0</v>
      </c>
      <c r="I16" s="589">
        <f t="shared" ref="I16:Y16" si="6">SUM(I17:I20)</f>
        <v>0</v>
      </c>
      <c r="J16" s="589">
        <f t="shared" si="6"/>
        <v>0</v>
      </c>
      <c r="K16" s="589">
        <f t="shared" si="6"/>
        <v>0</v>
      </c>
      <c r="L16" s="589">
        <f t="shared" si="6"/>
        <v>0</v>
      </c>
      <c r="M16" s="589">
        <f t="shared" si="6"/>
        <v>0</v>
      </c>
      <c r="N16" s="589">
        <f t="shared" si="6"/>
        <v>0</v>
      </c>
      <c r="O16" s="589">
        <f t="shared" si="6"/>
        <v>0</v>
      </c>
      <c r="P16" s="589">
        <f t="shared" si="6"/>
        <v>0</v>
      </c>
      <c r="Q16" s="589">
        <f t="shared" si="6"/>
        <v>0</v>
      </c>
      <c r="R16" s="589">
        <f t="shared" si="6"/>
        <v>0</v>
      </c>
      <c r="S16" s="589">
        <f t="shared" si="6"/>
        <v>0</v>
      </c>
      <c r="T16" s="589">
        <f t="shared" si="6"/>
        <v>0</v>
      </c>
      <c r="U16" s="589">
        <f t="shared" si="6"/>
        <v>0</v>
      </c>
      <c r="V16" s="589">
        <f t="shared" si="6"/>
        <v>0</v>
      </c>
      <c r="W16" s="589">
        <f t="shared" si="6"/>
        <v>0</v>
      </c>
      <c r="X16" s="589">
        <f t="shared" si="6"/>
        <v>0</v>
      </c>
      <c r="Y16" s="589">
        <f t="shared" si="6"/>
        <v>0</v>
      </c>
      <c r="AE16" s="384"/>
      <c r="AF16" s="384"/>
      <c r="AG16" s="384"/>
      <c r="AH16" s="384"/>
      <c r="AI16" s="384"/>
      <c r="AJ16" s="384"/>
      <c r="AK16" s="384"/>
      <c r="AL16" s="384"/>
      <c r="AM16" s="384"/>
      <c r="AN16" s="384"/>
      <c r="AO16" s="384"/>
      <c r="AP16" s="384"/>
      <c r="AQ16" s="384"/>
      <c r="AR16" s="384"/>
      <c r="AS16" s="384"/>
      <c r="AT16" s="384"/>
      <c r="AV16" s="590"/>
    </row>
    <row r="17" spans="1:48" hidden="1" x14ac:dyDescent="0.2">
      <c r="A17" s="561" t="s">
        <v>100</v>
      </c>
      <c r="B17" s="562" t="s">
        <v>98</v>
      </c>
      <c r="C17" s="241">
        <v>0.85</v>
      </c>
      <c r="D17" s="585">
        <f t="shared" si="2"/>
        <v>0</v>
      </c>
      <c r="E17" s="586" t="e">
        <f t="shared" si="0"/>
        <v>#DIV/0!</v>
      </c>
      <c r="F17" s="591">
        <f>ROUND(H17+J17+L17+N17+P17+R17+T17+V17+X17,2)</f>
        <v>0</v>
      </c>
      <c r="G17" s="591">
        <f>ROUND(I17+K17+M17+O17+Q17+S17+U17+W17+Y17,2)</f>
        <v>0</v>
      </c>
      <c r="H17" s="20"/>
      <c r="I17" s="20"/>
      <c r="J17" s="20"/>
      <c r="K17" s="20"/>
      <c r="L17" s="20"/>
      <c r="M17" s="20"/>
      <c r="N17" s="20"/>
      <c r="O17" s="20"/>
      <c r="P17" s="20"/>
      <c r="Q17" s="20"/>
      <c r="R17" s="20"/>
      <c r="S17" s="20"/>
      <c r="T17" s="20"/>
      <c r="U17" s="20"/>
      <c r="V17" s="20"/>
      <c r="W17" s="20"/>
      <c r="X17" s="20"/>
      <c r="Y17" s="20"/>
      <c r="AE17" s="384"/>
      <c r="AF17" s="384"/>
      <c r="AG17" s="384"/>
      <c r="AH17" s="384"/>
      <c r="AI17" s="384"/>
      <c r="AJ17" s="384"/>
      <c r="AK17" s="384"/>
      <c r="AL17" s="384"/>
      <c r="AM17" s="384"/>
      <c r="AN17" s="384"/>
      <c r="AO17" s="384"/>
      <c r="AP17" s="384"/>
      <c r="AQ17" s="384"/>
      <c r="AR17" s="384"/>
      <c r="AS17" s="384"/>
      <c r="AT17" s="384"/>
      <c r="AV17" s="590"/>
    </row>
    <row r="18" spans="1:48" hidden="1" x14ac:dyDescent="0.2">
      <c r="A18" s="561" t="s">
        <v>101</v>
      </c>
      <c r="B18" s="562" t="s">
        <v>95</v>
      </c>
      <c r="C18" s="241">
        <v>0.85</v>
      </c>
      <c r="D18" s="585">
        <f t="shared" si="2"/>
        <v>0</v>
      </c>
      <c r="E18" s="586" t="e">
        <f t="shared" si="0"/>
        <v>#DIV/0!</v>
      </c>
      <c r="F18" s="591">
        <f t="shared" ref="F18:G20" si="7">ROUND(H18+J18+L18+N18+P18+R18+T18+V18+X18,2)</f>
        <v>0</v>
      </c>
      <c r="G18" s="591">
        <f t="shared" si="7"/>
        <v>0</v>
      </c>
      <c r="H18" s="20"/>
      <c r="I18" s="20"/>
      <c r="J18" s="20"/>
      <c r="K18" s="20"/>
      <c r="L18" s="20"/>
      <c r="M18" s="20"/>
      <c r="N18" s="20"/>
      <c r="O18" s="20"/>
      <c r="P18" s="20"/>
      <c r="Q18" s="20"/>
      <c r="R18" s="20"/>
      <c r="S18" s="20"/>
      <c r="T18" s="20"/>
      <c r="U18" s="20"/>
      <c r="V18" s="20"/>
      <c r="W18" s="20"/>
      <c r="X18" s="20"/>
      <c r="Y18" s="20"/>
      <c r="AE18" s="384"/>
      <c r="AF18" s="384"/>
      <c r="AG18" s="384"/>
      <c r="AH18" s="384"/>
      <c r="AI18" s="384"/>
      <c r="AJ18" s="384"/>
      <c r="AK18" s="384"/>
      <c r="AL18" s="384"/>
      <c r="AM18" s="384"/>
      <c r="AN18" s="384"/>
      <c r="AO18" s="384"/>
      <c r="AP18" s="384"/>
      <c r="AQ18" s="384"/>
      <c r="AR18" s="384"/>
      <c r="AS18" s="384"/>
      <c r="AT18" s="384"/>
      <c r="AV18" s="590"/>
    </row>
    <row r="19" spans="1:48" s="320" customFormat="1" hidden="1" x14ac:dyDescent="0.2">
      <c r="A19" s="561" t="s">
        <v>102</v>
      </c>
      <c r="B19" s="562" t="s">
        <v>99</v>
      </c>
      <c r="C19" s="241">
        <v>0.85</v>
      </c>
      <c r="D19" s="585">
        <f t="shared" si="2"/>
        <v>0</v>
      </c>
      <c r="E19" s="586" t="e">
        <f t="shared" si="0"/>
        <v>#DIV/0!</v>
      </c>
      <c r="F19" s="591">
        <f t="shared" si="7"/>
        <v>0</v>
      </c>
      <c r="G19" s="591">
        <f t="shared" si="7"/>
        <v>0</v>
      </c>
      <c r="H19" s="20"/>
      <c r="I19" s="20"/>
      <c r="J19" s="20"/>
      <c r="K19" s="20"/>
      <c r="L19" s="20"/>
      <c r="M19" s="20"/>
      <c r="N19" s="20"/>
      <c r="O19" s="20"/>
      <c r="P19" s="20"/>
      <c r="Q19" s="20"/>
      <c r="R19" s="20"/>
      <c r="S19" s="20"/>
      <c r="T19" s="20"/>
      <c r="U19" s="20"/>
      <c r="V19" s="20"/>
      <c r="W19" s="20"/>
      <c r="X19" s="20"/>
      <c r="Y19" s="20"/>
      <c r="AE19" s="384"/>
      <c r="AF19" s="384"/>
      <c r="AG19" s="384"/>
      <c r="AH19" s="384"/>
      <c r="AI19" s="384"/>
      <c r="AJ19" s="384"/>
      <c r="AK19" s="384"/>
      <c r="AL19" s="384"/>
      <c r="AM19" s="384"/>
      <c r="AN19" s="384"/>
      <c r="AO19" s="384"/>
      <c r="AP19" s="384"/>
      <c r="AQ19" s="384"/>
      <c r="AR19" s="384"/>
      <c r="AS19" s="384"/>
      <c r="AT19" s="384"/>
      <c r="AV19" s="590"/>
    </row>
    <row r="20" spans="1:48" s="320" customFormat="1" hidden="1" x14ac:dyDescent="0.2">
      <c r="A20" s="561" t="s">
        <v>103</v>
      </c>
      <c r="B20" s="562" t="s">
        <v>80</v>
      </c>
      <c r="C20" s="241">
        <v>0.85</v>
      </c>
      <c r="D20" s="585">
        <f t="shared" si="2"/>
        <v>0</v>
      </c>
      <c r="E20" s="586" t="e">
        <f t="shared" si="0"/>
        <v>#DIV/0!</v>
      </c>
      <c r="F20" s="591">
        <f t="shared" si="7"/>
        <v>0</v>
      </c>
      <c r="G20" s="591">
        <f t="shared" si="7"/>
        <v>0</v>
      </c>
      <c r="H20" s="20"/>
      <c r="I20" s="20"/>
      <c r="J20" s="20"/>
      <c r="K20" s="20"/>
      <c r="L20" s="20"/>
      <c r="M20" s="20"/>
      <c r="N20" s="20"/>
      <c r="O20" s="20"/>
      <c r="P20" s="20"/>
      <c r="Q20" s="20"/>
      <c r="R20" s="20"/>
      <c r="S20" s="20"/>
      <c r="T20" s="20"/>
      <c r="U20" s="20"/>
      <c r="V20" s="20"/>
      <c r="W20" s="20"/>
      <c r="X20" s="20"/>
      <c r="Y20" s="20"/>
      <c r="AE20" s="384"/>
      <c r="AF20" s="384"/>
      <c r="AG20" s="384"/>
      <c r="AH20" s="384"/>
      <c r="AI20" s="384"/>
      <c r="AJ20" s="384"/>
      <c r="AK20" s="384"/>
      <c r="AL20" s="384"/>
      <c r="AM20" s="384"/>
      <c r="AN20" s="384"/>
      <c r="AO20" s="384"/>
      <c r="AP20" s="384"/>
      <c r="AQ20" s="384"/>
      <c r="AR20" s="384"/>
      <c r="AS20" s="384"/>
      <c r="AT20" s="384"/>
      <c r="AV20" s="590"/>
    </row>
    <row r="21" spans="1:48" s="320" customFormat="1" x14ac:dyDescent="0.2">
      <c r="A21" s="556">
        <v>7</v>
      </c>
      <c r="B21" s="557" t="s">
        <v>69</v>
      </c>
      <c r="D21" s="585">
        <f t="shared" si="2"/>
        <v>0</v>
      </c>
      <c r="E21" s="586" t="e">
        <f t="shared" si="0"/>
        <v>#DIV/0!</v>
      </c>
      <c r="F21" s="587">
        <f>ROUND(H21+J21+L21+N21+P21+R21+T21+V21+X21,2)</f>
        <v>0</v>
      </c>
      <c r="G21" s="587">
        <f>ROUND(I21+K21+M21+O21+Q21+S21+U21+W21+Y21,2)</f>
        <v>0</v>
      </c>
      <c r="H21" s="592">
        <f>SUM(H22:H27)</f>
        <v>0</v>
      </c>
      <c r="I21" s="592">
        <f t="shared" ref="I21:Y21" si="8">SUM(I22:I27)</f>
        <v>0</v>
      </c>
      <c r="J21" s="592">
        <f t="shared" si="8"/>
        <v>0</v>
      </c>
      <c r="K21" s="592">
        <f t="shared" si="8"/>
        <v>0</v>
      </c>
      <c r="L21" s="592">
        <f t="shared" si="8"/>
        <v>0</v>
      </c>
      <c r="M21" s="592">
        <f t="shared" si="8"/>
        <v>0</v>
      </c>
      <c r="N21" s="592">
        <f t="shared" si="8"/>
        <v>0</v>
      </c>
      <c r="O21" s="592">
        <f t="shared" si="8"/>
        <v>0</v>
      </c>
      <c r="P21" s="592">
        <f t="shared" si="8"/>
        <v>0</v>
      </c>
      <c r="Q21" s="592">
        <f t="shared" si="8"/>
        <v>0</v>
      </c>
      <c r="R21" s="592">
        <f t="shared" si="8"/>
        <v>0</v>
      </c>
      <c r="S21" s="592">
        <f t="shared" si="8"/>
        <v>0</v>
      </c>
      <c r="T21" s="592">
        <f t="shared" si="8"/>
        <v>0</v>
      </c>
      <c r="U21" s="592">
        <f t="shared" si="8"/>
        <v>0</v>
      </c>
      <c r="V21" s="592">
        <f t="shared" si="8"/>
        <v>0</v>
      </c>
      <c r="W21" s="592">
        <f t="shared" si="8"/>
        <v>0</v>
      </c>
      <c r="X21" s="592">
        <f t="shared" si="8"/>
        <v>0</v>
      </c>
      <c r="Y21" s="592">
        <f t="shared" si="8"/>
        <v>0</v>
      </c>
      <c r="AE21" s="384"/>
      <c r="AF21" s="384"/>
      <c r="AG21" s="384"/>
      <c r="AH21" s="384"/>
      <c r="AI21" s="384"/>
      <c r="AJ21" s="384"/>
      <c r="AK21" s="384"/>
      <c r="AL21" s="384"/>
      <c r="AM21" s="384"/>
      <c r="AN21" s="384"/>
      <c r="AO21" s="384"/>
      <c r="AP21" s="384"/>
      <c r="AQ21" s="384"/>
      <c r="AR21" s="384"/>
      <c r="AS21" s="384"/>
      <c r="AT21" s="384"/>
    </row>
    <row r="22" spans="1:48" s="320" customFormat="1" x14ac:dyDescent="0.2">
      <c r="A22" s="561" t="s">
        <v>70</v>
      </c>
      <c r="B22" s="562" t="s">
        <v>71</v>
      </c>
      <c r="C22" s="241">
        <v>0.85</v>
      </c>
      <c r="D22" s="585">
        <f t="shared" si="2"/>
        <v>0</v>
      </c>
      <c r="E22" s="586" t="e">
        <f t="shared" si="0"/>
        <v>#DIV/0!</v>
      </c>
      <c r="F22" s="591">
        <f>ROUND(H22+J22+L22+N22+P22+R22+T22+V22+X22,2)</f>
        <v>0</v>
      </c>
      <c r="G22" s="591">
        <f>ROUND(I22+K22+M22+O22+Q22+S22+U22+W22+Y22,2)</f>
        <v>0</v>
      </c>
      <c r="H22" s="20"/>
      <c r="I22" s="20"/>
      <c r="J22" s="20"/>
      <c r="K22" s="20"/>
      <c r="L22" s="20"/>
      <c r="M22" s="20"/>
      <c r="N22" s="20"/>
      <c r="O22" s="20"/>
      <c r="P22" s="20"/>
      <c r="Q22" s="20"/>
      <c r="R22" s="20"/>
      <c r="S22" s="20"/>
      <c r="T22" s="20"/>
      <c r="U22" s="20"/>
      <c r="V22" s="20"/>
      <c r="W22" s="20"/>
      <c r="X22" s="20"/>
      <c r="Y22" s="20"/>
      <c r="AE22" s="384"/>
      <c r="AF22" s="384"/>
      <c r="AG22" s="384"/>
      <c r="AH22" s="384"/>
      <c r="AI22" s="384"/>
      <c r="AJ22" s="384"/>
      <c r="AK22" s="384"/>
      <c r="AL22" s="384"/>
      <c r="AM22" s="384"/>
      <c r="AN22" s="384"/>
      <c r="AO22" s="384"/>
      <c r="AP22" s="384"/>
      <c r="AQ22" s="384"/>
      <c r="AR22" s="384"/>
      <c r="AS22" s="384"/>
      <c r="AT22" s="384"/>
    </row>
    <row r="23" spans="1:48" s="320" customFormat="1" x14ac:dyDescent="0.2">
      <c r="A23" s="561" t="s">
        <v>72</v>
      </c>
      <c r="B23" s="562" t="s">
        <v>73</v>
      </c>
      <c r="C23" s="241">
        <v>0.85</v>
      </c>
      <c r="D23" s="585">
        <f t="shared" si="2"/>
        <v>0</v>
      </c>
      <c r="E23" s="586" t="e">
        <f t="shared" si="0"/>
        <v>#DIV/0!</v>
      </c>
      <c r="F23" s="591">
        <f t="shared" ref="F23:G35" si="9">ROUND(H23+J23+L23+N23+P23+R23+T23+V23+X23,2)</f>
        <v>0</v>
      </c>
      <c r="G23" s="591">
        <f t="shared" si="9"/>
        <v>0</v>
      </c>
      <c r="H23" s="20"/>
      <c r="I23" s="20"/>
      <c r="J23" s="20"/>
      <c r="K23" s="20"/>
      <c r="L23" s="20"/>
      <c r="M23" s="20"/>
      <c r="N23" s="20"/>
      <c r="O23" s="20"/>
      <c r="P23" s="20"/>
      <c r="Q23" s="20"/>
      <c r="R23" s="20"/>
      <c r="S23" s="20"/>
      <c r="T23" s="20"/>
      <c r="U23" s="20"/>
      <c r="V23" s="20"/>
      <c r="W23" s="20"/>
      <c r="X23" s="20"/>
      <c r="Y23" s="20"/>
      <c r="AE23" s="384"/>
      <c r="AF23" s="384"/>
      <c r="AG23" s="384"/>
      <c r="AH23" s="384"/>
      <c r="AI23" s="384"/>
      <c r="AJ23" s="384"/>
      <c r="AK23" s="384"/>
      <c r="AL23" s="384"/>
      <c r="AM23" s="384"/>
      <c r="AN23" s="384"/>
      <c r="AO23" s="384"/>
      <c r="AP23" s="384"/>
      <c r="AQ23" s="384"/>
      <c r="AR23" s="384"/>
      <c r="AS23" s="384"/>
      <c r="AT23" s="384"/>
    </row>
    <row r="24" spans="1:48" s="320" customFormat="1" x14ac:dyDescent="0.2">
      <c r="A24" s="561" t="s">
        <v>74</v>
      </c>
      <c r="B24" s="562" t="s">
        <v>88</v>
      </c>
      <c r="C24" s="241">
        <v>0.85</v>
      </c>
      <c r="D24" s="585">
        <f t="shared" si="2"/>
        <v>0</v>
      </c>
      <c r="E24" s="586" t="e">
        <f t="shared" si="0"/>
        <v>#DIV/0!</v>
      </c>
      <c r="F24" s="591">
        <f t="shared" si="9"/>
        <v>0</v>
      </c>
      <c r="G24" s="591">
        <f t="shared" si="9"/>
        <v>0</v>
      </c>
      <c r="H24" s="20"/>
      <c r="I24" s="20"/>
      <c r="J24" s="20"/>
      <c r="K24" s="20"/>
      <c r="L24" s="20"/>
      <c r="M24" s="20"/>
      <c r="N24" s="20"/>
      <c r="O24" s="20"/>
      <c r="P24" s="20"/>
      <c r="Q24" s="20"/>
      <c r="R24" s="20"/>
      <c r="S24" s="20"/>
      <c r="T24" s="20"/>
      <c r="U24" s="20"/>
      <c r="V24" s="20"/>
      <c r="W24" s="20"/>
      <c r="X24" s="20"/>
      <c r="Y24" s="20"/>
      <c r="AE24" s="384"/>
      <c r="AF24" s="384"/>
      <c r="AG24" s="384"/>
      <c r="AH24" s="384"/>
      <c r="AI24" s="384"/>
      <c r="AJ24" s="384"/>
      <c r="AK24" s="384"/>
      <c r="AL24" s="384"/>
      <c r="AM24" s="384"/>
      <c r="AN24" s="384"/>
      <c r="AO24" s="384"/>
      <c r="AP24" s="384"/>
      <c r="AQ24" s="384"/>
      <c r="AR24" s="384"/>
      <c r="AS24" s="384"/>
      <c r="AT24" s="384"/>
    </row>
    <row r="25" spans="1:48" s="320" customFormat="1" ht="15" customHeight="1" x14ac:dyDescent="0.2">
      <c r="A25" s="561" t="s">
        <v>75</v>
      </c>
      <c r="B25" s="562" t="s">
        <v>76</v>
      </c>
      <c r="C25" s="241">
        <v>0.85</v>
      </c>
      <c r="D25" s="585">
        <f t="shared" si="2"/>
        <v>0</v>
      </c>
      <c r="E25" s="586" t="e">
        <f t="shared" si="0"/>
        <v>#DIV/0!</v>
      </c>
      <c r="F25" s="591">
        <f t="shared" si="9"/>
        <v>0</v>
      </c>
      <c r="G25" s="591">
        <f t="shared" si="9"/>
        <v>0</v>
      </c>
      <c r="H25" s="20"/>
      <c r="I25" s="20"/>
      <c r="J25" s="20"/>
      <c r="K25" s="20"/>
      <c r="L25" s="20"/>
      <c r="M25" s="20"/>
      <c r="N25" s="20"/>
      <c r="O25" s="20"/>
      <c r="P25" s="20"/>
      <c r="Q25" s="20"/>
      <c r="R25" s="20"/>
      <c r="S25" s="20"/>
      <c r="T25" s="20"/>
      <c r="U25" s="20"/>
      <c r="V25" s="20"/>
      <c r="W25" s="20"/>
      <c r="X25" s="20"/>
      <c r="Y25" s="20"/>
      <c r="AE25" s="384"/>
      <c r="AF25" s="384"/>
      <c r="AG25" s="384"/>
      <c r="AH25" s="384"/>
      <c r="AI25" s="384"/>
      <c r="AJ25" s="384"/>
      <c r="AK25" s="384"/>
      <c r="AL25" s="384"/>
      <c r="AM25" s="384"/>
      <c r="AN25" s="384"/>
      <c r="AO25" s="384"/>
      <c r="AP25" s="384"/>
      <c r="AQ25" s="384"/>
      <c r="AR25" s="384"/>
      <c r="AS25" s="384"/>
      <c r="AT25" s="384"/>
    </row>
    <row r="26" spans="1:48" s="320" customFormat="1" x14ac:dyDescent="0.2">
      <c r="A26" s="561" t="s">
        <v>77</v>
      </c>
      <c r="B26" s="562" t="s">
        <v>78</v>
      </c>
      <c r="C26" s="241">
        <v>0.85</v>
      </c>
      <c r="D26" s="585">
        <f t="shared" si="2"/>
        <v>0</v>
      </c>
      <c r="E26" s="586" t="e">
        <f t="shared" si="0"/>
        <v>#DIV/0!</v>
      </c>
      <c r="F26" s="591">
        <f t="shared" si="9"/>
        <v>0</v>
      </c>
      <c r="G26" s="591">
        <f t="shared" si="9"/>
        <v>0</v>
      </c>
      <c r="H26" s="20"/>
      <c r="I26" s="20"/>
      <c r="J26" s="20"/>
      <c r="K26" s="20"/>
      <c r="L26" s="20"/>
      <c r="M26" s="20"/>
      <c r="N26" s="20"/>
      <c r="O26" s="20"/>
      <c r="P26" s="20"/>
      <c r="Q26" s="20"/>
      <c r="R26" s="20"/>
      <c r="S26" s="20"/>
      <c r="T26" s="20"/>
      <c r="U26" s="20"/>
      <c r="V26" s="20"/>
      <c r="W26" s="20"/>
      <c r="X26" s="20"/>
      <c r="Y26" s="20"/>
      <c r="AE26" s="384"/>
      <c r="AF26" s="384"/>
      <c r="AG26" s="384"/>
      <c r="AH26" s="384"/>
      <c r="AI26" s="384"/>
      <c r="AJ26" s="384"/>
      <c r="AK26" s="384"/>
      <c r="AL26" s="384"/>
      <c r="AM26" s="384"/>
      <c r="AN26" s="384"/>
      <c r="AO26" s="384"/>
      <c r="AP26" s="384"/>
      <c r="AQ26" s="384"/>
      <c r="AR26" s="384"/>
      <c r="AS26" s="384"/>
      <c r="AT26" s="384"/>
    </row>
    <row r="27" spans="1:48" s="320" customFormat="1" x14ac:dyDescent="0.2">
      <c r="A27" s="561" t="s">
        <v>79</v>
      </c>
      <c r="B27" s="562" t="s">
        <v>80</v>
      </c>
      <c r="C27" s="241">
        <v>0.85</v>
      </c>
      <c r="D27" s="585">
        <f t="shared" si="2"/>
        <v>0</v>
      </c>
      <c r="E27" s="586" t="e">
        <f t="shared" si="0"/>
        <v>#DIV/0!</v>
      </c>
      <c r="F27" s="591">
        <f t="shared" si="9"/>
        <v>0</v>
      </c>
      <c r="G27" s="591">
        <f t="shared" si="9"/>
        <v>0</v>
      </c>
      <c r="H27" s="20"/>
      <c r="I27" s="20"/>
      <c r="J27" s="20"/>
      <c r="K27" s="20"/>
      <c r="L27" s="20"/>
      <c r="M27" s="20"/>
      <c r="N27" s="20"/>
      <c r="O27" s="20"/>
      <c r="P27" s="20"/>
      <c r="Q27" s="20"/>
      <c r="R27" s="20"/>
      <c r="S27" s="20"/>
      <c r="T27" s="20"/>
      <c r="U27" s="20"/>
      <c r="V27" s="20"/>
      <c r="W27" s="20"/>
      <c r="X27" s="20"/>
      <c r="Y27" s="20"/>
      <c r="AE27" s="384"/>
      <c r="AF27" s="384"/>
      <c r="AG27" s="384"/>
      <c r="AH27" s="384"/>
      <c r="AI27" s="384"/>
      <c r="AJ27" s="384"/>
      <c r="AK27" s="384"/>
      <c r="AL27" s="384"/>
      <c r="AM27" s="384"/>
      <c r="AN27" s="384"/>
      <c r="AO27" s="384"/>
      <c r="AP27" s="384"/>
      <c r="AQ27" s="384"/>
      <c r="AR27" s="384"/>
      <c r="AS27" s="384"/>
      <c r="AT27" s="384"/>
    </row>
    <row r="28" spans="1:48" s="320" customFormat="1" hidden="1" x14ac:dyDescent="0.2">
      <c r="A28" s="556">
        <v>8</v>
      </c>
      <c r="B28" s="557" t="s">
        <v>104</v>
      </c>
      <c r="C28" s="241">
        <v>0.85</v>
      </c>
      <c r="D28" s="585">
        <f t="shared" si="2"/>
        <v>0</v>
      </c>
      <c r="E28" s="586" t="e">
        <f t="shared" si="0"/>
        <v>#DIV/0!</v>
      </c>
      <c r="F28" s="591">
        <f t="shared" si="9"/>
        <v>0</v>
      </c>
      <c r="G28" s="591">
        <f t="shared" si="9"/>
        <v>0</v>
      </c>
      <c r="H28" s="20"/>
      <c r="I28" s="20"/>
      <c r="J28" s="20"/>
      <c r="K28" s="20"/>
      <c r="L28" s="20"/>
      <c r="M28" s="20"/>
      <c r="N28" s="19"/>
      <c r="O28" s="19"/>
      <c r="P28" s="19"/>
      <c r="Q28" s="19"/>
      <c r="R28" s="19"/>
      <c r="S28" s="19"/>
      <c r="T28" s="19"/>
      <c r="U28" s="19"/>
      <c r="V28" s="19"/>
      <c r="W28" s="19"/>
      <c r="X28" s="19"/>
      <c r="Y28" s="19"/>
      <c r="AE28" s="384"/>
      <c r="AF28" s="384"/>
      <c r="AG28" s="384"/>
      <c r="AH28" s="384"/>
      <c r="AI28" s="384"/>
      <c r="AJ28" s="384"/>
      <c r="AK28" s="384"/>
      <c r="AL28" s="384"/>
      <c r="AM28" s="384"/>
      <c r="AN28" s="384"/>
      <c r="AO28" s="384"/>
      <c r="AP28" s="384"/>
      <c r="AQ28" s="384"/>
      <c r="AR28" s="384"/>
      <c r="AS28" s="384"/>
      <c r="AT28" s="384"/>
    </row>
    <row r="29" spans="1:48" s="320" customFormat="1" x14ac:dyDescent="0.2">
      <c r="A29" s="556">
        <v>9</v>
      </c>
      <c r="B29" s="557" t="s">
        <v>81</v>
      </c>
      <c r="C29" s="241">
        <v>0.85</v>
      </c>
      <c r="D29" s="585">
        <f t="shared" si="2"/>
        <v>0</v>
      </c>
      <c r="E29" s="586" t="e">
        <f t="shared" si="0"/>
        <v>#DIV/0!</v>
      </c>
      <c r="F29" s="591">
        <f t="shared" si="9"/>
        <v>0</v>
      </c>
      <c r="G29" s="591">
        <f t="shared" si="9"/>
        <v>0</v>
      </c>
      <c r="H29" s="20"/>
      <c r="I29" s="20"/>
      <c r="J29" s="20"/>
      <c r="K29" s="20"/>
      <c r="L29" s="20"/>
      <c r="M29" s="20"/>
      <c r="N29" s="20"/>
      <c r="O29" s="20"/>
      <c r="P29" s="20"/>
      <c r="Q29" s="20"/>
      <c r="R29" s="20"/>
      <c r="S29" s="20"/>
      <c r="T29" s="20"/>
      <c r="U29" s="20"/>
      <c r="V29" s="20"/>
      <c r="W29" s="20"/>
      <c r="X29" s="20"/>
      <c r="Y29" s="20"/>
      <c r="AE29" s="384"/>
      <c r="AF29" s="384"/>
      <c r="AG29" s="384"/>
      <c r="AH29" s="384"/>
      <c r="AI29" s="384"/>
      <c r="AJ29" s="384"/>
      <c r="AK29" s="384"/>
      <c r="AL29" s="384"/>
      <c r="AM29" s="384"/>
      <c r="AN29" s="384"/>
      <c r="AO29" s="384"/>
      <c r="AP29" s="384"/>
      <c r="AQ29" s="384"/>
      <c r="AR29" s="384"/>
      <c r="AS29" s="384"/>
      <c r="AT29" s="384"/>
    </row>
    <row r="30" spans="1:48" s="320" customFormat="1" x14ac:dyDescent="0.2">
      <c r="A30" s="556">
        <v>10</v>
      </c>
      <c r="B30" s="557" t="s">
        <v>82</v>
      </c>
      <c r="C30" s="241">
        <v>0.85</v>
      </c>
      <c r="D30" s="585">
        <f t="shared" si="2"/>
        <v>0</v>
      </c>
      <c r="E30" s="586" t="e">
        <f t="shared" si="0"/>
        <v>#DIV/0!</v>
      </c>
      <c r="F30" s="591">
        <f t="shared" si="9"/>
        <v>0</v>
      </c>
      <c r="G30" s="591">
        <f t="shared" si="9"/>
        <v>0</v>
      </c>
      <c r="H30" s="20"/>
      <c r="I30" s="20"/>
      <c r="J30" s="20"/>
      <c r="K30" s="20"/>
      <c r="L30" s="20"/>
      <c r="M30" s="20"/>
      <c r="N30" s="20"/>
      <c r="O30" s="20"/>
      <c r="P30" s="20"/>
      <c r="Q30" s="20"/>
      <c r="R30" s="20"/>
      <c r="S30" s="20"/>
      <c r="T30" s="20"/>
      <c r="U30" s="20"/>
      <c r="V30" s="20"/>
      <c r="W30" s="20"/>
      <c r="X30" s="20"/>
      <c r="Y30" s="20"/>
      <c r="AE30" s="384"/>
      <c r="AF30" s="384"/>
      <c r="AG30" s="384"/>
      <c r="AH30" s="384"/>
      <c r="AI30" s="384"/>
      <c r="AJ30" s="384"/>
      <c r="AK30" s="384"/>
      <c r="AL30" s="384"/>
      <c r="AM30" s="384"/>
      <c r="AN30" s="384"/>
      <c r="AO30" s="384"/>
      <c r="AP30" s="384"/>
      <c r="AQ30" s="384"/>
      <c r="AR30" s="384"/>
      <c r="AS30" s="384"/>
      <c r="AT30" s="384"/>
    </row>
    <row r="31" spans="1:48" s="320" customFormat="1" x14ac:dyDescent="0.2">
      <c r="A31" s="556">
        <v>11</v>
      </c>
      <c r="B31" s="557" t="s">
        <v>83</v>
      </c>
      <c r="C31" s="241">
        <v>0.85</v>
      </c>
      <c r="D31" s="585">
        <f t="shared" si="2"/>
        <v>0</v>
      </c>
      <c r="E31" s="586" t="e">
        <f t="shared" si="0"/>
        <v>#DIV/0!</v>
      </c>
      <c r="F31" s="591">
        <f t="shared" si="9"/>
        <v>0</v>
      </c>
      <c r="G31" s="591">
        <f t="shared" si="9"/>
        <v>0</v>
      </c>
      <c r="H31" s="20"/>
      <c r="I31" s="20"/>
      <c r="J31" s="20"/>
      <c r="K31" s="20"/>
      <c r="L31" s="20"/>
      <c r="M31" s="20"/>
      <c r="N31" s="19"/>
      <c r="O31" s="19"/>
      <c r="P31" s="19"/>
      <c r="Q31" s="19"/>
      <c r="R31" s="19"/>
      <c r="S31" s="19"/>
      <c r="T31" s="19"/>
      <c r="U31" s="19"/>
      <c r="V31" s="19"/>
      <c r="W31" s="19"/>
      <c r="X31" s="19"/>
      <c r="Y31" s="19"/>
      <c r="AE31" s="384"/>
      <c r="AF31" s="384"/>
      <c r="AG31" s="384"/>
      <c r="AH31" s="384"/>
      <c r="AI31" s="384"/>
      <c r="AJ31" s="384"/>
      <c r="AK31" s="384"/>
      <c r="AL31" s="384"/>
      <c r="AM31" s="384"/>
      <c r="AN31" s="384"/>
      <c r="AO31" s="384"/>
      <c r="AP31" s="384"/>
      <c r="AQ31" s="384"/>
      <c r="AR31" s="384"/>
      <c r="AS31" s="384"/>
      <c r="AT31" s="384"/>
    </row>
    <row r="32" spans="1:48" s="320" customFormat="1" hidden="1" x14ac:dyDescent="0.2">
      <c r="A32" s="556">
        <v>12</v>
      </c>
      <c r="B32" s="557" t="s">
        <v>105</v>
      </c>
      <c r="C32" s="241">
        <v>0.85</v>
      </c>
      <c r="D32" s="585">
        <f t="shared" si="2"/>
        <v>0</v>
      </c>
      <c r="E32" s="586" t="e">
        <f t="shared" si="0"/>
        <v>#DIV/0!</v>
      </c>
      <c r="F32" s="591">
        <f t="shared" si="9"/>
        <v>0</v>
      </c>
      <c r="G32" s="591">
        <f t="shared" si="9"/>
        <v>0</v>
      </c>
      <c r="H32" s="20"/>
      <c r="I32" s="20"/>
      <c r="J32" s="20"/>
      <c r="K32" s="20"/>
      <c r="L32" s="20"/>
      <c r="M32" s="20"/>
      <c r="N32" s="19"/>
      <c r="O32" s="19"/>
      <c r="P32" s="19"/>
      <c r="Q32" s="19"/>
      <c r="R32" s="19"/>
      <c r="S32" s="19"/>
      <c r="T32" s="19"/>
      <c r="U32" s="19"/>
      <c r="V32" s="19"/>
      <c r="W32" s="19"/>
      <c r="X32" s="19"/>
      <c r="Y32" s="19"/>
      <c r="AE32" s="384"/>
      <c r="AF32" s="384"/>
      <c r="AG32" s="384"/>
      <c r="AH32" s="384"/>
      <c r="AI32" s="384"/>
      <c r="AJ32" s="384"/>
      <c r="AK32" s="384"/>
      <c r="AL32" s="384"/>
      <c r="AM32" s="384"/>
      <c r="AN32" s="384"/>
      <c r="AO32" s="384"/>
      <c r="AP32" s="384"/>
      <c r="AQ32" s="384"/>
      <c r="AR32" s="384"/>
      <c r="AS32" s="384"/>
      <c r="AT32" s="384"/>
    </row>
    <row r="33" spans="1:46" s="320" customFormat="1" hidden="1" x14ac:dyDescent="0.2">
      <c r="A33" s="556">
        <v>13</v>
      </c>
      <c r="B33" s="557" t="s">
        <v>106</v>
      </c>
      <c r="C33" s="241">
        <v>0.85</v>
      </c>
      <c r="D33" s="585">
        <f t="shared" si="2"/>
        <v>0</v>
      </c>
      <c r="E33" s="586" t="e">
        <f t="shared" si="0"/>
        <v>#DIV/0!</v>
      </c>
      <c r="F33" s="591">
        <f t="shared" si="9"/>
        <v>0</v>
      </c>
      <c r="G33" s="591">
        <f t="shared" si="9"/>
        <v>0</v>
      </c>
      <c r="H33" s="20"/>
      <c r="I33" s="20"/>
      <c r="J33" s="20"/>
      <c r="K33" s="20"/>
      <c r="L33" s="20"/>
      <c r="M33" s="20"/>
      <c r="N33" s="19"/>
      <c r="O33" s="19"/>
      <c r="P33" s="19"/>
      <c r="Q33" s="19"/>
      <c r="R33" s="19"/>
      <c r="S33" s="19"/>
      <c r="T33" s="19"/>
      <c r="U33" s="19"/>
      <c r="V33" s="19"/>
      <c r="W33" s="19"/>
      <c r="X33" s="19"/>
      <c r="Y33" s="19"/>
      <c r="AE33" s="384"/>
      <c r="AF33" s="384"/>
      <c r="AG33" s="384"/>
      <c r="AH33" s="384"/>
      <c r="AI33" s="384"/>
      <c r="AJ33" s="384"/>
      <c r="AK33" s="384"/>
      <c r="AL33" s="384"/>
      <c r="AM33" s="384"/>
      <c r="AN33" s="384"/>
      <c r="AO33" s="384"/>
      <c r="AP33" s="384"/>
      <c r="AQ33" s="384"/>
      <c r="AR33" s="384"/>
      <c r="AS33" s="384"/>
      <c r="AT33" s="384"/>
    </row>
    <row r="34" spans="1:46" s="320" customFormat="1" hidden="1" x14ac:dyDescent="0.2">
      <c r="A34" s="556">
        <v>14</v>
      </c>
      <c r="B34" s="557" t="s">
        <v>107</v>
      </c>
      <c r="C34" s="241">
        <v>0.85</v>
      </c>
      <c r="D34" s="585">
        <f t="shared" si="2"/>
        <v>0</v>
      </c>
      <c r="E34" s="586" t="e">
        <f>D34/$D$36</f>
        <v>#DIV/0!</v>
      </c>
      <c r="F34" s="591">
        <f t="shared" si="9"/>
        <v>0</v>
      </c>
      <c r="G34" s="591">
        <f t="shared" si="9"/>
        <v>0</v>
      </c>
      <c r="H34" s="20"/>
      <c r="I34" s="20"/>
      <c r="J34" s="20"/>
      <c r="K34" s="20"/>
      <c r="L34" s="20"/>
      <c r="M34" s="20"/>
      <c r="N34" s="19"/>
      <c r="O34" s="19"/>
      <c r="P34" s="19"/>
      <c r="Q34" s="19"/>
      <c r="R34" s="19"/>
      <c r="S34" s="19"/>
      <c r="T34" s="19"/>
      <c r="U34" s="19"/>
      <c r="V34" s="19"/>
      <c r="W34" s="19"/>
      <c r="X34" s="19"/>
      <c r="Y34" s="19"/>
      <c r="AE34" s="384"/>
      <c r="AF34" s="384"/>
      <c r="AG34" s="384"/>
      <c r="AH34" s="384"/>
      <c r="AI34" s="384"/>
      <c r="AJ34" s="384"/>
      <c r="AK34" s="384"/>
      <c r="AL34" s="384"/>
      <c r="AM34" s="384"/>
      <c r="AN34" s="384"/>
      <c r="AO34" s="384"/>
      <c r="AP34" s="384"/>
      <c r="AQ34" s="384"/>
      <c r="AR34" s="384"/>
      <c r="AS34" s="384"/>
      <c r="AT34" s="384"/>
    </row>
    <row r="35" spans="1:46" s="320" customFormat="1" x14ac:dyDescent="0.2">
      <c r="A35" s="556">
        <v>15</v>
      </c>
      <c r="B35" s="557" t="s">
        <v>108</v>
      </c>
      <c r="C35" s="241">
        <v>0.85</v>
      </c>
      <c r="D35" s="585">
        <f t="shared" si="2"/>
        <v>0</v>
      </c>
      <c r="E35" s="586" t="e">
        <f t="shared" si="0"/>
        <v>#DIV/0!</v>
      </c>
      <c r="F35" s="591">
        <f t="shared" si="9"/>
        <v>0</v>
      </c>
      <c r="G35" s="591">
        <f t="shared" si="9"/>
        <v>0</v>
      </c>
      <c r="H35" s="20"/>
      <c r="I35" s="20"/>
      <c r="J35" s="20"/>
      <c r="K35" s="20"/>
      <c r="L35" s="20"/>
      <c r="M35" s="20"/>
      <c r="N35" s="19"/>
      <c r="O35" s="19"/>
      <c r="P35" s="19"/>
      <c r="Q35" s="19"/>
      <c r="R35" s="19"/>
      <c r="S35" s="19"/>
      <c r="T35" s="19"/>
      <c r="U35" s="19"/>
      <c r="V35" s="19"/>
      <c r="W35" s="19"/>
      <c r="X35" s="19"/>
      <c r="Y35" s="19"/>
      <c r="AE35" s="384"/>
      <c r="AF35" s="384"/>
      <c r="AG35" s="384"/>
      <c r="AH35" s="384"/>
      <c r="AI35" s="384"/>
      <c r="AJ35" s="384"/>
      <c r="AK35" s="384"/>
      <c r="AL35" s="384"/>
      <c r="AM35" s="384"/>
      <c r="AN35" s="384"/>
      <c r="AO35" s="384"/>
      <c r="AP35" s="384"/>
      <c r="AQ35" s="384"/>
      <c r="AR35" s="384"/>
      <c r="AS35" s="384"/>
      <c r="AT35" s="384"/>
    </row>
    <row r="36" spans="1:46" s="320" customFormat="1" x14ac:dyDescent="0.2">
      <c r="A36" s="593"/>
      <c r="B36" s="557" t="s">
        <v>84</v>
      </c>
      <c r="C36" s="242">
        <v>0.85</v>
      </c>
      <c r="D36" s="585">
        <f>F36+G36</f>
        <v>0</v>
      </c>
      <c r="E36" s="594" t="e">
        <f>D36/$D$36</f>
        <v>#DIV/0!</v>
      </c>
      <c r="F36" s="587">
        <f t="shared" ref="F36:G36" si="10">F7+F8+F11+F14+F15+F16+F21+F28+F29+F30+F31+F32+F33+F34+F35</f>
        <v>0</v>
      </c>
      <c r="G36" s="587">
        <f t="shared" si="10"/>
        <v>0</v>
      </c>
      <c r="H36" s="587">
        <f>H7+H8+H11+H14+H15+H16+H21+H28+H29+H30+H31+H32+H33+H34+H35</f>
        <v>0</v>
      </c>
      <c r="I36" s="587">
        <f t="shared" ref="I36:Y36" si="11">I7+I8+I11+I14+I15+I16+I21+I28+I29+I30+I31+I32+I33+I34+I35</f>
        <v>0</v>
      </c>
      <c r="J36" s="587">
        <f t="shared" si="11"/>
        <v>0</v>
      </c>
      <c r="K36" s="587">
        <f t="shared" si="11"/>
        <v>0</v>
      </c>
      <c r="L36" s="587">
        <f t="shared" si="11"/>
        <v>0</v>
      </c>
      <c r="M36" s="587">
        <f t="shared" si="11"/>
        <v>0</v>
      </c>
      <c r="N36" s="587">
        <f t="shared" si="11"/>
        <v>0</v>
      </c>
      <c r="O36" s="587">
        <f t="shared" si="11"/>
        <v>0</v>
      </c>
      <c r="P36" s="587">
        <f t="shared" si="11"/>
        <v>0</v>
      </c>
      <c r="Q36" s="587">
        <f t="shared" si="11"/>
        <v>0</v>
      </c>
      <c r="R36" s="587">
        <f t="shared" si="11"/>
        <v>0</v>
      </c>
      <c r="S36" s="587">
        <f t="shared" si="11"/>
        <v>0</v>
      </c>
      <c r="T36" s="587">
        <f t="shared" si="11"/>
        <v>0</v>
      </c>
      <c r="U36" s="587">
        <f t="shared" si="11"/>
        <v>0</v>
      </c>
      <c r="V36" s="587">
        <f t="shared" si="11"/>
        <v>0</v>
      </c>
      <c r="W36" s="587">
        <f t="shared" si="11"/>
        <v>0</v>
      </c>
      <c r="X36" s="587">
        <f t="shared" si="11"/>
        <v>0</v>
      </c>
      <c r="Y36" s="587">
        <f t="shared" si="11"/>
        <v>0</v>
      </c>
      <c r="AE36" s="384"/>
      <c r="AF36" s="384"/>
      <c r="AG36" s="384"/>
      <c r="AH36" s="384"/>
      <c r="AI36" s="384"/>
      <c r="AJ36" s="384"/>
      <c r="AK36" s="384"/>
      <c r="AL36" s="384"/>
      <c r="AM36" s="384"/>
      <c r="AN36" s="384"/>
      <c r="AO36" s="384"/>
      <c r="AP36" s="384"/>
      <c r="AQ36" s="384"/>
      <c r="AR36" s="384"/>
      <c r="AS36" s="384"/>
      <c r="AT36" s="384"/>
    </row>
    <row r="37" spans="1:46" s="320" customFormat="1" x14ac:dyDescent="0.2">
      <c r="A37" s="593"/>
      <c r="B37" s="557" t="s">
        <v>187</v>
      </c>
      <c r="C37" s="595"/>
      <c r="D37" s="596"/>
      <c r="E37" s="594"/>
      <c r="F37" s="597"/>
      <c r="G37" s="597"/>
      <c r="H37" s="587"/>
      <c r="I37" s="19"/>
      <c r="J37" s="587"/>
      <c r="K37" s="19"/>
      <c r="L37" s="587"/>
      <c r="M37" s="19"/>
      <c r="N37" s="587"/>
      <c r="O37" s="19"/>
      <c r="P37" s="587"/>
      <c r="Q37" s="19"/>
      <c r="R37" s="587"/>
      <c r="S37" s="19"/>
      <c r="T37" s="587"/>
      <c r="U37" s="19"/>
      <c r="V37" s="587"/>
      <c r="W37" s="19"/>
      <c r="X37" s="587"/>
      <c r="Y37" s="19"/>
      <c r="AE37" s="384"/>
      <c r="AF37" s="384"/>
      <c r="AG37" s="384"/>
      <c r="AH37" s="384"/>
      <c r="AI37" s="384"/>
      <c r="AJ37" s="384"/>
      <c r="AK37" s="384"/>
      <c r="AL37" s="384"/>
      <c r="AM37" s="384"/>
      <c r="AN37" s="384"/>
      <c r="AO37" s="384"/>
      <c r="AP37" s="384"/>
      <c r="AQ37" s="384"/>
      <c r="AR37" s="384"/>
      <c r="AS37" s="384"/>
      <c r="AT37" s="384"/>
    </row>
    <row r="38" spans="1:46" s="320" customFormat="1" x14ac:dyDescent="0.2">
      <c r="A38" s="593"/>
      <c r="B38" s="557" t="s">
        <v>350</v>
      </c>
      <c r="C38" s="595"/>
      <c r="D38" s="596"/>
      <c r="E38" s="594"/>
      <c r="F38" s="597"/>
      <c r="G38" s="597"/>
      <c r="H38" s="587">
        <f>H36-H35</f>
        <v>0</v>
      </c>
      <c r="I38" s="587">
        <f>I36-I35-I37</f>
        <v>0</v>
      </c>
      <c r="J38" s="587">
        <f t="shared" ref="J38:Y38" si="12">J36-J35</f>
        <v>0</v>
      </c>
      <c r="K38" s="587">
        <f>K36-K35-K37</f>
        <v>0</v>
      </c>
      <c r="L38" s="587">
        <f t="shared" si="12"/>
        <v>0</v>
      </c>
      <c r="M38" s="587">
        <f>M36-M35-M37</f>
        <v>0</v>
      </c>
      <c r="N38" s="587">
        <f t="shared" si="12"/>
        <v>0</v>
      </c>
      <c r="O38" s="587">
        <f t="shared" si="12"/>
        <v>0</v>
      </c>
      <c r="P38" s="587">
        <f t="shared" si="12"/>
        <v>0</v>
      </c>
      <c r="Q38" s="587">
        <f t="shared" si="12"/>
        <v>0</v>
      </c>
      <c r="R38" s="587">
        <f t="shared" si="12"/>
        <v>0</v>
      </c>
      <c r="S38" s="587">
        <f t="shared" si="12"/>
        <v>0</v>
      </c>
      <c r="T38" s="587">
        <f t="shared" si="12"/>
        <v>0</v>
      </c>
      <c r="U38" s="587">
        <f t="shared" si="12"/>
        <v>0</v>
      </c>
      <c r="V38" s="587">
        <f t="shared" si="12"/>
        <v>0</v>
      </c>
      <c r="W38" s="587">
        <f t="shared" si="12"/>
        <v>0</v>
      </c>
      <c r="X38" s="587">
        <f t="shared" si="12"/>
        <v>0</v>
      </c>
      <c r="Y38" s="587">
        <f t="shared" si="12"/>
        <v>0</v>
      </c>
      <c r="AE38" s="384"/>
      <c r="AF38" s="384"/>
      <c r="AG38" s="384"/>
      <c r="AH38" s="384"/>
      <c r="AI38" s="384"/>
      <c r="AJ38" s="384"/>
      <c r="AK38" s="384"/>
      <c r="AL38" s="384"/>
      <c r="AM38" s="384"/>
      <c r="AN38" s="384"/>
      <c r="AO38" s="384"/>
      <c r="AP38" s="384"/>
      <c r="AQ38" s="384"/>
      <c r="AR38" s="384"/>
      <c r="AS38" s="384"/>
      <c r="AT38" s="384"/>
    </row>
    <row r="39" spans="1:46" s="320" customFormat="1" ht="16.5" customHeight="1" x14ac:dyDescent="0.2">
      <c r="A39" s="581"/>
    </row>
    <row r="40" spans="1:46" s="320" customFormat="1" x14ac:dyDescent="0.2">
      <c r="A40" s="581"/>
      <c r="B40" s="320" t="s">
        <v>436</v>
      </c>
    </row>
    <row r="41" spans="1:46" s="320" customFormat="1" x14ac:dyDescent="0.2">
      <c r="A41" s="581"/>
      <c r="B41" s="320" t="s">
        <v>437</v>
      </c>
    </row>
    <row r="42" spans="1:46" s="320" customFormat="1" x14ac:dyDescent="0.2">
      <c r="A42" s="581"/>
      <c r="B42" s="320" t="s">
        <v>438</v>
      </c>
    </row>
    <row r="43" spans="1:46" s="320" customFormat="1" x14ac:dyDescent="0.2">
      <c r="A43" s="581"/>
    </row>
    <row r="44" spans="1:46" s="320" customFormat="1" x14ac:dyDescent="0.2">
      <c r="A44" s="581"/>
    </row>
    <row r="45" spans="1:46" s="320" customFormat="1" x14ac:dyDescent="0.2">
      <c r="A45" s="581"/>
    </row>
    <row r="46" spans="1:46" s="320" customFormat="1" x14ac:dyDescent="0.2">
      <c r="A46" s="581"/>
    </row>
    <row r="47" spans="1:46" s="320" customFormat="1" x14ac:dyDescent="0.2">
      <c r="A47" s="581"/>
    </row>
    <row r="48" spans="1:46" s="320" customFormat="1" x14ac:dyDescent="0.2">
      <c r="A48" s="581"/>
    </row>
    <row r="49" spans="1:1" s="320" customFormat="1" x14ac:dyDescent="0.2">
      <c r="A49" s="581"/>
    </row>
    <row r="50" spans="1:1" s="320" customFormat="1" x14ac:dyDescent="0.2">
      <c r="A50" s="581"/>
    </row>
    <row r="51" spans="1:1" s="320" customFormat="1" x14ac:dyDescent="0.2">
      <c r="A51" s="581"/>
    </row>
    <row r="52" spans="1:1" s="320" customFormat="1" x14ac:dyDescent="0.2">
      <c r="A52" s="581"/>
    </row>
    <row r="53" spans="1:1" s="320" customFormat="1" x14ac:dyDescent="0.2">
      <c r="A53" s="581"/>
    </row>
    <row r="54" spans="1:1" s="320" customFormat="1" x14ac:dyDescent="0.2">
      <c r="A54" s="581"/>
    </row>
    <row r="55" spans="1:1" s="320" customFormat="1" x14ac:dyDescent="0.2">
      <c r="A55" s="581"/>
    </row>
    <row r="56" spans="1:1" s="320" customFormat="1" x14ac:dyDescent="0.2"/>
    <row r="57" spans="1:1" s="320" customFormat="1" x14ac:dyDescent="0.2"/>
    <row r="58" spans="1:1" s="320" customFormat="1" x14ac:dyDescent="0.2"/>
    <row r="59" spans="1:1" s="320" customFormat="1" x14ac:dyDescent="0.2"/>
    <row r="60" spans="1:1" s="320" customFormat="1" x14ac:dyDescent="0.2"/>
    <row r="61" spans="1:1" s="320" customFormat="1" x14ac:dyDescent="0.2"/>
    <row r="62" spans="1:1" s="320" customFormat="1" x14ac:dyDescent="0.2"/>
    <row r="63" spans="1:1" s="320" customFormat="1" x14ac:dyDescent="0.2"/>
    <row r="64" spans="1:1" s="320" customFormat="1" x14ac:dyDescent="0.2"/>
    <row r="65" spans="1:2" s="320" customFormat="1" x14ac:dyDescent="0.2"/>
    <row r="66" spans="1:2" s="320" customFormat="1" x14ac:dyDescent="0.2"/>
    <row r="67" spans="1:2" s="320" customFormat="1" x14ac:dyDescent="0.2"/>
    <row r="68" spans="1:2" s="320" customFormat="1" x14ac:dyDescent="0.2"/>
    <row r="69" spans="1:2" s="320" customFormat="1" x14ac:dyDescent="0.2"/>
    <row r="70" spans="1:2" s="320" customFormat="1" x14ac:dyDescent="0.2"/>
    <row r="71" spans="1:2" s="320" customFormat="1" x14ac:dyDescent="0.2"/>
    <row r="72" spans="1:2" s="320" customFormat="1" x14ac:dyDescent="0.2"/>
    <row r="73" spans="1:2" s="320" customFormat="1" x14ac:dyDescent="0.2"/>
    <row r="74" spans="1:2" s="320" customFormat="1" x14ac:dyDescent="0.2"/>
    <row r="75" spans="1:2" s="320" customFormat="1" x14ac:dyDescent="0.2"/>
    <row r="76" spans="1:2" s="320" customFormat="1" x14ac:dyDescent="0.2"/>
    <row r="77" spans="1:2" s="320" customFormat="1" x14ac:dyDescent="0.2"/>
    <row r="78" spans="1:2" s="320" customFormat="1" x14ac:dyDescent="0.2"/>
    <row r="79" spans="1:2" s="320" customFormat="1" x14ac:dyDescent="0.2"/>
    <row r="80" spans="1:2" s="320" customFormat="1" x14ac:dyDescent="0.2">
      <c r="A80" s="598"/>
      <c r="B80" s="599"/>
    </row>
    <row r="81" s="320" customFormat="1" x14ac:dyDescent="0.2"/>
    <row r="82" s="320" customFormat="1" x14ac:dyDescent="0.2"/>
    <row r="83" s="320" customFormat="1" x14ac:dyDescent="0.2"/>
    <row r="84" s="320" customFormat="1" x14ac:dyDescent="0.2"/>
    <row r="85" s="320" customFormat="1" x14ac:dyDescent="0.2"/>
    <row r="86" s="320" customFormat="1" x14ac:dyDescent="0.2"/>
    <row r="87" s="320" customFormat="1" x14ac:dyDescent="0.2"/>
    <row r="88" s="320" customFormat="1" x14ac:dyDescent="0.2"/>
    <row r="89" s="320" customFormat="1" x14ac:dyDescent="0.2"/>
    <row r="90" s="320" customFormat="1" x14ac:dyDescent="0.2"/>
    <row r="91" s="320" customFormat="1" x14ac:dyDescent="0.2"/>
    <row r="92" s="320" customFormat="1" x14ac:dyDescent="0.2"/>
    <row r="93" s="320" customFormat="1" x14ac:dyDescent="0.2"/>
    <row r="94" s="320" customFormat="1" x14ac:dyDescent="0.2"/>
    <row r="95" s="320" customFormat="1" x14ac:dyDescent="0.2"/>
    <row r="96" s="320" customFormat="1" x14ac:dyDescent="0.2"/>
    <row r="97" s="320" customFormat="1" x14ac:dyDescent="0.2"/>
    <row r="98" s="320" customFormat="1" x14ac:dyDescent="0.2"/>
    <row r="99" s="320" customFormat="1" x14ac:dyDescent="0.2"/>
    <row r="100" s="320" customFormat="1" x14ac:dyDescent="0.2"/>
    <row r="101" s="320" customFormat="1" x14ac:dyDescent="0.2"/>
    <row r="102" s="320" customFormat="1" x14ac:dyDescent="0.2"/>
    <row r="103" s="320" customFormat="1" x14ac:dyDescent="0.2"/>
    <row r="104" s="320" customFormat="1" x14ac:dyDescent="0.2"/>
    <row r="105" s="320" customFormat="1" x14ac:dyDescent="0.2"/>
    <row r="106" s="320" customFormat="1" x14ac:dyDescent="0.2"/>
    <row r="107" s="320" customFormat="1" x14ac:dyDescent="0.2"/>
    <row r="108" s="320" customFormat="1" x14ac:dyDescent="0.2"/>
    <row r="109" s="320" customFormat="1" x14ac:dyDescent="0.2"/>
    <row r="110" s="320" customFormat="1" x14ac:dyDescent="0.2"/>
    <row r="111" s="320" customFormat="1" x14ac:dyDescent="0.2"/>
    <row r="112" s="320" customFormat="1" x14ac:dyDescent="0.2"/>
    <row r="113" s="320" customFormat="1" x14ac:dyDescent="0.2"/>
    <row r="114" s="320" customFormat="1" x14ac:dyDescent="0.2"/>
    <row r="115" s="320" customFormat="1" x14ac:dyDescent="0.2"/>
    <row r="116" s="320" customFormat="1" x14ac:dyDescent="0.2"/>
    <row r="117" s="320" customFormat="1" x14ac:dyDescent="0.2"/>
    <row r="118" s="320" customFormat="1" x14ac:dyDescent="0.2"/>
    <row r="119" s="320" customFormat="1" x14ac:dyDescent="0.2"/>
    <row r="120" s="320" customFormat="1" x14ac:dyDescent="0.2"/>
    <row r="121" s="320" customFormat="1" x14ac:dyDescent="0.2"/>
    <row r="122" s="320" customFormat="1" x14ac:dyDescent="0.2"/>
    <row r="123" s="320" customFormat="1" x14ac:dyDescent="0.2"/>
    <row r="124" s="320" customFormat="1" x14ac:dyDescent="0.2"/>
    <row r="125" s="320" customFormat="1" x14ac:dyDescent="0.2"/>
    <row r="126" s="320" customFormat="1" x14ac:dyDescent="0.2"/>
    <row r="127" s="320" customFormat="1" x14ac:dyDescent="0.2"/>
    <row r="128" s="320" customFormat="1" x14ac:dyDescent="0.2"/>
    <row r="129" s="320" customFormat="1" x14ac:dyDescent="0.2"/>
    <row r="130" s="320" customFormat="1" x14ac:dyDescent="0.2"/>
    <row r="131" s="320" customFormat="1" x14ac:dyDescent="0.2"/>
    <row r="132" s="320" customFormat="1" x14ac:dyDescent="0.2"/>
    <row r="133" s="320" customFormat="1" x14ac:dyDescent="0.2"/>
    <row r="134" s="320" customFormat="1" x14ac:dyDescent="0.2"/>
    <row r="135" s="320" customFormat="1" x14ac:dyDescent="0.2"/>
    <row r="136" s="320" customFormat="1" x14ac:dyDescent="0.2"/>
    <row r="137" s="320" customFormat="1" x14ac:dyDescent="0.2"/>
    <row r="138" s="320" customFormat="1" x14ac:dyDescent="0.2"/>
    <row r="139" s="320" customFormat="1" x14ac:dyDescent="0.2"/>
    <row r="140" s="320" customFormat="1" x14ac:dyDescent="0.2"/>
    <row r="141" s="320" customFormat="1" x14ac:dyDescent="0.2"/>
    <row r="142" s="320" customFormat="1" x14ac:dyDescent="0.2"/>
    <row r="143" s="320" customFormat="1" x14ac:dyDescent="0.2"/>
    <row r="144" s="320" customFormat="1" x14ac:dyDescent="0.2"/>
    <row r="145" s="320" customFormat="1" x14ac:dyDescent="0.2"/>
    <row r="146" s="320" customFormat="1" x14ac:dyDescent="0.2"/>
    <row r="147" s="320" customFormat="1" x14ac:dyDescent="0.2"/>
    <row r="148" s="320" customFormat="1" x14ac:dyDescent="0.2"/>
    <row r="149" s="320" customFormat="1" x14ac:dyDescent="0.2"/>
    <row r="150" s="320" customFormat="1" x14ac:dyDescent="0.2"/>
    <row r="151" s="320" customFormat="1" x14ac:dyDescent="0.2"/>
    <row r="152" s="320" customFormat="1" x14ac:dyDescent="0.2"/>
    <row r="153" s="320" customFormat="1" x14ac:dyDescent="0.2"/>
    <row r="154" s="320" customFormat="1" x14ac:dyDescent="0.2"/>
    <row r="155" s="320" customFormat="1" x14ac:dyDescent="0.2"/>
    <row r="156" s="320" customFormat="1" x14ac:dyDescent="0.2"/>
    <row r="157" s="320" customFormat="1" x14ac:dyDescent="0.2"/>
    <row r="158" s="320" customFormat="1" x14ac:dyDescent="0.2"/>
    <row r="159" s="320" customFormat="1" x14ac:dyDescent="0.2"/>
    <row r="160" s="320" customFormat="1" x14ac:dyDescent="0.2"/>
    <row r="161" s="320" customFormat="1" x14ac:dyDescent="0.2"/>
    <row r="162" s="320" customFormat="1" x14ac:dyDescent="0.2"/>
    <row r="163" s="320" customFormat="1" x14ac:dyDescent="0.2"/>
    <row r="164" s="320" customFormat="1" x14ac:dyDescent="0.2"/>
    <row r="165" s="320" customFormat="1" x14ac:dyDescent="0.2"/>
    <row r="166" s="320" customFormat="1" x14ac:dyDescent="0.2"/>
    <row r="167" s="320" customFormat="1" x14ac:dyDescent="0.2"/>
    <row r="168" s="320" customFormat="1" x14ac:dyDescent="0.2"/>
    <row r="169" s="320" customFormat="1" x14ac:dyDescent="0.2"/>
    <row r="170" s="320" customFormat="1" x14ac:dyDescent="0.2"/>
    <row r="171" s="320" customFormat="1" x14ac:dyDescent="0.2"/>
    <row r="172" s="320" customFormat="1" x14ac:dyDescent="0.2"/>
    <row r="173" s="320" customFormat="1" x14ac:dyDescent="0.2"/>
    <row r="174" s="320" customFormat="1" x14ac:dyDescent="0.2"/>
    <row r="175" s="320" customFormat="1" x14ac:dyDescent="0.2"/>
    <row r="176" s="320" customFormat="1" x14ac:dyDescent="0.2"/>
    <row r="177" s="320" customFormat="1" x14ac:dyDescent="0.2"/>
    <row r="178" s="320" customFormat="1" x14ac:dyDescent="0.2"/>
    <row r="179" s="320" customFormat="1" x14ac:dyDescent="0.2"/>
    <row r="180" s="320" customFormat="1" x14ac:dyDescent="0.2"/>
    <row r="181" s="320" customFormat="1" x14ac:dyDescent="0.2"/>
    <row r="182" s="320" customFormat="1" x14ac:dyDescent="0.2"/>
    <row r="183" s="320" customFormat="1" x14ac:dyDescent="0.2"/>
    <row r="184" s="320" customFormat="1" x14ac:dyDescent="0.2"/>
    <row r="185" s="320" customFormat="1" x14ac:dyDescent="0.2"/>
    <row r="186" s="320" customFormat="1" x14ac:dyDescent="0.2"/>
    <row r="187" s="320" customFormat="1" x14ac:dyDescent="0.2"/>
    <row r="188" s="320" customFormat="1" x14ac:dyDescent="0.2"/>
    <row r="189" s="320" customFormat="1" x14ac:dyDescent="0.2"/>
    <row r="190" s="320" customFormat="1" x14ac:dyDescent="0.2"/>
    <row r="191" s="320" customFormat="1" x14ac:dyDescent="0.2"/>
    <row r="192" s="320" customFormat="1" x14ac:dyDescent="0.2"/>
    <row r="193" s="320" customFormat="1" x14ac:dyDescent="0.2"/>
    <row r="194" s="320" customFormat="1" x14ac:dyDescent="0.2"/>
    <row r="195" s="320" customFormat="1" x14ac:dyDescent="0.2"/>
    <row r="196" s="320" customFormat="1" x14ac:dyDescent="0.2"/>
    <row r="197" s="320" customFormat="1" x14ac:dyDescent="0.2"/>
    <row r="198" s="320" customFormat="1" x14ac:dyDescent="0.2"/>
    <row r="199" s="320" customFormat="1" x14ac:dyDescent="0.2"/>
    <row r="200" s="320" customFormat="1" x14ac:dyDescent="0.2"/>
    <row r="201" s="320" customFormat="1" x14ac:dyDescent="0.2"/>
    <row r="202" s="320" customFormat="1" x14ac:dyDescent="0.2"/>
    <row r="203" s="320" customFormat="1" x14ac:dyDescent="0.2"/>
    <row r="204" s="320" customFormat="1" x14ac:dyDescent="0.2"/>
    <row r="205" s="320" customFormat="1" x14ac:dyDescent="0.2"/>
    <row r="206" s="320" customFormat="1" x14ac:dyDescent="0.2"/>
    <row r="207" s="320" customFormat="1" x14ac:dyDescent="0.2"/>
    <row r="208" s="320" customFormat="1" x14ac:dyDescent="0.2"/>
    <row r="209" s="320" customFormat="1" x14ac:dyDescent="0.2"/>
    <row r="210" s="320" customFormat="1" x14ac:dyDescent="0.2"/>
    <row r="211" s="320" customFormat="1" x14ac:dyDescent="0.2"/>
    <row r="212" s="320" customFormat="1" x14ac:dyDescent="0.2"/>
    <row r="213" s="320" customFormat="1" x14ac:dyDescent="0.2"/>
    <row r="214" s="320" customFormat="1" x14ac:dyDescent="0.2"/>
    <row r="215" s="320" customFormat="1" x14ac:dyDescent="0.2"/>
    <row r="216" s="320" customFormat="1" x14ac:dyDescent="0.2"/>
    <row r="217" s="320" customFormat="1" x14ac:dyDescent="0.2"/>
    <row r="218" s="320" customFormat="1" x14ac:dyDescent="0.2"/>
    <row r="219" s="320" customFormat="1" x14ac:dyDescent="0.2"/>
    <row r="220" s="320" customFormat="1" x14ac:dyDescent="0.2"/>
    <row r="221" s="320" customFormat="1" x14ac:dyDescent="0.2"/>
    <row r="222" s="320" customFormat="1" x14ac:dyDescent="0.2"/>
    <row r="223" s="320" customFormat="1" x14ac:dyDescent="0.2"/>
    <row r="224" s="320" customFormat="1" x14ac:dyDescent="0.2"/>
    <row r="225" s="320" customFormat="1" x14ac:dyDescent="0.2"/>
    <row r="226" s="320" customFormat="1" x14ac:dyDescent="0.2"/>
    <row r="227" s="320" customFormat="1" x14ac:dyDescent="0.2"/>
    <row r="228" s="320" customFormat="1" x14ac:dyDescent="0.2"/>
    <row r="229" s="320" customFormat="1" x14ac:dyDescent="0.2"/>
    <row r="230" s="320" customFormat="1" x14ac:dyDescent="0.2"/>
    <row r="231" s="320" customFormat="1" x14ac:dyDescent="0.2"/>
    <row r="232" s="320" customFormat="1" x14ac:dyDescent="0.2"/>
    <row r="233" s="320" customFormat="1" x14ac:dyDescent="0.2"/>
    <row r="234" s="320" customFormat="1" x14ac:dyDescent="0.2"/>
    <row r="235" s="320" customFormat="1" x14ac:dyDescent="0.2"/>
    <row r="236" s="320" customFormat="1" x14ac:dyDescent="0.2"/>
    <row r="237" s="320" customFormat="1" x14ac:dyDescent="0.2"/>
    <row r="238" s="320" customFormat="1" x14ac:dyDescent="0.2"/>
    <row r="239" s="320" customFormat="1" x14ac:dyDescent="0.2"/>
    <row r="240" s="320" customFormat="1" x14ac:dyDescent="0.2"/>
    <row r="241" s="320" customFormat="1" x14ac:dyDescent="0.2"/>
    <row r="242" s="320" customFormat="1" x14ac:dyDescent="0.2"/>
    <row r="243" s="320" customFormat="1" x14ac:dyDescent="0.2"/>
    <row r="244" s="320" customFormat="1" x14ac:dyDescent="0.2"/>
    <row r="245" s="320" customFormat="1" x14ac:dyDescent="0.2"/>
    <row r="246" s="320" customFormat="1" x14ac:dyDescent="0.2"/>
    <row r="247" s="320" customFormat="1" x14ac:dyDescent="0.2"/>
    <row r="248" s="320" customFormat="1" x14ac:dyDescent="0.2"/>
    <row r="249" s="320" customFormat="1" x14ac:dyDescent="0.2"/>
    <row r="250" s="320" customFormat="1" x14ac:dyDescent="0.2"/>
    <row r="251" s="320" customFormat="1" x14ac:dyDescent="0.2"/>
    <row r="252" s="320" customFormat="1" x14ac:dyDescent="0.2"/>
    <row r="253" s="320" customFormat="1" x14ac:dyDescent="0.2"/>
    <row r="254" s="320" customFormat="1" x14ac:dyDescent="0.2"/>
    <row r="255" s="320" customFormat="1" x14ac:dyDescent="0.2"/>
    <row r="256" s="320" customFormat="1" x14ac:dyDescent="0.2"/>
    <row r="257" s="320" customFormat="1" x14ac:dyDescent="0.2"/>
    <row r="258" s="320" customFormat="1" x14ac:dyDescent="0.2"/>
    <row r="259" s="320" customFormat="1" x14ac:dyDescent="0.2"/>
    <row r="260" s="320" customFormat="1" x14ac:dyDescent="0.2"/>
    <row r="261" s="320" customFormat="1" x14ac:dyDescent="0.2"/>
    <row r="262" s="320" customFormat="1" x14ac:dyDescent="0.2"/>
    <row r="263" s="320" customFormat="1" x14ac:dyDescent="0.2"/>
    <row r="264" s="320" customFormat="1" x14ac:dyDescent="0.2"/>
    <row r="265" s="320" customFormat="1" x14ac:dyDescent="0.2"/>
    <row r="266" s="320" customFormat="1" x14ac:dyDescent="0.2"/>
    <row r="267" s="320" customFormat="1" x14ac:dyDescent="0.2"/>
    <row r="268" s="320" customFormat="1" x14ac:dyDescent="0.2"/>
    <row r="269" s="320" customFormat="1" x14ac:dyDescent="0.2"/>
    <row r="270" s="320" customFormat="1" x14ac:dyDescent="0.2"/>
    <row r="271" s="320" customFormat="1" x14ac:dyDescent="0.2"/>
    <row r="272" s="320" customFormat="1" x14ac:dyDescent="0.2"/>
    <row r="273" s="320" customFormat="1" x14ac:dyDescent="0.2"/>
    <row r="274" s="320" customFormat="1" x14ac:dyDescent="0.2"/>
    <row r="275" s="320" customFormat="1" x14ac:dyDescent="0.2"/>
    <row r="276" s="320" customFormat="1" x14ac:dyDescent="0.2"/>
    <row r="277" s="320" customFormat="1" x14ac:dyDescent="0.2"/>
    <row r="278" s="320" customFormat="1" x14ac:dyDescent="0.2"/>
    <row r="279" s="320" customFormat="1" x14ac:dyDescent="0.2"/>
    <row r="280" s="320" customFormat="1" x14ac:dyDescent="0.2"/>
    <row r="281" s="320" customFormat="1" x14ac:dyDescent="0.2"/>
    <row r="282" s="320" customFormat="1" x14ac:dyDescent="0.2"/>
    <row r="283" s="320" customFormat="1" x14ac:dyDescent="0.2"/>
    <row r="284" s="320" customFormat="1" x14ac:dyDescent="0.2"/>
    <row r="285" s="320" customFormat="1" x14ac:dyDescent="0.2"/>
    <row r="286" s="320" customFormat="1" x14ac:dyDescent="0.2"/>
    <row r="287" s="320" customFormat="1" x14ac:dyDescent="0.2"/>
    <row r="288" s="320" customFormat="1" x14ac:dyDescent="0.2"/>
    <row r="289" s="320" customFormat="1" x14ac:dyDescent="0.2"/>
    <row r="290" s="320" customFormat="1" x14ac:dyDescent="0.2"/>
    <row r="291" s="320" customFormat="1" x14ac:dyDescent="0.2"/>
    <row r="292" s="320" customFormat="1" x14ac:dyDescent="0.2"/>
    <row r="293" s="320" customFormat="1" x14ac:dyDescent="0.2"/>
    <row r="294" s="320" customFormat="1" x14ac:dyDescent="0.2"/>
    <row r="295" s="320" customFormat="1" x14ac:dyDescent="0.2"/>
    <row r="296" s="320" customFormat="1" x14ac:dyDescent="0.2"/>
    <row r="297" s="320" customFormat="1" x14ac:dyDescent="0.2"/>
    <row r="298" s="320" customFormat="1" x14ac:dyDescent="0.2"/>
    <row r="299" s="320" customFormat="1" x14ac:dyDescent="0.2"/>
    <row r="300" s="320" customFormat="1" x14ac:dyDescent="0.2"/>
    <row r="301" s="320" customFormat="1" x14ac:dyDescent="0.2"/>
    <row r="302" s="320" customFormat="1" x14ac:dyDescent="0.2"/>
    <row r="303" s="320" customFormat="1" x14ac:dyDescent="0.2"/>
    <row r="304" s="320" customFormat="1" x14ac:dyDescent="0.2"/>
    <row r="305" s="320" customFormat="1" x14ac:dyDescent="0.2"/>
    <row r="306" s="320" customFormat="1" x14ac:dyDescent="0.2"/>
    <row r="307" s="320" customFormat="1" x14ac:dyDescent="0.2"/>
    <row r="308" s="320" customFormat="1" x14ac:dyDescent="0.2"/>
    <row r="309" s="320" customFormat="1" x14ac:dyDescent="0.2"/>
    <row r="310" s="320" customFormat="1" x14ac:dyDescent="0.2"/>
    <row r="311" s="320" customFormat="1" x14ac:dyDescent="0.2"/>
    <row r="312" s="320" customFormat="1" x14ac:dyDescent="0.2"/>
    <row r="313" s="320" customFormat="1" x14ac:dyDescent="0.2"/>
    <row r="314" s="320" customFormat="1" x14ac:dyDescent="0.2"/>
    <row r="315" s="320" customFormat="1" x14ac:dyDescent="0.2"/>
    <row r="316" s="320" customFormat="1" x14ac:dyDescent="0.2"/>
    <row r="317" s="320" customFormat="1" x14ac:dyDescent="0.2"/>
    <row r="318" s="320" customFormat="1" x14ac:dyDescent="0.2"/>
    <row r="319" s="320" customFormat="1" x14ac:dyDescent="0.2"/>
    <row r="320" s="320" customFormat="1" x14ac:dyDescent="0.2"/>
    <row r="321" s="320" customFormat="1" x14ac:dyDescent="0.2"/>
    <row r="322" s="320" customFormat="1" x14ac:dyDescent="0.2"/>
    <row r="323" s="320" customFormat="1" x14ac:dyDescent="0.2"/>
    <row r="324" s="320" customFormat="1" x14ac:dyDescent="0.2"/>
    <row r="325" s="320" customFormat="1" x14ac:dyDescent="0.2"/>
    <row r="326" s="320" customFormat="1" x14ac:dyDescent="0.2"/>
    <row r="327" s="320" customFormat="1" x14ac:dyDescent="0.2"/>
    <row r="328" s="320" customFormat="1" x14ac:dyDescent="0.2"/>
    <row r="329" s="320" customFormat="1" x14ac:dyDescent="0.2"/>
    <row r="330" s="320" customFormat="1" x14ac:dyDescent="0.2"/>
    <row r="331" s="320" customFormat="1" x14ac:dyDescent="0.2"/>
    <row r="332" s="320" customFormat="1" x14ac:dyDescent="0.2"/>
    <row r="333" s="320" customFormat="1" x14ac:dyDescent="0.2"/>
    <row r="334" s="320" customFormat="1" x14ac:dyDescent="0.2"/>
    <row r="335" s="320" customFormat="1" x14ac:dyDescent="0.2"/>
    <row r="336" s="320" customFormat="1" x14ac:dyDescent="0.2"/>
    <row r="337" s="320" customFormat="1" x14ac:dyDescent="0.2"/>
    <row r="338" s="320" customFormat="1" x14ac:dyDescent="0.2"/>
    <row r="339" s="320" customFormat="1" x14ac:dyDescent="0.2"/>
    <row r="340" s="320" customFormat="1" x14ac:dyDescent="0.2"/>
    <row r="341" s="320" customFormat="1" x14ac:dyDescent="0.2"/>
    <row r="342" s="320" customFormat="1" x14ac:dyDescent="0.2"/>
    <row r="343" s="320" customFormat="1" x14ac:dyDescent="0.2"/>
    <row r="344" s="320" customFormat="1" x14ac:dyDescent="0.2"/>
    <row r="345" s="320" customFormat="1" x14ac:dyDescent="0.2"/>
    <row r="346" s="320" customFormat="1" x14ac:dyDescent="0.2"/>
    <row r="347" s="320" customFormat="1" x14ac:dyDescent="0.2"/>
    <row r="348" s="320" customFormat="1" x14ac:dyDescent="0.2"/>
    <row r="349" s="320" customFormat="1" x14ac:dyDescent="0.2"/>
    <row r="350" s="320" customFormat="1" x14ac:dyDescent="0.2"/>
    <row r="351" s="320" customFormat="1" x14ac:dyDescent="0.2"/>
    <row r="352" s="320" customFormat="1" x14ac:dyDescent="0.2"/>
    <row r="353" s="320" customFormat="1" x14ac:dyDescent="0.2"/>
    <row r="354" s="320" customFormat="1" x14ac:dyDescent="0.2"/>
    <row r="355" s="320" customFormat="1" x14ac:dyDescent="0.2"/>
    <row r="356" s="320" customFormat="1" x14ac:dyDescent="0.2"/>
    <row r="357" s="320" customFormat="1" x14ac:dyDescent="0.2"/>
    <row r="358" s="320" customFormat="1" x14ac:dyDescent="0.2"/>
    <row r="359" s="320" customFormat="1" x14ac:dyDescent="0.2"/>
    <row r="360" s="320" customFormat="1" x14ac:dyDescent="0.2"/>
    <row r="361" s="320" customFormat="1" x14ac:dyDescent="0.2"/>
    <row r="362" s="320" customFormat="1" x14ac:dyDescent="0.2"/>
    <row r="363" s="320" customFormat="1" x14ac:dyDescent="0.2"/>
    <row r="364" s="320" customFormat="1" x14ac:dyDescent="0.2"/>
    <row r="365" s="320" customFormat="1" x14ac:dyDescent="0.2"/>
    <row r="366" s="320" customFormat="1" x14ac:dyDescent="0.2"/>
    <row r="367" s="320" customFormat="1" x14ac:dyDescent="0.2"/>
    <row r="368" s="320" customFormat="1" x14ac:dyDescent="0.2"/>
    <row r="369" s="320" customFormat="1" x14ac:dyDescent="0.2"/>
    <row r="370" s="320" customFormat="1" x14ac:dyDescent="0.2"/>
    <row r="371" s="320" customFormat="1" x14ac:dyDescent="0.2"/>
    <row r="372" s="320" customFormat="1" x14ac:dyDescent="0.2"/>
    <row r="373" s="320" customFormat="1" x14ac:dyDescent="0.2"/>
    <row r="374" s="320" customFormat="1" x14ac:dyDescent="0.2"/>
    <row r="375" s="320" customFormat="1" x14ac:dyDescent="0.2"/>
    <row r="376" s="320" customFormat="1" x14ac:dyDescent="0.2"/>
    <row r="377" s="320" customFormat="1" x14ac:dyDescent="0.2"/>
    <row r="378" s="320" customFormat="1" x14ac:dyDescent="0.2"/>
    <row r="379" s="320" customFormat="1" x14ac:dyDescent="0.2"/>
    <row r="380" s="320" customFormat="1" x14ac:dyDescent="0.2"/>
    <row r="381" s="320" customFormat="1" x14ac:dyDescent="0.2"/>
    <row r="382" s="320" customFormat="1" x14ac:dyDescent="0.2"/>
    <row r="383" s="320" customFormat="1" x14ac:dyDescent="0.2"/>
    <row r="384" s="320" customFormat="1" x14ac:dyDescent="0.2"/>
    <row r="385" s="320" customFormat="1" x14ac:dyDescent="0.2"/>
    <row r="386" s="320" customFormat="1" x14ac:dyDescent="0.2"/>
    <row r="387" s="320" customFormat="1" x14ac:dyDescent="0.2"/>
    <row r="388" s="320" customFormat="1" x14ac:dyDescent="0.2"/>
    <row r="389" s="320" customFormat="1" x14ac:dyDescent="0.2"/>
    <row r="390" s="320" customFormat="1" x14ac:dyDescent="0.2"/>
    <row r="391" s="320" customFormat="1" x14ac:dyDescent="0.2"/>
    <row r="392" s="320" customFormat="1" x14ac:dyDescent="0.2"/>
    <row r="393" s="320" customFormat="1" x14ac:dyDescent="0.2"/>
    <row r="394" s="320" customFormat="1" x14ac:dyDescent="0.2"/>
    <row r="395" s="320" customFormat="1" x14ac:dyDescent="0.2"/>
    <row r="396" s="320" customFormat="1" x14ac:dyDescent="0.2"/>
    <row r="397" s="320" customFormat="1" x14ac:dyDescent="0.2"/>
    <row r="398" s="320" customFormat="1" x14ac:dyDescent="0.2"/>
    <row r="399" s="320" customFormat="1" x14ac:dyDescent="0.2"/>
    <row r="400" s="320" customFormat="1" x14ac:dyDescent="0.2"/>
    <row r="401" s="320" customFormat="1" x14ac:dyDescent="0.2"/>
    <row r="402" s="320" customFormat="1" x14ac:dyDescent="0.2"/>
    <row r="403" s="320" customFormat="1" x14ac:dyDescent="0.2"/>
    <row r="404" s="320" customFormat="1" x14ac:dyDescent="0.2"/>
    <row r="405" s="320" customFormat="1" x14ac:dyDescent="0.2"/>
    <row r="406" s="320" customFormat="1" x14ac:dyDescent="0.2"/>
    <row r="407" s="320" customFormat="1" x14ac:dyDescent="0.2"/>
    <row r="408" s="320" customFormat="1" x14ac:dyDescent="0.2"/>
    <row r="409" s="320" customFormat="1" x14ac:dyDescent="0.2"/>
  </sheetData>
  <sheetProtection algorithmName="SHA-512" hashValue="66a1Z65CW7IWx9PzAyV5lpuRgCKnX1xQUah+mb8liHCUFuPJ2tWQJOGTngF5eqyOsCCCRrwNqRywRWVee+7DrQ==" saltValue="/u6zRUcL0cINwZ66FuQVh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F11:G11">
    <cfRule type="containsText" dxfId="140" priority="4" stopIfTrue="1" operator="containsText" text="PĀRSNIEGTAS IZMAKSAS">
      <formula>NOT(ISERROR(SEARCH("PĀRSNIEGTAS IZMAKSAS",F11)))</formula>
    </cfRule>
  </conditionalFormatting>
  <conditionalFormatting sqref="F16:G16">
    <cfRule type="containsText" dxfId="139" priority="3" stopIfTrue="1" operator="containsText" text="PĀRSNIEGTAS IZMAKSAS">
      <formula>NOT(ISERROR(SEARCH("PĀRSNIEGTAS IZMAKSAS",F16)))</formula>
    </cfRule>
  </conditionalFormatting>
  <conditionalFormatting sqref="D38">
    <cfRule type="containsText" dxfId="138" priority="2" stopIfTrue="1" operator="containsText" text="PĀRSNIEGTAS IZMAKSAS">
      <formula>NOT(ISERROR(SEARCH("PĀRSNIEGTAS IZMAKSAS",D38)))</formula>
    </cfRule>
  </conditionalFormatting>
  <conditionalFormatting sqref="F8:G8 D7:D36">
    <cfRule type="containsText" dxfId="137" priority="6" stopIfTrue="1" operator="containsText" text="PĀRSNIEGTAS IZMAKSAS">
      <formula>NOT(ISERROR(SEARCH("PĀRSNIEGTAS IZMAKSAS",D7)))</formula>
    </cfRule>
  </conditionalFormatting>
  <conditionalFormatting sqref="J5:Y5">
    <cfRule type="cellIs" dxfId="136" priority="5" operator="equal">
      <formula>"x"</formula>
    </cfRule>
  </conditionalFormatting>
  <conditionalFormatting sqref="D37">
    <cfRule type="containsText" dxfId="135" priority="1" stopIfTrue="1" operator="containsText" text="PĀRSNIEGTAS IZMAKSAS">
      <formula>NOT(ISERROR(SEARCH("PĀRSNIEGTAS IZMAKSAS",D37)))</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 C9:C10 C12:C15 C17:C20 C22:C36</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406"/>
  <sheetViews>
    <sheetView zoomScale="90" zoomScaleNormal="90" workbookViewId="0">
      <pane xSplit="7" ySplit="6" topLeftCell="H9" activePane="bottomRight" state="frozen"/>
      <selection activeCell="J25" sqref="J25"/>
      <selection pane="topRight" activeCell="J25" sqref="J25"/>
      <selection pane="bottomLeft" activeCell="J25" sqref="J25"/>
      <selection pane="bottomRight" activeCell="B54" sqref="B54"/>
    </sheetView>
  </sheetViews>
  <sheetFormatPr defaultColWidth="9.140625" defaultRowHeight="12.75" x14ac:dyDescent="0.2"/>
  <cols>
    <col min="1" max="1" width="5.42578125" style="401" customWidth="1"/>
    <col min="2" max="2" width="64.140625" style="401" customWidth="1"/>
    <col min="3" max="3" width="14.5703125" style="401" customWidth="1"/>
    <col min="4" max="4" width="14.28515625" style="401" customWidth="1"/>
    <col min="5" max="5" width="9.42578125" style="401" customWidth="1"/>
    <col min="6" max="13" width="13.85546875" style="401" customWidth="1"/>
    <col min="14" max="14" width="11.28515625" style="401" customWidth="1"/>
    <col min="15" max="19" width="14" style="401" customWidth="1"/>
    <col min="20" max="20" width="11.28515625" style="401" customWidth="1"/>
    <col min="21" max="25" width="14" style="401" customWidth="1"/>
    <col min="26" max="26" width="11.28515625" style="401" customWidth="1"/>
    <col min="27" max="69" width="9.140625" style="320"/>
    <col min="70" max="16384" width="9.140625" style="401"/>
  </cols>
  <sheetData>
    <row r="1" spans="1:69" s="251" customFormat="1" ht="27" customHeight="1" x14ac:dyDescent="0.25">
      <c r="A1" s="614" t="s">
        <v>145</v>
      </c>
      <c r="B1" s="614"/>
      <c r="C1" s="600"/>
      <c r="D1" s="621" t="s">
        <v>146</v>
      </c>
      <c r="E1" s="621"/>
      <c r="F1" s="621"/>
      <c r="G1" s="621"/>
      <c r="H1" s="621"/>
      <c r="I1" s="621"/>
      <c r="J1" s="621"/>
      <c r="K1" s="621"/>
      <c r="L1" s="621"/>
      <c r="M1" s="621"/>
      <c r="N1" s="621"/>
      <c r="O1" s="621"/>
      <c r="P1" s="621"/>
      <c r="Q1" s="621"/>
      <c r="R1" s="621"/>
      <c r="S1" s="621"/>
      <c r="T1" s="621"/>
      <c r="U1" s="621"/>
      <c r="V1" s="621"/>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row>
    <row r="2" spans="1:69" s="320" customFormat="1" x14ac:dyDescent="0.2">
      <c r="A2" s="581"/>
    </row>
    <row r="3" spans="1:69" s="320" customFormat="1" ht="18.75" x14ac:dyDescent="0.3">
      <c r="A3" s="581"/>
      <c r="B3" s="602" t="s">
        <v>154</v>
      </c>
      <c r="C3" s="102"/>
      <c r="D3" s="103"/>
      <c r="E3" s="103"/>
      <c r="F3" s="103"/>
      <c r="G3" s="104"/>
      <c r="H3" s="246"/>
      <c r="I3" s="103"/>
      <c r="J3" s="103"/>
      <c r="K3" s="602" t="s">
        <v>327</v>
      </c>
      <c r="L3" s="602"/>
      <c r="M3" s="602"/>
      <c r="N3" s="602"/>
      <c r="O3" s="122"/>
      <c r="P3" s="603" t="s">
        <v>377</v>
      </c>
    </row>
    <row r="4" spans="1:69" ht="24.95" customHeight="1" x14ac:dyDescent="0.35">
      <c r="A4" s="616" t="s">
        <v>52</v>
      </c>
      <c r="B4" s="616"/>
      <c r="C4" s="616"/>
      <c r="D4" s="320"/>
      <c r="E4" s="320"/>
      <c r="F4" s="320"/>
      <c r="G4" s="320"/>
      <c r="H4" s="320"/>
      <c r="I4" s="320"/>
      <c r="J4" s="320"/>
      <c r="K4" s="320"/>
      <c r="L4" s="320"/>
      <c r="M4" s="320"/>
      <c r="N4" s="320"/>
      <c r="O4" s="320"/>
      <c r="P4" s="320"/>
      <c r="Q4" s="320"/>
      <c r="R4" s="320"/>
      <c r="S4" s="320"/>
      <c r="T4" s="320"/>
      <c r="U4" s="320"/>
      <c r="V4" s="320"/>
      <c r="W4" s="320"/>
      <c r="X4" s="320"/>
      <c r="Y4" s="320"/>
      <c r="Z4" s="320"/>
      <c r="BQ4" s="401"/>
    </row>
    <row r="5" spans="1:69" x14ac:dyDescent="0.2">
      <c r="A5" s="617" t="s">
        <v>53</v>
      </c>
      <c r="B5" s="618" t="s">
        <v>54</v>
      </c>
      <c r="C5" s="619" t="s">
        <v>333</v>
      </c>
      <c r="D5" s="613" t="s">
        <v>55</v>
      </c>
      <c r="E5" s="613"/>
      <c r="F5" s="613" t="s">
        <v>56</v>
      </c>
      <c r="G5" s="613"/>
      <c r="H5" s="613">
        <f>'Dati par projektu'!E13</f>
        <v>2022</v>
      </c>
      <c r="I5" s="613"/>
      <c r="J5" s="613">
        <f>IF(OR(H5&gt;='Dati par projektu'!$C$17,H5="X"),"X",H5+1)</f>
        <v>2023</v>
      </c>
      <c r="K5" s="613"/>
      <c r="L5" s="613" t="str">
        <f>IF(OR(J5&gt;='Dati par projektu'!$C$17,J5="X"),"X",J5+1)</f>
        <v>X</v>
      </c>
      <c r="M5" s="613"/>
      <c r="N5" s="613" t="str">
        <f>IF(OR(L5&gt;='Dati par projektu'!$C$17,L5="X"),"X",L5+1)</f>
        <v>X</v>
      </c>
      <c r="O5" s="613"/>
      <c r="P5" s="613" t="str">
        <f>IF(OR(N5&gt;='Dati par projektu'!$C$17,N5="X"),"X",N5+1)</f>
        <v>X</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Z5" s="320"/>
      <c r="AE5" s="384"/>
      <c r="AF5" s="384"/>
      <c r="AG5" s="384"/>
      <c r="AH5" s="384"/>
      <c r="AI5" s="384"/>
      <c r="AJ5" s="384"/>
      <c r="AK5" s="384"/>
      <c r="AL5" s="384"/>
      <c r="AM5" s="384"/>
      <c r="AN5" s="384"/>
      <c r="AO5" s="384"/>
      <c r="AP5" s="384"/>
      <c r="AQ5" s="384"/>
      <c r="AR5" s="384"/>
      <c r="AS5" s="384"/>
      <c r="AT5" s="384"/>
      <c r="AV5" s="582">
        <v>0.55000000000000004</v>
      </c>
      <c r="BQ5" s="401"/>
    </row>
    <row r="6" spans="1:69" ht="27" customHeight="1" x14ac:dyDescent="0.2">
      <c r="A6" s="617"/>
      <c r="B6" s="618" t="s">
        <v>57</v>
      </c>
      <c r="C6" s="620"/>
      <c r="D6" s="583" t="s">
        <v>58</v>
      </c>
      <c r="E6" s="583" t="s">
        <v>59</v>
      </c>
      <c r="F6" s="583" t="s">
        <v>60</v>
      </c>
      <c r="G6" s="583" t="s">
        <v>61</v>
      </c>
      <c r="H6" s="584" t="s">
        <v>62</v>
      </c>
      <c r="I6" s="584" t="s">
        <v>63</v>
      </c>
      <c r="J6" s="584" t="s">
        <v>62</v>
      </c>
      <c r="K6" s="584" t="s">
        <v>63</v>
      </c>
      <c r="L6" s="584" t="s">
        <v>62</v>
      </c>
      <c r="M6" s="584" t="s">
        <v>63</v>
      </c>
      <c r="N6" s="584" t="s">
        <v>62</v>
      </c>
      <c r="O6" s="584" t="s">
        <v>63</v>
      </c>
      <c r="P6" s="584" t="s">
        <v>62</v>
      </c>
      <c r="Q6" s="584" t="s">
        <v>63</v>
      </c>
      <c r="R6" s="584" t="s">
        <v>62</v>
      </c>
      <c r="S6" s="584" t="s">
        <v>63</v>
      </c>
      <c r="T6" s="584" t="s">
        <v>62</v>
      </c>
      <c r="U6" s="584" t="s">
        <v>63</v>
      </c>
      <c r="V6" s="584" t="s">
        <v>62</v>
      </c>
      <c r="W6" s="584" t="s">
        <v>63</v>
      </c>
      <c r="X6" s="584" t="s">
        <v>62</v>
      </c>
      <c r="Y6" s="584" t="s">
        <v>63</v>
      </c>
      <c r="Z6" s="320"/>
      <c r="AE6" s="384"/>
      <c r="AF6" s="384"/>
      <c r="AG6" s="384"/>
      <c r="AH6" s="384"/>
      <c r="AI6" s="384"/>
      <c r="AJ6" s="384"/>
      <c r="AK6" s="384"/>
      <c r="AL6" s="384"/>
      <c r="AM6" s="384"/>
      <c r="AN6" s="384"/>
      <c r="AO6" s="384"/>
      <c r="AP6" s="384"/>
      <c r="AQ6" s="384"/>
      <c r="AR6" s="384"/>
      <c r="AS6" s="384"/>
      <c r="AT6" s="384"/>
      <c r="AV6" s="582">
        <v>0.45</v>
      </c>
      <c r="BQ6" s="401"/>
    </row>
    <row r="7" spans="1:69" x14ac:dyDescent="0.2">
      <c r="A7" s="556">
        <v>1</v>
      </c>
      <c r="B7" s="557" t="s">
        <v>89</v>
      </c>
      <c r="C7" s="241">
        <v>0.85</v>
      </c>
      <c r="D7" s="585">
        <f>F7+G7</f>
        <v>0</v>
      </c>
      <c r="E7" s="586" t="e">
        <f t="shared" ref="E7:E35" si="0">D7/$D$36</f>
        <v>#DIV/0!</v>
      </c>
      <c r="F7" s="587">
        <f t="shared" ref="F7:G11" si="1">ROUND(H7+J7+L7+N7+P7+R7+T7+V7+X7,2)</f>
        <v>0</v>
      </c>
      <c r="G7" s="587">
        <f t="shared" si="1"/>
        <v>0</v>
      </c>
      <c r="H7" s="19"/>
      <c r="I7" s="20"/>
      <c r="J7" s="19"/>
      <c r="K7" s="20"/>
      <c r="L7" s="19"/>
      <c r="M7" s="20"/>
      <c r="N7" s="19"/>
      <c r="O7" s="20"/>
      <c r="P7" s="19"/>
      <c r="Q7" s="20"/>
      <c r="R7" s="19"/>
      <c r="S7" s="20"/>
      <c r="T7" s="19"/>
      <c r="U7" s="20"/>
      <c r="V7" s="19"/>
      <c r="W7" s="20"/>
      <c r="X7" s="19"/>
      <c r="Y7" s="20"/>
      <c r="Z7" s="320"/>
      <c r="AE7" s="384"/>
      <c r="AF7" s="384"/>
      <c r="AG7" s="384"/>
      <c r="AH7" s="384"/>
      <c r="AI7" s="384"/>
      <c r="AJ7" s="384"/>
      <c r="AK7" s="384"/>
      <c r="AL7" s="384"/>
      <c r="AM7" s="384"/>
      <c r="AN7" s="384"/>
      <c r="AO7" s="384"/>
      <c r="AP7" s="384"/>
      <c r="AQ7" s="384"/>
      <c r="AR7" s="384"/>
      <c r="AS7" s="384"/>
      <c r="AT7" s="384"/>
      <c r="AV7" s="582">
        <v>0.35</v>
      </c>
      <c r="BQ7" s="401"/>
    </row>
    <row r="8" spans="1:69" x14ac:dyDescent="0.2">
      <c r="A8" s="556">
        <v>2</v>
      </c>
      <c r="B8" s="557" t="s">
        <v>64</v>
      </c>
      <c r="C8" s="320"/>
      <c r="D8" s="585">
        <f t="shared" ref="D8:D35" si="2">F8+G8</f>
        <v>0</v>
      </c>
      <c r="E8" s="586" t="e">
        <f t="shared" si="0"/>
        <v>#DIV/0!</v>
      </c>
      <c r="F8" s="588">
        <f>ROUND(H8+J8+L8+N8+P8+R8+T8+V8+X8,2)</f>
        <v>0</v>
      </c>
      <c r="G8" s="588">
        <f>ROUND(I8+K8+M8+O8+Q8+S8+U8+W8+Y8,2)</f>
        <v>0</v>
      </c>
      <c r="H8" s="589">
        <f>SUM(H9:H10)</f>
        <v>0</v>
      </c>
      <c r="I8" s="589">
        <f t="shared" ref="I8:Y8" si="3">SUM(I9:I10)</f>
        <v>0</v>
      </c>
      <c r="J8" s="589">
        <f t="shared" si="3"/>
        <v>0</v>
      </c>
      <c r="K8" s="589">
        <f t="shared" si="3"/>
        <v>0</v>
      </c>
      <c r="L8" s="589">
        <f t="shared" si="3"/>
        <v>0</v>
      </c>
      <c r="M8" s="589">
        <f t="shared" si="3"/>
        <v>0</v>
      </c>
      <c r="N8" s="589">
        <f t="shared" si="3"/>
        <v>0</v>
      </c>
      <c r="O8" s="589">
        <f t="shared" si="3"/>
        <v>0</v>
      </c>
      <c r="P8" s="589">
        <f t="shared" si="3"/>
        <v>0</v>
      </c>
      <c r="Q8" s="589">
        <f t="shared" si="3"/>
        <v>0</v>
      </c>
      <c r="R8" s="589">
        <f t="shared" si="3"/>
        <v>0</v>
      </c>
      <c r="S8" s="589">
        <f t="shared" si="3"/>
        <v>0</v>
      </c>
      <c r="T8" s="589">
        <f t="shared" si="3"/>
        <v>0</v>
      </c>
      <c r="U8" s="589">
        <f t="shared" si="3"/>
        <v>0</v>
      </c>
      <c r="V8" s="589">
        <f t="shared" si="3"/>
        <v>0</v>
      </c>
      <c r="W8" s="589">
        <f t="shared" si="3"/>
        <v>0</v>
      </c>
      <c r="X8" s="589">
        <f t="shared" si="3"/>
        <v>0</v>
      </c>
      <c r="Y8" s="589">
        <f t="shared" si="3"/>
        <v>0</v>
      </c>
      <c r="Z8" s="320"/>
      <c r="AE8" s="384"/>
      <c r="AF8" s="384"/>
      <c r="AG8" s="384"/>
      <c r="AH8" s="384"/>
      <c r="AI8" s="384"/>
      <c r="AJ8" s="384"/>
      <c r="AK8" s="384"/>
      <c r="AL8" s="384"/>
      <c r="AM8" s="384"/>
      <c r="AN8" s="384"/>
      <c r="AO8" s="384"/>
      <c r="AP8" s="384"/>
      <c r="AQ8" s="384"/>
      <c r="AR8" s="384"/>
      <c r="AS8" s="384"/>
      <c r="AT8" s="384"/>
      <c r="AV8" s="590"/>
      <c r="BQ8" s="401"/>
    </row>
    <row r="9" spans="1:69" x14ac:dyDescent="0.2">
      <c r="A9" s="561" t="s">
        <v>65</v>
      </c>
      <c r="B9" s="562" t="s">
        <v>66</v>
      </c>
      <c r="C9" s="241">
        <v>0.85</v>
      </c>
      <c r="D9" s="585">
        <f t="shared" si="2"/>
        <v>0</v>
      </c>
      <c r="E9" s="586" t="e">
        <f t="shared" si="0"/>
        <v>#DIV/0!</v>
      </c>
      <c r="F9" s="591">
        <f t="shared" si="1"/>
        <v>0</v>
      </c>
      <c r="G9" s="591">
        <f t="shared" si="1"/>
        <v>0</v>
      </c>
      <c r="H9" s="20"/>
      <c r="I9" s="20"/>
      <c r="J9" s="20"/>
      <c r="K9" s="20"/>
      <c r="L9" s="20"/>
      <c r="M9" s="20"/>
      <c r="N9" s="20"/>
      <c r="O9" s="20"/>
      <c r="P9" s="20"/>
      <c r="Q9" s="20"/>
      <c r="R9" s="20"/>
      <c r="S9" s="20"/>
      <c r="T9" s="20"/>
      <c r="U9" s="20"/>
      <c r="V9" s="20"/>
      <c r="W9" s="20"/>
      <c r="X9" s="20"/>
      <c r="Y9" s="20"/>
      <c r="Z9" s="320"/>
      <c r="AE9" s="384"/>
      <c r="AF9" s="384"/>
      <c r="AG9" s="384"/>
      <c r="AH9" s="384"/>
      <c r="AI9" s="384"/>
      <c r="AJ9" s="384"/>
      <c r="AK9" s="384"/>
      <c r="AL9" s="384"/>
      <c r="AM9" s="384"/>
      <c r="AN9" s="384"/>
      <c r="AO9" s="384"/>
      <c r="AP9" s="384"/>
      <c r="AQ9" s="384"/>
      <c r="AR9" s="384"/>
      <c r="AS9" s="384"/>
      <c r="AT9" s="384"/>
      <c r="AV9" s="590"/>
      <c r="BQ9" s="401"/>
    </row>
    <row r="10" spans="1:69" x14ac:dyDescent="0.2">
      <c r="A10" s="561" t="s">
        <v>67</v>
      </c>
      <c r="B10" s="562" t="s">
        <v>90</v>
      </c>
      <c r="C10" s="241">
        <v>0.85</v>
      </c>
      <c r="D10" s="585">
        <f t="shared" si="2"/>
        <v>0</v>
      </c>
      <c r="E10" s="586" t="e">
        <f t="shared" si="0"/>
        <v>#DIV/0!</v>
      </c>
      <c r="F10" s="591">
        <f t="shared" si="1"/>
        <v>0</v>
      </c>
      <c r="G10" s="591">
        <f t="shared" si="1"/>
        <v>0</v>
      </c>
      <c r="H10" s="20"/>
      <c r="I10" s="20"/>
      <c r="J10" s="20"/>
      <c r="K10" s="20"/>
      <c r="L10" s="20"/>
      <c r="M10" s="20"/>
      <c r="N10" s="20"/>
      <c r="O10" s="20"/>
      <c r="P10" s="20"/>
      <c r="Q10" s="20"/>
      <c r="R10" s="20"/>
      <c r="S10" s="20"/>
      <c r="T10" s="20"/>
      <c r="U10" s="20"/>
      <c r="V10" s="20"/>
      <c r="W10" s="20"/>
      <c r="X10" s="20"/>
      <c r="Y10" s="20"/>
      <c r="Z10" s="320"/>
      <c r="AE10" s="384"/>
      <c r="AF10" s="384"/>
      <c r="AG10" s="384"/>
      <c r="AH10" s="384"/>
      <c r="AI10" s="384"/>
      <c r="AJ10" s="384"/>
      <c r="AK10" s="384"/>
      <c r="AL10" s="384"/>
      <c r="AM10" s="384"/>
      <c r="AN10" s="384"/>
      <c r="AO10" s="384"/>
      <c r="AP10" s="384"/>
      <c r="AQ10" s="384"/>
      <c r="AR10" s="384"/>
      <c r="AS10" s="384"/>
      <c r="AT10" s="384"/>
      <c r="AV10" s="590"/>
      <c r="BQ10" s="401"/>
    </row>
    <row r="11" spans="1:69" hidden="1" x14ac:dyDescent="0.2">
      <c r="A11" s="556">
        <v>3</v>
      </c>
      <c r="B11" s="557" t="s">
        <v>93</v>
      </c>
      <c r="C11" s="320"/>
      <c r="D11" s="585">
        <f t="shared" si="2"/>
        <v>0</v>
      </c>
      <c r="E11" s="586" t="e">
        <f t="shared" si="0"/>
        <v>#DIV/0!</v>
      </c>
      <c r="F11" s="588">
        <f t="shared" si="1"/>
        <v>0</v>
      </c>
      <c r="G11" s="588">
        <f t="shared" si="1"/>
        <v>0</v>
      </c>
      <c r="H11" s="589">
        <f>SUM(H12:H13)</f>
        <v>0</v>
      </c>
      <c r="I11" s="589">
        <f t="shared" ref="I11:Y11" si="4">SUM(I12:I13)</f>
        <v>0</v>
      </c>
      <c r="J11" s="589">
        <f t="shared" si="4"/>
        <v>0</v>
      </c>
      <c r="K11" s="589">
        <f t="shared" si="4"/>
        <v>0</v>
      </c>
      <c r="L11" s="589">
        <f t="shared" si="4"/>
        <v>0</v>
      </c>
      <c r="M11" s="589">
        <f t="shared" si="4"/>
        <v>0</v>
      </c>
      <c r="N11" s="589">
        <f t="shared" si="4"/>
        <v>0</v>
      </c>
      <c r="O11" s="589">
        <f t="shared" si="4"/>
        <v>0</v>
      </c>
      <c r="P11" s="589">
        <f t="shared" si="4"/>
        <v>0</v>
      </c>
      <c r="Q11" s="589">
        <f t="shared" si="4"/>
        <v>0</v>
      </c>
      <c r="R11" s="589">
        <f t="shared" si="4"/>
        <v>0</v>
      </c>
      <c r="S11" s="589">
        <f t="shared" si="4"/>
        <v>0</v>
      </c>
      <c r="T11" s="589">
        <f t="shared" si="4"/>
        <v>0</v>
      </c>
      <c r="U11" s="589">
        <f t="shared" si="4"/>
        <v>0</v>
      </c>
      <c r="V11" s="589">
        <f t="shared" si="4"/>
        <v>0</v>
      </c>
      <c r="W11" s="589">
        <f t="shared" si="4"/>
        <v>0</v>
      </c>
      <c r="X11" s="589">
        <f t="shared" si="4"/>
        <v>0</v>
      </c>
      <c r="Y11" s="589">
        <f t="shared" si="4"/>
        <v>0</v>
      </c>
      <c r="Z11" s="320"/>
      <c r="AE11" s="384"/>
      <c r="AF11" s="384"/>
      <c r="AG11" s="384"/>
      <c r="AH11" s="384"/>
      <c r="AI11" s="384"/>
      <c r="AJ11" s="384"/>
      <c r="AK11" s="384"/>
      <c r="AL11" s="384"/>
      <c r="AM11" s="384"/>
      <c r="AN11" s="384"/>
      <c r="AO11" s="384"/>
      <c r="AP11" s="384"/>
      <c r="AQ11" s="384"/>
      <c r="AR11" s="384"/>
      <c r="AS11" s="384"/>
      <c r="AT11" s="384"/>
      <c r="AV11" s="590"/>
      <c r="BQ11" s="401"/>
    </row>
    <row r="12" spans="1:69" hidden="1" x14ac:dyDescent="0.2">
      <c r="A12" s="561" t="s">
        <v>91</v>
      </c>
      <c r="B12" s="562" t="s">
        <v>94</v>
      </c>
      <c r="C12" s="241">
        <v>0.85</v>
      </c>
      <c r="D12" s="585">
        <f t="shared" si="2"/>
        <v>0</v>
      </c>
      <c r="E12" s="586" t="e">
        <f t="shared" si="0"/>
        <v>#DIV/0!</v>
      </c>
      <c r="F12" s="591">
        <f>ROUND(H12+J12+L12+N12+P12+R12+T12+V12+X12,2)</f>
        <v>0</v>
      </c>
      <c r="G12" s="591">
        <f>ROUND(I12+K12+M12+O12+Q12+S12+U12+W12+Y12,2)</f>
        <v>0</v>
      </c>
      <c r="H12" s="20"/>
      <c r="I12" s="20"/>
      <c r="J12" s="20"/>
      <c r="K12" s="20"/>
      <c r="L12" s="20"/>
      <c r="M12" s="20"/>
      <c r="N12" s="20"/>
      <c r="O12" s="20"/>
      <c r="P12" s="20"/>
      <c r="Q12" s="20"/>
      <c r="R12" s="20"/>
      <c r="S12" s="20"/>
      <c r="T12" s="20"/>
      <c r="U12" s="20"/>
      <c r="V12" s="20"/>
      <c r="W12" s="20"/>
      <c r="X12" s="20"/>
      <c r="Y12" s="20"/>
      <c r="Z12" s="320"/>
      <c r="AE12" s="384"/>
      <c r="AF12" s="384"/>
      <c r="AG12" s="384"/>
      <c r="AH12" s="384"/>
      <c r="AI12" s="384"/>
      <c r="AJ12" s="384"/>
      <c r="AK12" s="384"/>
      <c r="AL12" s="384"/>
      <c r="AM12" s="384"/>
      <c r="AN12" s="384"/>
      <c r="AO12" s="384"/>
      <c r="AP12" s="384"/>
      <c r="AQ12" s="384"/>
      <c r="AR12" s="384"/>
      <c r="AS12" s="384"/>
      <c r="AT12" s="384"/>
      <c r="AV12" s="590"/>
      <c r="BQ12" s="401"/>
    </row>
    <row r="13" spans="1:69" hidden="1" x14ac:dyDescent="0.2">
      <c r="A13" s="561" t="s">
        <v>92</v>
      </c>
      <c r="B13" s="562" t="s">
        <v>95</v>
      </c>
      <c r="C13" s="241">
        <v>0.85</v>
      </c>
      <c r="D13" s="585">
        <f t="shared" si="2"/>
        <v>0</v>
      </c>
      <c r="E13" s="586" t="e">
        <f t="shared" si="0"/>
        <v>#DIV/0!</v>
      </c>
      <c r="F13" s="591">
        <f t="shared" ref="F13:G16" si="5">ROUND(H13+J13+L13+N13+P13+R13+T13+V13+X13,2)</f>
        <v>0</v>
      </c>
      <c r="G13" s="591">
        <f t="shared" si="5"/>
        <v>0</v>
      </c>
      <c r="H13" s="20"/>
      <c r="I13" s="20"/>
      <c r="J13" s="20"/>
      <c r="K13" s="20"/>
      <c r="L13" s="20"/>
      <c r="M13" s="20"/>
      <c r="N13" s="20"/>
      <c r="O13" s="20"/>
      <c r="P13" s="20"/>
      <c r="Q13" s="20"/>
      <c r="R13" s="20"/>
      <c r="S13" s="20"/>
      <c r="T13" s="20"/>
      <c r="U13" s="20"/>
      <c r="V13" s="20"/>
      <c r="W13" s="20"/>
      <c r="X13" s="20"/>
      <c r="Y13" s="20"/>
      <c r="Z13" s="320"/>
      <c r="AE13" s="384"/>
      <c r="AF13" s="384"/>
      <c r="AG13" s="384"/>
      <c r="AH13" s="384"/>
      <c r="AI13" s="384"/>
      <c r="AJ13" s="384"/>
      <c r="AK13" s="384"/>
      <c r="AL13" s="384"/>
      <c r="AM13" s="384"/>
      <c r="AN13" s="384"/>
      <c r="AO13" s="384"/>
      <c r="AP13" s="384"/>
      <c r="AQ13" s="384"/>
      <c r="AR13" s="384"/>
      <c r="AS13" s="384"/>
      <c r="AT13" s="384"/>
      <c r="AV13" s="590"/>
      <c r="BQ13" s="401"/>
    </row>
    <row r="14" spans="1:69" hidden="1" x14ac:dyDescent="0.2">
      <c r="A14" s="556">
        <v>4</v>
      </c>
      <c r="B14" s="557" t="s">
        <v>68</v>
      </c>
      <c r="C14" s="241">
        <v>0.85</v>
      </c>
      <c r="D14" s="585">
        <f t="shared" si="2"/>
        <v>0</v>
      </c>
      <c r="E14" s="586" t="e">
        <f t="shared" si="0"/>
        <v>#DIV/0!</v>
      </c>
      <c r="F14" s="591">
        <f t="shared" si="5"/>
        <v>0</v>
      </c>
      <c r="G14" s="591">
        <f t="shared" si="5"/>
        <v>0</v>
      </c>
      <c r="H14" s="19"/>
      <c r="I14" s="19"/>
      <c r="J14" s="19"/>
      <c r="K14" s="19"/>
      <c r="L14" s="19"/>
      <c r="M14" s="19"/>
      <c r="N14" s="19"/>
      <c r="O14" s="19"/>
      <c r="P14" s="19"/>
      <c r="Q14" s="19"/>
      <c r="R14" s="19"/>
      <c r="S14" s="19"/>
      <c r="T14" s="19"/>
      <c r="U14" s="19"/>
      <c r="V14" s="19"/>
      <c r="W14" s="19"/>
      <c r="X14" s="19"/>
      <c r="Y14" s="19"/>
      <c r="Z14" s="320"/>
      <c r="AE14" s="384"/>
      <c r="AF14" s="384"/>
      <c r="AG14" s="384"/>
      <c r="AH14" s="384"/>
      <c r="AI14" s="384"/>
      <c r="AJ14" s="384"/>
      <c r="AK14" s="384"/>
      <c r="AL14" s="384"/>
      <c r="AM14" s="384"/>
      <c r="AN14" s="384"/>
      <c r="AO14" s="384"/>
      <c r="AP14" s="384"/>
      <c r="AQ14" s="384"/>
      <c r="AR14" s="384"/>
      <c r="AS14" s="384"/>
      <c r="AT14" s="384"/>
      <c r="BQ14" s="401"/>
    </row>
    <row r="15" spans="1:69" hidden="1" x14ac:dyDescent="0.2">
      <c r="A15" s="556">
        <v>5</v>
      </c>
      <c r="B15" s="557" t="s">
        <v>96</v>
      </c>
      <c r="C15" s="241">
        <v>0.85</v>
      </c>
      <c r="D15" s="585">
        <f t="shared" si="2"/>
        <v>0</v>
      </c>
      <c r="E15" s="586" t="e">
        <f t="shared" si="0"/>
        <v>#DIV/0!</v>
      </c>
      <c r="F15" s="591">
        <f t="shared" si="5"/>
        <v>0</v>
      </c>
      <c r="G15" s="591">
        <f t="shared" si="5"/>
        <v>0</v>
      </c>
      <c r="H15" s="19"/>
      <c r="I15" s="19"/>
      <c r="J15" s="19"/>
      <c r="K15" s="19"/>
      <c r="L15" s="19"/>
      <c r="M15" s="19"/>
      <c r="N15" s="19"/>
      <c r="O15" s="19"/>
      <c r="P15" s="19"/>
      <c r="Q15" s="19"/>
      <c r="R15" s="19"/>
      <c r="S15" s="19"/>
      <c r="T15" s="19"/>
      <c r="U15" s="19"/>
      <c r="V15" s="19"/>
      <c r="W15" s="19"/>
      <c r="X15" s="19"/>
      <c r="Y15" s="19"/>
      <c r="Z15" s="320"/>
      <c r="AE15" s="384"/>
      <c r="AF15" s="384"/>
      <c r="AG15" s="384"/>
      <c r="AH15" s="384"/>
      <c r="AI15" s="384"/>
      <c r="AJ15" s="384"/>
      <c r="AK15" s="384"/>
      <c r="AL15" s="384"/>
      <c r="AM15" s="384"/>
      <c r="AN15" s="384"/>
      <c r="AO15" s="384"/>
      <c r="AP15" s="384"/>
      <c r="AQ15" s="384"/>
      <c r="AR15" s="384"/>
      <c r="AS15" s="384"/>
      <c r="AT15" s="384"/>
      <c r="BQ15" s="401"/>
    </row>
    <row r="16" spans="1:69" hidden="1" x14ac:dyDescent="0.2">
      <c r="A16" s="556">
        <v>6</v>
      </c>
      <c r="B16" s="557" t="s">
        <v>97</v>
      </c>
      <c r="C16" s="320"/>
      <c r="D16" s="585">
        <f t="shared" si="2"/>
        <v>0</v>
      </c>
      <c r="E16" s="586" t="e">
        <f t="shared" si="0"/>
        <v>#DIV/0!</v>
      </c>
      <c r="F16" s="588">
        <f t="shared" si="5"/>
        <v>0</v>
      </c>
      <c r="G16" s="588">
        <f>ROUND(I16+K16+M16+O16+Q16+S16+U16+W16+Y16,2)</f>
        <v>0</v>
      </c>
      <c r="H16" s="589">
        <f>SUM(H17:H20)</f>
        <v>0</v>
      </c>
      <c r="I16" s="589">
        <f t="shared" ref="I16:Y16" si="6">SUM(I17:I20)</f>
        <v>0</v>
      </c>
      <c r="J16" s="589">
        <f t="shared" si="6"/>
        <v>0</v>
      </c>
      <c r="K16" s="589">
        <f t="shared" si="6"/>
        <v>0</v>
      </c>
      <c r="L16" s="589">
        <f t="shared" si="6"/>
        <v>0</v>
      </c>
      <c r="M16" s="589">
        <f t="shared" si="6"/>
        <v>0</v>
      </c>
      <c r="N16" s="589">
        <f t="shared" si="6"/>
        <v>0</v>
      </c>
      <c r="O16" s="589">
        <f t="shared" si="6"/>
        <v>0</v>
      </c>
      <c r="P16" s="589">
        <f t="shared" si="6"/>
        <v>0</v>
      </c>
      <c r="Q16" s="589">
        <f t="shared" si="6"/>
        <v>0</v>
      </c>
      <c r="R16" s="589">
        <f t="shared" si="6"/>
        <v>0</v>
      </c>
      <c r="S16" s="589">
        <f t="shared" si="6"/>
        <v>0</v>
      </c>
      <c r="T16" s="589">
        <f t="shared" si="6"/>
        <v>0</v>
      </c>
      <c r="U16" s="589">
        <f t="shared" si="6"/>
        <v>0</v>
      </c>
      <c r="V16" s="589">
        <f t="shared" si="6"/>
        <v>0</v>
      </c>
      <c r="W16" s="589">
        <f t="shared" si="6"/>
        <v>0</v>
      </c>
      <c r="X16" s="589">
        <f t="shared" si="6"/>
        <v>0</v>
      </c>
      <c r="Y16" s="589">
        <f t="shared" si="6"/>
        <v>0</v>
      </c>
      <c r="Z16" s="320"/>
      <c r="AE16" s="384"/>
      <c r="AF16" s="384"/>
      <c r="AG16" s="384"/>
      <c r="AH16" s="384"/>
      <c r="AI16" s="384"/>
      <c r="AJ16" s="384"/>
      <c r="AK16" s="384"/>
      <c r="AL16" s="384"/>
      <c r="AM16" s="384"/>
      <c r="AN16" s="384"/>
      <c r="AO16" s="384"/>
      <c r="AP16" s="384"/>
      <c r="AQ16" s="384"/>
      <c r="AR16" s="384"/>
      <c r="AS16" s="384"/>
      <c r="AT16" s="384"/>
      <c r="AV16" s="590"/>
      <c r="BQ16" s="401"/>
    </row>
    <row r="17" spans="1:69" hidden="1" x14ac:dyDescent="0.2">
      <c r="A17" s="561" t="s">
        <v>100</v>
      </c>
      <c r="B17" s="562" t="s">
        <v>98</v>
      </c>
      <c r="C17" s="241">
        <v>0.85</v>
      </c>
      <c r="D17" s="585">
        <f t="shared" si="2"/>
        <v>0</v>
      </c>
      <c r="E17" s="586" t="e">
        <f t="shared" si="0"/>
        <v>#DIV/0!</v>
      </c>
      <c r="F17" s="591">
        <f>ROUND(H17+J17+L17+N17+P17+R17+T17+V17+X17,2)</f>
        <v>0</v>
      </c>
      <c r="G17" s="591">
        <f>ROUND(I17+K17+M17+O17+Q17+S17+U17+W17+Y17,2)</f>
        <v>0</v>
      </c>
      <c r="H17" s="20"/>
      <c r="I17" s="20"/>
      <c r="J17" s="20"/>
      <c r="K17" s="20"/>
      <c r="L17" s="20"/>
      <c r="M17" s="20"/>
      <c r="N17" s="20"/>
      <c r="O17" s="20"/>
      <c r="P17" s="20"/>
      <c r="Q17" s="20"/>
      <c r="R17" s="20"/>
      <c r="S17" s="20"/>
      <c r="T17" s="20"/>
      <c r="U17" s="20"/>
      <c r="V17" s="20"/>
      <c r="W17" s="20"/>
      <c r="X17" s="20"/>
      <c r="Y17" s="20"/>
      <c r="Z17" s="320"/>
      <c r="AE17" s="384"/>
      <c r="AF17" s="384"/>
      <c r="AG17" s="384"/>
      <c r="AH17" s="384"/>
      <c r="AI17" s="384"/>
      <c r="AJ17" s="384"/>
      <c r="AK17" s="384"/>
      <c r="AL17" s="384"/>
      <c r="AM17" s="384"/>
      <c r="AN17" s="384"/>
      <c r="AO17" s="384"/>
      <c r="AP17" s="384"/>
      <c r="AQ17" s="384"/>
      <c r="AR17" s="384"/>
      <c r="AS17" s="384"/>
      <c r="AT17" s="384"/>
      <c r="AV17" s="590"/>
      <c r="BQ17" s="401"/>
    </row>
    <row r="18" spans="1:69" hidden="1" x14ac:dyDescent="0.2">
      <c r="A18" s="561" t="s">
        <v>101</v>
      </c>
      <c r="B18" s="562" t="s">
        <v>95</v>
      </c>
      <c r="C18" s="241">
        <v>0.85</v>
      </c>
      <c r="D18" s="585">
        <f t="shared" si="2"/>
        <v>0</v>
      </c>
      <c r="E18" s="586" t="e">
        <f t="shared" si="0"/>
        <v>#DIV/0!</v>
      </c>
      <c r="F18" s="591">
        <f t="shared" ref="F18:G20" si="7">ROUND(H18+J18+L18+N18+P18+R18+T18+V18+X18,2)</f>
        <v>0</v>
      </c>
      <c r="G18" s="591">
        <f t="shared" si="7"/>
        <v>0</v>
      </c>
      <c r="H18" s="20"/>
      <c r="I18" s="20"/>
      <c r="J18" s="20"/>
      <c r="K18" s="20"/>
      <c r="L18" s="20"/>
      <c r="M18" s="20"/>
      <c r="N18" s="20"/>
      <c r="O18" s="20"/>
      <c r="P18" s="20"/>
      <c r="Q18" s="20"/>
      <c r="R18" s="20"/>
      <c r="S18" s="20"/>
      <c r="T18" s="20"/>
      <c r="U18" s="20"/>
      <c r="V18" s="20"/>
      <c r="W18" s="20"/>
      <c r="X18" s="20"/>
      <c r="Y18" s="20"/>
      <c r="Z18" s="320"/>
      <c r="AE18" s="384"/>
      <c r="AF18" s="384"/>
      <c r="AG18" s="384"/>
      <c r="AH18" s="384"/>
      <c r="AI18" s="384"/>
      <c r="AJ18" s="384"/>
      <c r="AK18" s="384"/>
      <c r="AL18" s="384"/>
      <c r="AM18" s="384"/>
      <c r="AN18" s="384"/>
      <c r="AO18" s="384"/>
      <c r="AP18" s="384"/>
      <c r="AQ18" s="384"/>
      <c r="AR18" s="384"/>
      <c r="AS18" s="384"/>
      <c r="AT18" s="384"/>
      <c r="AV18" s="590"/>
      <c r="BQ18" s="401"/>
    </row>
    <row r="19" spans="1:69" s="320" customFormat="1" hidden="1" x14ac:dyDescent="0.2">
      <c r="A19" s="561" t="s">
        <v>102</v>
      </c>
      <c r="B19" s="562" t="s">
        <v>99</v>
      </c>
      <c r="C19" s="241">
        <v>0.85</v>
      </c>
      <c r="D19" s="585">
        <f t="shared" si="2"/>
        <v>0</v>
      </c>
      <c r="E19" s="586" t="e">
        <f t="shared" si="0"/>
        <v>#DIV/0!</v>
      </c>
      <c r="F19" s="591">
        <f t="shared" si="7"/>
        <v>0</v>
      </c>
      <c r="G19" s="591">
        <f t="shared" si="7"/>
        <v>0</v>
      </c>
      <c r="H19" s="20"/>
      <c r="I19" s="20"/>
      <c r="J19" s="20"/>
      <c r="K19" s="20"/>
      <c r="L19" s="20"/>
      <c r="M19" s="20"/>
      <c r="N19" s="20"/>
      <c r="O19" s="20"/>
      <c r="P19" s="20"/>
      <c r="Q19" s="20"/>
      <c r="R19" s="20"/>
      <c r="S19" s="20"/>
      <c r="T19" s="20"/>
      <c r="U19" s="20"/>
      <c r="V19" s="20"/>
      <c r="W19" s="20"/>
      <c r="X19" s="20"/>
      <c r="Y19" s="20"/>
      <c r="AE19" s="384"/>
      <c r="AF19" s="384"/>
      <c r="AG19" s="384"/>
      <c r="AH19" s="384"/>
      <c r="AI19" s="384"/>
      <c r="AJ19" s="384"/>
      <c r="AK19" s="384"/>
      <c r="AL19" s="384"/>
      <c r="AM19" s="384"/>
      <c r="AN19" s="384"/>
      <c r="AO19" s="384"/>
      <c r="AP19" s="384"/>
      <c r="AQ19" s="384"/>
      <c r="AR19" s="384"/>
      <c r="AS19" s="384"/>
      <c r="AT19" s="384"/>
      <c r="AV19" s="590"/>
    </row>
    <row r="20" spans="1:69" s="320" customFormat="1" hidden="1" x14ac:dyDescent="0.2">
      <c r="A20" s="561" t="s">
        <v>103</v>
      </c>
      <c r="B20" s="562" t="s">
        <v>80</v>
      </c>
      <c r="C20" s="241">
        <v>0.85</v>
      </c>
      <c r="D20" s="585">
        <f t="shared" si="2"/>
        <v>0</v>
      </c>
      <c r="E20" s="586" t="e">
        <f t="shared" si="0"/>
        <v>#DIV/0!</v>
      </c>
      <c r="F20" s="591">
        <f t="shared" si="7"/>
        <v>0</v>
      </c>
      <c r="G20" s="591">
        <f t="shared" si="7"/>
        <v>0</v>
      </c>
      <c r="H20" s="20"/>
      <c r="I20" s="20"/>
      <c r="J20" s="20"/>
      <c r="K20" s="20"/>
      <c r="L20" s="20"/>
      <c r="M20" s="20"/>
      <c r="N20" s="20"/>
      <c r="O20" s="20"/>
      <c r="P20" s="20"/>
      <c r="Q20" s="20"/>
      <c r="R20" s="20"/>
      <c r="S20" s="20"/>
      <c r="T20" s="20"/>
      <c r="U20" s="20"/>
      <c r="V20" s="20"/>
      <c r="W20" s="20"/>
      <c r="X20" s="20"/>
      <c r="Y20" s="20"/>
      <c r="AE20" s="384"/>
      <c r="AF20" s="384"/>
      <c r="AG20" s="384"/>
      <c r="AH20" s="384"/>
      <c r="AI20" s="384"/>
      <c r="AJ20" s="384"/>
      <c r="AK20" s="384"/>
      <c r="AL20" s="384"/>
      <c r="AM20" s="384"/>
      <c r="AN20" s="384"/>
      <c r="AO20" s="384"/>
      <c r="AP20" s="384"/>
      <c r="AQ20" s="384"/>
      <c r="AR20" s="384"/>
      <c r="AS20" s="384"/>
      <c r="AT20" s="384"/>
      <c r="AV20" s="590"/>
    </row>
    <row r="21" spans="1:69" s="320" customFormat="1" x14ac:dyDescent="0.2">
      <c r="A21" s="556">
        <v>7</v>
      </c>
      <c r="B21" s="557" t="s">
        <v>69</v>
      </c>
      <c r="D21" s="585">
        <f t="shared" si="2"/>
        <v>0</v>
      </c>
      <c r="E21" s="586" t="e">
        <f t="shared" si="0"/>
        <v>#DIV/0!</v>
      </c>
      <c r="F21" s="587">
        <f>ROUND(H21+J21+L21+N21+P21+R21+T21+V21+X21,2)</f>
        <v>0</v>
      </c>
      <c r="G21" s="587">
        <f>ROUND(I21+K21+M21+O21+Q21+S21+U21+W21+Y21,2)</f>
        <v>0</v>
      </c>
      <c r="H21" s="592">
        <f>SUM(H22:H27)</f>
        <v>0</v>
      </c>
      <c r="I21" s="592">
        <f t="shared" ref="I21:Y21" si="8">SUM(I22:I27)</f>
        <v>0</v>
      </c>
      <c r="J21" s="592">
        <f t="shared" si="8"/>
        <v>0</v>
      </c>
      <c r="K21" s="592">
        <f t="shared" si="8"/>
        <v>0</v>
      </c>
      <c r="L21" s="592">
        <f t="shared" si="8"/>
        <v>0</v>
      </c>
      <c r="M21" s="592">
        <f t="shared" si="8"/>
        <v>0</v>
      </c>
      <c r="N21" s="592">
        <f t="shared" si="8"/>
        <v>0</v>
      </c>
      <c r="O21" s="592">
        <f t="shared" si="8"/>
        <v>0</v>
      </c>
      <c r="P21" s="592">
        <f t="shared" si="8"/>
        <v>0</v>
      </c>
      <c r="Q21" s="592">
        <f t="shared" si="8"/>
        <v>0</v>
      </c>
      <c r="R21" s="592">
        <f t="shared" si="8"/>
        <v>0</v>
      </c>
      <c r="S21" s="592">
        <f t="shared" si="8"/>
        <v>0</v>
      </c>
      <c r="T21" s="592">
        <f t="shared" si="8"/>
        <v>0</v>
      </c>
      <c r="U21" s="592">
        <f t="shared" si="8"/>
        <v>0</v>
      </c>
      <c r="V21" s="592">
        <f t="shared" si="8"/>
        <v>0</v>
      </c>
      <c r="W21" s="592">
        <f t="shared" si="8"/>
        <v>0</v>
      </c>
      <c r="X21" s="592">
        <f t="shared" si="8"/>
        <v>0</v>
      </c>
      <c r="Y21" s="592">
        <f t="shared" si="8"/>
        <v>0</v>
      </c>
      <c r="AE21" s="384"/>
      <c r="AF21" s="384"/>
      <c r="AG21" s="384"/>
      <c r="AH21" s="384"/>
      <c r="AI21" s="384"/>
      <c r="AJ21" s="384"/>
      <c r="AK21" s="384"/>
      <c r="AL21" s="384"/>
      <c r="AM21" s="384"/>
      <c r="AN21" s="384"/>
      <c r="AO21" s="384"/>
      <c r="AP21" s="384"/>
      <c r="AQ21" s="384"/>
      <c r="AR21" s="384"/>
      <c r="AS21" s="384"/>
      <c r="AT21" s="384"/>
    </row>
    <row r="22" spans="1:69" s="320" customFormat="1" x14ac:dyDescent="0.2">
      <c r="A22" s="561" t="s">
        <v>70</v>
      </c>
      <c r="B22" s="562" t="s">
        <v>324</v>
      </c>
      <c r="C22" s="241">
        <v>1</v>
      </c>
      <c r="D22" s="585">
        <f t="shared" si="2"/>
        <v>0</v>
      </c>
      <c r="E22" s="586" t="e">
        <f t="shared" si="0"/>
        <v>#DIV/0!</v>
      </c>
      <c r="F22" s="591">
        <f>ROUND(H22+J22+L22+N22+P22+R22+T22+V22+X22,2)</f>
        <v>0</v>
      </c>
      <c r="G22" s="591">
        <f>ROUND(I22+K22+M22+O22+Q22+S22+U22+W22+Y22,2)</f>
        <v>0</v>
      </c>
      <c r="H22" s="20"/>
      <c r="I22" s="20"/>
      <c r="J22" s="20"/>
      <c r="K22" s="20"/>
      <c r="L22" s="20"/>
      <c r="M22" s="20"/>
      <c r="N22" s="20"/>
      <c r="O22" s="20"/>
      <c r="P22" s="20"/>
      <c r="Q22" s="20"/>
      <c r="R22" s="20"/>
      <c r="S22" s="20"/>
      <c r="T22" s="20"/>
      <c r="U22" s="20"/>
      <c r="V22" s="20"/>
      <c r="W22" s="20"/>
      <c r="X22" s="20"/>
      <c r="Y22" s="20"/>
      <c r="AE22" s="384"/>
      <c r="AF22" s="384"/>
      <c r="AG22" s="384"/>
      <c r="AH22" s="384"/>
      <c r="AI22" s="384"/>
      <c r="AJ22" s="384"/>
      <c r="AK22" s="384"/>
      <c r="AL22" s="384"/>
      <c r="AM22" s="384"/>
      <c r="AN22" s="384"/>
      <c r="AO22" s="384"/>
      <c r="AP22" s="384"/>
      <c r="AQ22" s="384"/>
      <c r="AR22" s="384"/>
      <c r="AS22" s="384"/>
      <c r="AT22" s="384"/>
    </row>
    <row r="23" spans="1:69" s="320" customFormat="1" x14ac:dyDescent="0.2">
      <c r="A23" s="561" t="s">
        <v>72</v>
      </c>
      <c r="B23" s="562" t="s">
        <v>73</v>
      </c>
      <c r="C23" s="241">
        <v>0.85</v>
      </c>
      <c r="D23" s="585">
        <f t="shared" si="2"/>
        <v>0</v>
      </c>
      <c r="E23" s="586" t="e">
        <f t="shared" si="0"/>
        <v>#DIV/0!</v>
      </c>
      <c r="F23" s="591">
        <f t="shared" ref="F23:G35" si="9">ROUND(H23+J23+L23+N23+P23+R23+T23+V23+X23,2)</f>
        <v>0</v>
      </c>
      <c r="G23" s="591">
        <f t="shared" si="9"/>
        <v>0</v>
      </c>
      <c r="H23" s="20"/>
      <c r="I23" s="20"/>
      <c r="J23" s="20"/>
      <c r="K23" s="20"/>
      <c r="L23" s="20"/>
      <c r="M23" s="20"/>
      <c r="N23" s="20"/>
      <c r="O23" s="20"/>
      <c r="P23" s="20"/>
      <c r="Q23" s="20"/>
      <c r="R23" s="20"/>
      <c r="S23" s="20"/>
      <c r="T23" s="20"/>
      <c r="U23" s="20"/>
      <c r="V23" s="20"/>
      <c r="W23" s="20"/>
      <c r="X23" s="20"/>
      <c r="Y23" s="20"/>
      <c r="AE23" s="384"/>
      <c r="AF23" s="384"/>
      <c r="AG23" s="384"/>
      <c r="AH23" s="384"/>
      <c r="AI23" s="384"/>
      <c r="AJ23" s="384"/>
      <c r="AK23" s="384"/>
      <c r="AL23" s="384"/>
      <c r="AM23" s="384"/>
      <c r="AN23" s="384"/>
      <c r="AO23" s="384"/>
      <c r="AP23" s="384"/>
      <c r="AQ23" s="384"/>
      <c r="AR23" s="384"/>
      <c r="AS23" s="384"/>
      <c r="AT23" s="384"/>
    </row>
    <row r="24" spans="1:69" s="320" customFormat="1" x14ac:dyDescent="0.2">
      <c r="A24" s="561" t="s">
        <v>74</v>
      </c>
      <c r="B24" s="562" t="s">
        <v>88</v>
      </c>
      <c r="C24" s="241">
        <v>0.85</v>
      </c>
      <c r="D24" s="585">
        <f t="shared" si="2"/>
        <v>0</v>
      </c>
      <c r="E24" s="586" t="e">
        <f t="shared" si="0"/>
        <v>#DIV/0!</v>
      </c>
      <c r="F24" s="591">
        <f t="shared" si="9"/>
        <v>0</v>
      </c>
      <c r="G24" s="591">
        <f t="shared" si="9"/>
        <v>0</v>
      </c>
      <c r="H24" s="20"/>
      <c r="I24" s="20"/>
      <c r="J24" s="20"/>
      <c r="K24" s="20"/>
      <c r="L24" s="20"/>
      <c r="M24" s="20"/>
      <c r="N24" s="20"/>
      <c r="O24" s="20"/>
      <c r="P24" s="20"/>
      <c r="Q24" s="20"/>
      <c r="R24" s="20"/>
      <c r="S24" s="20"/>
      <c r="T24" s="20"/>
      <c r="U24" s="20"/>
      <c r="V24" s="20"/>
      <c r="W24" s="20"/>
      <c r="X24" s="20"/>
      <c r="Y24" s="20"/>
      <c r="AE24" s="384"/>
      <c r="AF24" s="384"/>
      <c r="AG24" s="384"/>
      <c r="AH24" s="384"/>
      <c r="AI24" s="384"/>
      <c r="AJ24" s="384"/>
      <c r="AK24" s="384"/>
      <c r="AL24" s="384"/>
      <c r="AM24" s="384"/>
      <c r="AN24" s="384"/>
      <c r="AO24" s="384"/>
      <c r="AP24" s="384"/>
      <c r="AQ24" s="384"/>
      <c r="AR24" s="384"/>
      <c r="AS24" s="384"/>
      <c r="AT24" s="384"/>
    </row>
    <row r="25" spans="1:69" s="320" customFormat="1" ht="15" customHeight="1" x14ac:dyDescent="0.2">
      <c r="A25" s="561" t="s">
        <v>75</v>
      </c>
      <c r="B25" s="562" t="s">
        <v>76</v>
      </c>
      <c r="C25" s="241">
        <v>0.85</v>
      </c>
      <c r="D25" s="585">
        <f t="shared" si="2"/>
        <v>0</v>
      </c>
      <c r="E25" s="586" t="e">
        <f t="shared" si="0"/>
        <v>#DIV/0!</v>
      </c>
      <c r="F25" s="591">
        <f t="shared" si="9"/>
        <v>0</v>
      </c>
      <c r="G25" s="591">
        <f t="shared" si="9"/>
        <v>0</v>
      </c>
      <c r="H25" s="20"/>
      <c r="I25" s="20"/>
      <c r="J25" s="20"/>
      <c r="K25" s="20"/>
      <c r="L25" s="20"/>
      <c r="M25" s="20"/>
      <c r="N25" s="20"/>
      <c r="O25" s="20"/>
      <c r="P25" s="20"/>
      <c r="Q25" s="20"/>
      <c r="R25" s="20"/>
      <c r="S25" s="20"/>
      <c r="T25" s="20"/>
      <c r="U25" s="20"/>
      <c r="V25" s="20"/>
      <c r="W25" s="20"/>
      <c r="X25" s="20"/>
      <c r="Y25" s="20"/>
      <c r="AE25" s="384"/>
      <c r="AF25" s="384"/>
      <c r="AG25" s="384"/>
      <c r="AH25" s="384"/>
      <c r="AI25" s="384"/>
      <c r="AJ25" s="384"/>
      <c r="AK25" s="384"/>
      <c r="AL25" s="384"/>
      <c r="AM25" s="384"/>
      <c r="AN25" s="384"/>
      <c r="AO25" s="384"/>
      <c r="AP25" s="384"/>
      <c r="AQ25" s="384"/>
      <c r="AR25" s="384"/>
      <c r="AS25" s="384"/>
      <c r="AT25" s="384"/>
    </row>
    <row r="26" spans="1:69" s="320" customFormat="1" x14ac:dyDescent="0.2">
      <c r="A26" s="561" t="s">
        <v>77</v>
      </c>
      <c r="B26" s="562" t="s">
        <v>78</v>
      </c>
      <c r="C26" s="241">
        <v>0.85</v>
      </c>
      <c r="D26" s="585">
        <f t="shared" si="2"/>
        <v>0</v>
      </c>
      <c r="E26" s="586" t="e">
        <f t="shared" si="0"/>
        <v>#DIV/0!</v>
      </c>
      <c r="F26" s="591">
        <f t="shared" si="9"/>
        <v>0</v>
      </c>
      <c r="G26" s="591">
        <f t="shared" si="9"/>
        <v>0</v>
      </c>
      <c r="H26" s="20"/>
      <c r="I26" s="20"/>
      <c r="J26" s="20"/>
      <c r="K26" s="20"/>
      <c r="L26" s="20"/>
      <c r="M26" s="20"/>
      <c r="N26" s="20"/>
      <c r="O26" s="20"/>
      <c r="P26" s="20"/>
      <c r="Q26" s="20"/>
      <c r="R26" s="20"/>
      <c r="S26" s="20"/>
      <c r="T26" s="20"/>
      <c r="U26" s="20"/>
      <c r="V26" s="20"/>
      <c r="W26" s="20"/>
      <c r="X26" s="20"/>
      <c r="Y26" s="20"/>
      <c r="AE26" s="384"/>
      <c r="AF26" s="384"/>
      <c r="AG26" s="384"/>
      <c r="AH26" s="384"/>
      <c r="AI26" s="384"/>
      <c r="AJ26" s="384"/>
      <c r="AK26" s="384"/>
      <c r="AL26" s="384"/>
      <c r="AM26" s="384"/>
      <c r="AN26" s="384"/>
      <c r="AO26" s="384"/>
      <c r="AP26" s="384"/>
      <c r="AQ26" s="384"/>
      <c r="AR26" s="384"/>
      <c r="AS26" s="384"/>
      <c r="AT26" s="384"/>
    </row>
    <row r="27" spans="1:69" s="320" customFormat="1" x14ac:dyDescent="0.2">
      <c r="A27" s="561" t="s">
        <v>79</v>
      </c>
      <c r="B27" s="562" t="s">
        <v>80</v>
      </c>
      <c r="C27" s="241">
        <v>0.85</v>
      </c>
      <c r="D27" s="585">
        <f t="shared" si="2"/>
        <v>0</v>
      </c>
      <c r="E27" s="586" t="e">
        <f t="shared" si="0"/>
        <v>#DIV/0!</v>
      </c>
      <c r="F27" s="591">
        <f t="shared" si="9"/>
        <v>0</v>
      </c>
      <c r="G27" s="591">
        <f t="shared" si="9"/>
        <v>0</v>
      </c>
      <c r="H27" s="20"/>
      <c r="I27" s="20"/>
      <c r="J27" s="20"/>
      <c r="K27" s="20"/>
      <c r="L27" s="20"/>
      <c r="M27" s="20"/>
      <c r="N27" s="20"/>
      <c r="O27" s="20"/>
      <c r="P27" s="20"/>
      <c r="Q27" s="20"/>
      <c r="R27" s="20"/>
      <c r="S27" s="20"/>
      <c r="T27" s="20"/>
      <c r="U27" s="20"/>
      <c r="V27" s="20"/>
      <c r="W27" s="20"/>
      <c r="X27" s="20"/>
      <c r="Y27" s="20"/>
      <c r="AE27" s="384"/>
      <c r="AF27" s="384"/>
      <c r="AG27" s="384"/>
      <c r="AH27" s="384"/>
      <c r="AI27" s="384"/>
      <c r="AJ27" s="384"/>
      <c r="AK27" s="384"/>
      <c r="AL27" s="384"/>
      <c r="AM27" s="384"/>
      <c r="AN27" s="384"/>
      <c r="AO27" s="384"/>
      <c r="AP27" s="384"/>
      <c r="AQ27" s="384"/>
      <c r="AR27" s="384"/>
      <c r="AS27" s="384"/>
      <c r="AT27" s="384"/>
    </row>
    <row r="28" spans="1:69" s="320" customFormat="1" hidden="1" x14ac:dyDescent="0.2">
      <c r="A28" s="556">
        <v>8</v>
      </c>
      <c r="B28" s="557" t="s">
        <v>104</v>
      </c>
      <c r="C28" s="241">
        <v>0.85</v>
      </c>
      <c r="D28" s="585">
        <f t="shared" si="2"/>
        <v>0</v>
      </c>
      <c r="E28" s="586" t="e">
        <f t="shared" si="0"/>
        <v>#DIV/0!</v>
      </c>
      <c r="F28" s="591">
        <f t="shared" si="9"/>
        <v>0</v>
      </c>
      <c r="G28" s="591">
        <f t="shared" si="9"/>
        <v>0</v>
      </c>
      <c r="H28" s="20"/>
      <c r="I28" s="20"/>
      <c r="J28" s="20"/>
      <c r="K28" s="20"/>
      <c r="L28" s="20"/>
      <c r="M28" s="20"/>
      <c r="N28" s="19"/>
      <c r="O28" s="19"/>
      <c r="P28" s="19"/>
      <c r="Q28" s="19"/>
      <c r="R28" s="19"/>
      <c r="S28" s="19"/>
      <c r="T28" s="19"/>
      <c r="U28" s="19"/>
      <c r="V28" s="19"/>
      <c r="W28" s="19"/>
      <c r="X28" s="19"/>
      <c r="Y28" s="19"/>
      <c r="AE28" s="384"/>
      <c r="AF28" s="384"/>
      <c r="AG28" s="384"/>
      <c r="AH28" s="384"/>
      <c r="AI28" s="384"/>
      <c r="AJ28" s="384"/>
      <c r="AK28" s="384"/>
      <c r="AL28" s="384"/>
      <c r="AM28" s="384"/>
      <c r="AN28" s="384"/>
      <c r="AO28" s="384"/>
      <c r="AP28" s="384"/>
      <c r="AQ28" s="384"/>
      <c r="AR28" s="384"/>
      <c r="AS28" s="384"/>
      <c r="AT28" s="384"/>
    </row>
    <row r="29" spans="1:69" s="320" customFormat="1" x14ac:dyDescent="0.2">
      <c r="A29" s="556">
        <v>9</v>
      </c>
      <c r="B29" s="557" t="s">
        <v>81</v>
      </c>
      <c r="C29" s="241">
        <v>0.85</v>
      </c>
      <c r="D29" s="585">
        <f t="shared" si="2"/>
        <v>0</v>
      </c>
      <c r="E29" s="586" t="e">
        <f t="shared" si="0"/>
        <v>#DIV/0!</v>
      </c>
      <c r="F29" s="591">
        <f t="shared" si="9"/>
        <v>0</v>
      </c>
      <c r="G29" s="591">
        <f t="shared" si="9"/>
        <v>0</v>
      </c>
      <c r="H29" s="20"/>
      <c r="I29" s="20"/>
      <c r="J29" s="20"/>
      <c r="K29" s="20"/>
      <c r="L29" s="20"/>
      <c r="M29" s="20"/>
      <c r="N29" s="20"/>
      <c r="O29" s="20"/>
      <c r="P29" s="20"/>
      <c r="Q29" s="20"/>
      <c r="R29" s="20"/>
      <c r="S29" s="20"/>
      <c r="T29" s="20"/>
      <c r="U29" s="20"/>
      <c r="V29" s="20"/>
      <c r="W29" s="20"/>
      <c r="X29" s="20"/>
      <c r="Y29" s="20"/>
      <c r="AE29" s="384"/>
      <c r="AF29" s="384"/>
      <c r="AG29" s="384"/>
      <c r="AH29" s="384"/>
      <c r="AI29" s="384"/>
      <c r="AJ29" s="384"/>
      <c r="AK29" s="384"/>
      <c r="AL29" s="384"/>
      <c r="AM29" s="384"/>
      <c r="AN29" s="384"/>
      <c r="AO29" s="384"/>
      <c r="AP29" s="384"/>
      <c r="AQ29" s="384"/>
      <c r="AR29" s="384"/>
      <c r="AS29" s="384"/>
      <c r="AT29" s="384"/>
    </row>
    <row r="30" spans="1:69" s="320" customFormat="1" x14ac:dyDescent="0.2">
      <c r="A30" s="556">
        <v>10</v>
      </c>
      <c r="B30" s="557" t="s">
        <v>82</v>
      </c>
      <c r="C30" s="241">
        <v>0.85</v>
      </c>
      <c r="D30" s="585">
        <f t="shared" si="2"/>
        <v>0</v>
      </c>
      <c r="E30" s="586" t="e">
        <f t="shared" si="0"/>
        <v>#DIV/0!</v>
      </c>
      <c r="F30" s="591">
        <f t="shared" si="9"/>
        <v>0</v>
      </c>
      <c r="G30" s="591">
        <f t="shared" si="9"/>
        <v>0</v>
      </c>
      <c r="H30" s="20"/>
      <c r="I30" s="20"/>
      <c r="J30" s="20"/>
      <c r="K30" s="20"/>
      <c r="L30" s="20"/>
      <c r="M30" s="20"/>
      <c r="N30" s="20"/>
      <c r="O30" s="20"/>
      <c r="P30" s="20"/>
      <c r="Q30" s="20"/>
      <c r="R30" s="20"/>
      <c r="S30" s="20"/>
      <c r="T30" s="20"/>
      <c r="U30" s="20"/>
      <c r="V30" s="20"/>
      <c r="W30" s="20"/>
      <c r="X30" s="20"/>
      <c r="Y30" s="20"/>
      <c r="AE30" s="384"/>
      <c r="AF30" s="384"/>
      <c r="AG30" s="384"/>
      <c r="AH30" s="384"/>
      <c r="AI30" s="384"/>
      <c r="AJ30" s="384"/>
      <c r="AK30" s="384"/>
      <c r="AL30" s="384"/>
      <c r="AM30" s="384"/>
      <c r="AN30" s="384"/>
      <c r="AO30" s="384"/>
      <c r="AP30" s="384"/>
      <c r="AQ30" s="384"/>
      <c r="AR30" s="384"/>
      <c r="AS30" s="384"/>
      <c r="AT30" s="384"/>
    </row>
    <row r="31" spans="1:69" s="320" customFormat="1" ht="25.5" x14ac:dyDescent="0.2">
      <c r="A31" s="556">
        <v>11</v>
      </c>
      <c r="B31" s="557" t="s">
        <v>325</v>
      </c>
      <c r="C31" s="241">
        <v>1</v>
      </c>
      <c r="D31" s="585">
        <f t="shared" si="2"/>
        <v>0</v>
      </c>
      <c r="E31" s="586" t="e">
        <f t="shared" si="0"/>
        <v>#DIV/0!</v>
      </c>
      <c r="F31" s="591">
        <f t="shared" si="9"/>
        <v>0</v>
      </c>
      <c r="G31" s="591">
        <f t="shared" si="9"/>
        <v>0</v>
      </c>
      <c r="H31" s="20"/>
      <c r="I31" s="20"/>
      <c r="J31" s="20"/>
      <c r="K31" s="20"/>
      <c r="L31" s="20"/>
      <c r="M31" s="20"/>
      <c r="N31" s="19"/>
      <c r="O31" s="19"/>
      <c r="P31" s="19"/>
      <c r="Q31" s="19"/>
      <c r="R31" s="19"/>
      <c r="S31" s="19"/>
      <c r="T31" s="19"/>
      <c r="U31" s="19"/>
      <c r="V31" s="19"/>
      <c r="W31" s="19"/>
      <c r="X31" s="19"/>
      <c r="Y31" s="19"/>
      <c r="AE31" s="384"/>
      <c r="AF31" s="384"/>
      <c r="AG31" s="384"/>
      <c r="AH31" s="384"/>
      <c r="AI31" s="384"/>
      <c r="AJ31" s="384"/>
      <c r="AK31" s="384"/>
      <c r="AL31" s="384"/>
      <c r="AM31" s="384"/>
      <c r="AN31" s="384"/>
      <c r="AO31" s="384"/>
      <c r="AP31" s="384"/>
      <c r="AQ31" s="384"/>
      <c r="AR31" s="384"/>
      <c r="AS31" s="384"/>
      <c r="AT31" s="384"/>
    </row>
    <row r="32" spans="1:69" s="320" customFormat="1" hidden="1" x14ac:dyDescent="0.2">
      <c r="A32" s="556">
        <v>12</v>
      </c>
      <c r="B32" s="557" t="s">
        <v>105</v>
      </c>
      <c r="C32" s="241">
        <v>0.85</v>
      </c>
      <c r="D32" s="585">
        <f t="shared" si="2"/>
        <v>0</v>
      </c>
      <c r="E32" s="586" t="e">
        <f t="shared" si="0"/>
        <v>#DIV/0!</v>
      </c>
      <c r="F32" s="591">
        <f t="shared" si="9"/>
        <v>0</v>
      </c>
      <c r="G32" s="591">
        <f t="shared" si="9"/>
        <v>0</v>
      </c>
      <c r="H32" s="20"/>
      <c r="I32" s="20"/>
      <c r="J32" s="20"/>
      <c r="K32" s="20"/>
      <c r="L32" s="20"/>
      <c r="M32" s="20"/>
      <c r="N32" s="19"/>
      <c r="O32" s="19"/>
      <c r="P32" s="19"/>
      <c r="Q32" s="19"/>
      <c r="R32" s="19"/>
      <c r="S32" s="19"/>
      <c r="T32" s="19"/>
      <c r="U32" s="19"/>
      <c r="V32" s="19"/>
      <c r="W32" s="19"/>
      <c r="X32" s="19"/>
      <c r="Y32" s="19"/>
      <c r="AE32" s="384"/>
      <c r="AF32" s="384"/>
      <c r="AG32" s="384"/>
      <c r="AH32" s="384"/>
      <c r="AI32" s="384"/>
      <c r="AJ32" s="384"/>
      <c r="AK32" s="384"/>
      <c r="AL32" s="384"/>
      <c r="AM32" s="384"/>
      <c r="AN32" s="384"/>
      <c r="AO32" s="384"/>
      <c r="AP32" s="384"/>
      <c r="AQ32" s="384"/>
      <c r="AR32" s="384"/>
      <c r="AS32" s="384"/>
      <c r="AT32" s="384"/>
    </row>
    <row r="33" spans="1:69" s="320" customFormat="1" hidden="1" x14ac:dyDescent="0.2">
      <c r="A33" s="556">
        <v>13</v>
      </c>
      <c r="B33" s="557" t="s">
        <v>106</v>
      </c>
      <c r="C33" s="241">
        <v>0.85</v>
      </c>
      <c r="D33" s="585">
        <f t="shared" si="2"/>
        <v>0</v>
      </c>
      <c r="E33" s="586" t="e">
        <f t="shared" si="0"/>
        <v>#DIV/0!</v>
      </c>
      <c r="F33" s="591">
        <f t="shared" si="9"/>
        <v>0</v>
      </c>
      <c r="G33" s="591">
        <f t="shared" si="9"/>
        <v>0</v>
      </c>
      <c r="H33" s="20"/>
      <c r="I33" s="20"/>
      <c r="J33" s="20"/>
      <c r="K33" s="20"/>
      <c r="L33" s="20"/>
      <c r="M33" s="20"/>
      <c r="N33" s="19"/>
      <c r="O33" s="19"/>
      <c r="P33" s="19"/>
      <c r="Q33" s="19"/>
      <c r="R33" s="19"/>
      <c r="S33" s="19"/>
      <c r="T33" s="19"/>
      <c r="U33" s="19"/>
      <c r="V33" s="19"/>
      <c r="W33" s="19"/>
      <c r="X33" s="19"/>
      <c r="Y33" s="19"/>
      <c r="AE33" s="384"/>
      <c r="AF33" s="384"/>
      <c r="AG33" s="384"/>
      <c r="AH33" s="384"/>
      <c r="AI33" s="384"/>
      <c r="AJ33" s="384"/>
      <c r="AK33" s="384"/>
      <c r="AL33" s="384"/>
      <c r="AM33" s="384"/>
      <c r="AN33" s="384"/>
      <c r="AO33" s="384"/>
      <c r="AP33" s="384"/>
      <c r="AQ33" s="384"/>
      <c r="AR33" s="384"/>
      <c r="AS33" s="384"/>
      <c r="AT33" s="384"/>
    </row>
    <row r="34" spans="1:69" s="320" customFormat="1" hidden="1" x14ac:dyDescent="0.2">
      <c r="A34" s="556">
        <v>14</v>
      </c>
      <c r="B34" s="557" t="s">
        <v>107</v>
      </c>
      <c r="C34" s="241">
        <v>0.85</v>
      </c>
      <c r="D34" s="585">
        <f t="shared" si="2"/>
        <v>0</v>
      </c>
      <c r="E34" s="586" t="e">
        <f>D34/$D$36</f>
        <v>#DIV/0!</v>
      </c>
      <c r="F34" s="591">
        <f t="shared" si="9"/>
        <v>0</v>
      </c>
      <c r="G34" s="591">
        <f t="shared" si="9"/>
        <v>0</v>
      </c>
      <c r="H34" s="20"/>
      <c r="I34" s="20"/>
      <c r="J34" s="20"/>
      <c r="K34" s="20"/>
      <c r="L34" s="20"/>
      <c r="M34" s="20"/>
      <c r="N34" s="19"/>
      <c r="O34" s="19"/>
      <c r="P34" s="19"/>
      <c r="Q34" s="19"/>
      <c r="R34" s="19"/>
      <c r="S34" s="19"/>
      <c r="T34" s="19"/>
      <c r="U34" s="19"/>
      <c r="V34" s="19"/>
      <c r="W34" s="19"/>
      <c r="X34" s="19"/>
      <c r="Y34" s="19"/>
      <c r="AE34" s="384"/>
      <c r="AF34" s="384"/>
      <c r="AG34" s="384"/>
      <c r="AH34" s="384"/>
      <c r="AI34" s="384"/>
      <c r="AJ34" s="384"/>
      <c r="AK34" s="384"/>
      <c r="AL34" s="384"/>
      <c r="AM34" s="384"/>
      <c r="AN34" s="384"/>
      <c r="AO34" s="384"/>
      <c r="AP34" s="384"/>
      <c r="AQ34" s="384"/>
      <c r="AR34" s="384"/>
      <c r="AS34" s="384"/>
      <c r="AT34" s="384"/>
    </row>
    <row r="35" spans="1:69" s="320" customFormat="1" x14ac:dyDescent="0.2">
      <c r="A35" s="556">
        <v>15</v>
      </c>
      <c r="B35" s="557" t="s">
        <v>108</v>
      </c>
      <c r="C35" s="241">
        <v>0.85</v>
      </c>
      <c r="D35" s="585">
        <f t="shared" si="2"/>
        <v>0</v>
      </c>
      <c r="E35" s="586" t="e">
        <f t="shared" si="0"/>
        <v>#DIV/0!</v>
      </c>
      <c r="F35" s="591">
        <f t="shared" si="9"/>
        <v>0</v>
      </c>
      <c r="G35" s="591">
        <f t="shared" si="9"/>
        <v>0</v>
      </c>
      <c r="H35" s="601">
        <v>0</v>
      </c>
      <c r="I35" s="20"/>
      <c r="J35" s="601">
        <v>0</v>
      </c>
      <c r="K35" s="20"/>
      <c r="L35" s="601">
        <v>0</v>
      </c>
      <c r="M35" s="20"/>
      <c r="N35" s="601">
        <v>0</v>
      </c>
      <c r="O35" s="19"/>
      <c r="P35" s="601">
        <v>0</v>
      </c>
      <c r="Q35" s="19"/>
      <c r="R35" s="601">
        <v>0</v>
      </c>
      <c r="S35" s="19"/>
      <c r="T35" s="601">
        <v>0</v>
      </c>
      <c r="U35" s="19"/>
      <c r="V35" s="601">
        <v>0</v>
      </c>
      <c r="W35" s="19"/>
      <c r="X35" s="601">
        <v>0</v>
      </c>
      <c r="Y35" s="19"/>
      <c r="AE35" s="384"/>
      <c r="AF35" s="384"/>
      <c r="AG35" s="384"/>
      <c r="AH35" s="384"/>
      <c r="AI35" s="384"/>
      <c r="AJ35" s="384"/>
      <c r="AK35" s="384"/>
      <c r="AL35" s="384"/>
      <c r="AM35" s="384"/>
      <c r="AN35" s="384"/>
      <c r="AO35" s="384"/>
      <c r="AP35" s="384"/>
      <c r="AQ35" s="384"/>
      <c r="AR35" s="384"/>
      <c r="AS35" s="384"/>
      <c r="AT35" s="384"/>
    </row>
    <row r="36" spans="1:69" s="320" customFormat="1" x14ac:dyDescent="0.2">
      <c r="A36" s="593"/>
      <c r="B36" s="557" t="s">
        <v>84</v>
      </c>
      <c r="C36" s="242">
        <v>0.85</v>
      </c>
      <c r="D36" s="585">
        <f>F36+G36</f>
        <v>0</v>
      </c>
      <c r="E36" s="594" t="e">
        <f>D36/$D$36</f>
        <v>#DIV/0!</v>
      </c>
      <c r="F36" s="587">
        <f t="shared" ref="F36:G36" si="10">F7+F8+F11+F14+F15+F16+F21+F28+F29+F30+F31+F32+F33+F34+F35</f>
        <v>0</v>
      </c>
      <c r="G36" s="587">
        <f t="shared" si="10"/>
        <v>0</v>
      </c>
      <c r="H36" s="587">
        <f>H7+H8+H11+H14+H15+H16+H21+H28+H29+H30+H31+H32+H33+H34+H35</f>
        <v>0</v>
      </c>
      <c r="I36" s="587">
        <f t="shared" ref="I36:Y36" si="11">I7+I8+I11+I14+I15+I16+I21+I28+I29+I30+I31+I32+I33+I34+I35</f>
        <v>0</v>
      </c>
      <c r="J36" s="587">
        <f t="shared" si="11"/>
        <v>0</v>
      </c>
      <c r="K36" s="587">
        <f t="shared" si="11"/>
        <v>0</v>
      </c>
      <c r="L36" s="587">
        <f t="shared" si="11"/>
        <v>0</v>
      </c>
      <c r="M36" s="587">
        <f t="shared" si="11"/>
        <v>0</v>
      </c>
      <c r="N36" s="587">
        <f t="shared" si="11"/>
        <v>0</v>
      </c>
      <c r="O36" s="587">
        <f t="shared" si="11"/>
        <v>0</v>
      </c>
      <c r="P36" s="587">
        <f t="shared" si="11"/>
        <v>0</v>
      </c>
      <c r="Q36" s="587">
        <f t="shared" si="11"/>
        <v>0</v>
      </c>
      <c r="R36" s="587">
        <f t="shared" si="11"/>
        <v>0</v>
      </c>
      <c r="S36" s="587">
        <f t="shared" si="11"/>
        <v>0</v>
      </c>
      <c r="T36" s="587">
        <f t="shared" si="11"/>
        <v>0</v>
      </c>
      <c r="U36" s="587">
        <f t="shared" si="11"/>
        <v>0</v>
      </c>
      <c r="V36" s="587">
        <f t="shared" si="11"/>
        <v>0</v>
      </c>
      <c r="W36" s="587">
        <f t="shared" si="11"/>
        <v>0</v>
      </c>
      <c r="X36" s="587">
        <f t="shared" si="11"/>
        <v>0</v>
      </c>
      <c r="Y36" s="587">
        <f t="shared" si="11"/>
        <v>0</v>
      </c>
      <c r="AE36" s="384"/>
      <c r="AF36" s="384"/>
      <c r="AG36" s="384"/>
      <c r="AH36" s="384"/>
      <c r="AI36" s="384"/>
      <c r="AJ36" s="384"/>
      <c r="AK36" s="384"/>
      <c r="AL36" s="384"/>
      <c r="AM36" s="384"/>
      <c r="AN36" s="384"/>
      <c r="AO36" s="384"/>
      <c r="AP36" s="384"/>
      <c r="AQ36" s="384"/>
      <c r="AR36" s="384"/>
      <c r="AS36" s="384"/>
      <c r="AT36" s="384"/>
    </row>
    <row r="37" spans="1:69" s="320" customFormat="1" x14ac:dyDescent="0.2">
      <c r="A37" s="593"/>
      <c r="B37" s="557" t="s">
        <v>187</v>
      </c>
      <c r="C37" s="595"/>
      <c r="D37" s="596"/>
      <c r="E37" s="594"/>
      <c r="F37" s="597"/>
      <c r="G37" s="597"/>
      <c r="H37" s="587"/>
      <c r="I37" s="19"/>
      <c r="J37" s="587"/>
      <c r="K37" s="19"/>
      <c r="L37" s="587"/>
      <c r="M37" s="19"/>
      <c r="N37" s="587"/>
      <c r="O37" s="19"/>
      <c r="P37" s="587"/>
      <c r="Q37" s="19"/>
      <c r="R37" s="587"/>
      <c r="S37" s="19"/>
      <c r="T37" s="587"/>
      <c r="U37" s="19"/>
      <c r="V37" s="587"/>
      <c r="W37" s="19"/>
      <c r="X37" s="587"/>
      <c r="Y37" s="19"/>
      <c r="AE37" s="384"/>
      <c r="AF37" s="384"/>
      <c r="AG37" s="384"/>
      <c r="AH37" s="384"/>
      <c r="AI37" s="384"/>
      <c r="AJ37" s="384"/>
      <c r="AK37" s="384"/>
      <c r="AL37" s="384"/>
      <c r="AM37" s="384"/>
      <c r="AN37" s="384"/>
      <c r="AO37" s="384"/>
      <c r="AP37" s="384"/>
      <c r="AQ37" s="384"/>
      <c r="AR37" s="384"/>
      <c r="AS37" s="384"/>
      <c r="AT37" s="384"/>
    </row>
    <row r="38" spans="1:69" s="320" customFormat="1" x14ac:dyDescent="0.2">
      <c r="A38" s="593"/>
      <c r="B38" s="557" t="s">
        <v>350</v>
      </c>
      <c r="C38" s="595"/>
      <c r="D38" s="596"/>
      <c r="E38" s="594"/>
      <c r="F38" s="597"/>
      <c r="G38" s="597"/>
      <c r="H38" s="587">
        <f>H36-H35</f>
        <v>0</v>
      </c>
      <c r="I38" s="587">
        <f>I36-I35-I37</f>
        <v>0</v>
      </c>
      <c r="J38" s="587">
        <f t="shared" ref="J38:Y38" si="12">J36-J35</f>
        <v>0</v>
      </c>
      <c r="K38" s="587">
        <f>K36-K35-K37</f>
        <v>0</v>
      </c>
      <c r="L38" s="587">
        <f t="shared" si="12"/>
        <v>0</v>
      </c>
      <c r="M38" s="587">
        <f>M36-M35-M37</f>
        <v>0</v>
      </c>
      <c r="N38" s="587">
        <f t="shared" si="12"/>
        <v>0</v>
      </c>
      <c r="O38" s="587">
        <f t="shared" si="12"/>
        <v>0</v>
      </c>
      <c r="P38" s="587">
        <f t="shared" si="12"/>
        <v>0</v>
      </c>
      <c r="Q38" s="587">
        <f t="shared" si="12"/>
        <v>0</v>
      </c>
      <c r="R38" s="587">
        <f t="shared" si="12"/>
        <v>0</v>
      </c>
      <c r="S38" s="587">
        <f t="shared" si="12"/>
        <v>0</v>
      </c>
      <c r="T38" s="587">
        <f t="shared" si="12"/>
        <v>0</v>
      </c>
      <c r="U38" s="587">
        <f t="shared" si="12"/>
        <v>0</v>
      </c>
      <c r="V38" s="587">
        <f t="shared" si="12"/>
        <v>0</v>
      </c>
      <c r="W38" s="587">
        <f t="shared" si="12"/>
        <v>0</v>
      </c>
      <c r="X38" s="587">
        <f t="shared" si="12"/>
        <v>0</v>
      </c>
      <c r="Y38" s="587">
        <f t="shared" si="12"/>
        <v>0</v>
      </c>
      <c r="AE38" s="384"/>
      <c r="AF38" s="384"/>
      <c r="AG38" s="384"/>
      <c r="AH38" s="384"/>
      <c r="AI38" s="384"/>
      <c r="AJ38" s="384"/>
      <c r="AK38" s="384"/>
      <c r="AL38" s="384"/>
      <c r="AM38" s="384"/>
      <c r="AN38" s="384"/>
      <c r="AO38" s="384"/>
      <c r="AP38" s="384"/>
      <c r="AQ38" s="384"/>
      <c r="AR38" s="384"/>
      <c r="AS38" s="384"/>
      <c r="AT38" s="384"/>
    </row>
    <row r="39" spans="1:69" x14ac:dyDescent="0.2">
      <c r="A39" s="593"/>
      <c r="B39" s="557" t="s">
        <v>358</v>
      </c>
      <c r="C39" s="595"/>
      <c r="D39" s="596"/>
      <c r="E39" s="594"/>
      <c r="F39" s="597"/>
      <c r="G39" s="597"/>
      <c r="H39" s="587">
        <f>H36-H22-H31</f>
        <v>0</v>
      </c>
      <c r="I39" s="587">
        <f t="shared" ref="I39:Y39" si="13">I36-I22-I31</f>
        <v>0</v>
      </c>
      <c r="J39" s="587">
        <f t="shared" si="13"/>
        <v>0</v>
      </c>
      <c r="K39" s="587">
        <f t="shared" si="13"/>
        <v>0</v>
      </c>
      <c r="L39" s="587">
        <f t="shared" si="13"/>
        <v>0</v>
      </c>
      <c r="M39" s="587">
        <f t="shared" si="13"/>
        <v>0</v>
      </c>
      <c r="N39" s="587">
        <f t="shared" si="13"/>
        <v>0</v>
      </c>
      <c r="O39" s="587">
        <f t="shared" si="13"/>
        <v>0</v>
      </c>
      <c r="P39" s="587">
        <f t="shared" si="13"/>
        <v>0</v>
      </c>
      <c r="Q39" s="587">
        <f t="shared" si="13"/>
        <v>0</v>
      </c>
      <c r="R39" s="587">
        <f t="shared" si="13"/>
        <v>0</v>
      </c>
      <c r="S39" s="587">
        <f t="shared" si="13"/>
        <v>0</v>
      </c>
      <c r="T39" s="587">
        <f t="shared" si="13"/>
        <v>0</v>
      </c>
      <c r="U39" s="587">
        <f t="shared" si="13"/>
        <v>0</v>
      </c>
      <c r="V39" s="587">
        <f t="shared" si="13"/>
        <v>0</v>
      </c>
      <c r="W39" s="587">
        <f t="shared" si="13"/>
        <v>0</v>
      </c>
      <c r="X39" s="587">
        <f t="shared" si="13"/>
        <v>0</v>
      </c>
      <c r="Y39" s="587">
        <f t="shared" si="13"/>
        <v>0</v>
      </c>
      <c r="Z39" s="320"/>
      <c r="AE39" s="384"/>
      <c r="AF39" s="384"/>
      <c r="AG39" s="384"/>
      <c r="AH39" s="384"/>
      <c r="AI39" s="384"/>
      <c r="AJ39" s="384"/>
      <c r="AK39" s="384"/>
      <c r="AL39" s="384"/>
      <c r="AM39" s="384"/>
      <c r="AN39" s="384"/>
      <c r="AO39" s="384"/>
      <c r="AP39" s="384"/>
      <c r="AQ39" s="384"/>
      <c r="AR39" s="384"/>
      <c r="AS39" s="384"/>
      <c r="AT39" s="384"/>
      <c r="BQ39" s="401"/>
    </row>
    <row r="40" spans="1:69" x14ac:dyDescent="0.2">
      <c r="A40" s="593"/>
      <c r="B40" s="557" t="s">
        <v>359</v>
      </c>
      <c r="C40" s="595"/>
      <c r="D40" s="596"/>
      <c r="E40" s="594"/>
      <c r="F40" s="597"/>
      <c r="G40" s="597"/>
      <c r="H40" s="587">
        <f>H22+H31</f>
        <v>0</v>
      </c>
      <c r="I40" s="587">
        <f t="shared" ref="I40:Y40" si="14">I22+I31</f>
        <v>0</v>
      </c>
      <c r="J40" s="587">
        <f t="shared" si="14"/>
        <v>0</v>
      </c>
      <c r="K40" s="587">
        <f t="shared" si="14"/>
        <v>0</v>
      </c>
      <c r="L40" s="587">
        <f t="shared" si="14"/>
        <v>0</v>
      </c>
      <c r="M40" s="587">
        <f t="shared" si="14"/>
        <v>0</v>
      </c>
      <c r="N40" s="587">
        <f t="shared" si="14"/>
        <v>0</v>
      </c>
      <c r="O40" s="587">
        <f t="shared" si="14"/>
        <v>0</v>
      </c>
      <c r="P40" s="587">
        <f t="shared" si="14"/>
        <v>0</v>
      </c>
      <c r="Q40" s="587">
        <f t="shared" si="14"/>
        <v>0</v>
      </c>
      <c r="R40" s="587">
        <f t="shared" si="14"/>
        <v>0</v>
      </c>
      <c r="S40" s="587">
        <f t="shared" si="14"/>
        <v>0</v>
      </c>
      <c r="T40" s="587">
        <f t="shared" si="14"/>
        <v>0</v>
      </c>
      <c r="U40" s="587">
        <f t="shared" si="14"/>
        <v>0</v>
      </c>
      <c r="V40" s="587">
        <f t="shared" si="14"/>
        <v>0</v>
      </c>
      <c r="W40" s="587">
        <f t="shared" si="14"/>
        <v>0</v>
      </c>
      <c r="X40" s="587">
        <f t="shared" si="14"/>
        <v>0</v>
      </c>
      <c r="Y40" s="587">
        <f t="shared" si="14"/>
        <v>0</v>
      </c>
      <c r="Z40" s="320"/>
      <c r="AE40" s="384"/>
      <c r="AF40" s="384"/>
      <c r="AG40" s="384"/>
      <c r="AH40" s="384"/>
      <c r="AI40" s="384"/>
      <c r="AJ40" s="384"/>
      <c r="AK40" s="384"/>
      <c r="AL40" s="384"/>
      <c r="AM40" s="384"/>
      <c r="AN40" s="384"/>
      <c r="AO40" s="384"/>
      <c r="AP40" s="384"/>
      <c r="AQ40" s="384"/>
      <c r="AR40" s="384"/>
      <c r="AS40" s="384"/>
      <c r="AT40" s="384"/>
      <c r="BQ40" s="401"/>
    </row>
    <row r="41" spans="1:69" s="320" customFormat="1" x14ac:dyDescent="0.2">
      <c r="A41" s="581"/>
    </row>
    <row r="42" spans="1:69" s="320" customFormat="1" x14ac:dyDescent="0.2">
      <c r="A42" s="581"/>
      <c r="B42" s="320" t="s">
        <v>436</v>
      </c>
    </row>
    <row r="43" spans="1:69" s="320" customFormat="1" x14ac:dyDescent="0.2">
      <c r="A43" s="581"/>
      <c r="B43" s="320" t="s">
        <v>437</v>
      </c>
    </row>
    <row r="44" spans="1:69" s="320" customFormat="1" x14ac:dyDescent="0.2">
      <c r="A44" s="581"/>
      <c r="B44" s="320" t="s">
        <v>438</v>
      </c>
    </row>
    <row r="45" spans="1:69" s="320" customFormat="1" x14ac:dyDescent="0.2">
      <c r="A45" s="581"/>
      <c r="B45" s="320" t="s">
        <v>506</v>
      </c>
    </row>
    <row r="46" spans="1:69" s="320" customFormat="1" x14ac:dyDescent="0.2">
      <c r="A46" s="581"/>
    </row>
    <row r="47" spans="1:69" s="320" customFormat="1" x14ac:dyDescent="0.2">
      <c r="A47" s="581"/>
    </row>
    <row r="48" spans="1:69" s="320" customFormat="1" x14ac:dyDescent="0.2">
      <c r="A48" s="581"/>
    </row>
    <row r="49" spans="1:1" s="320" customFormat="1" x14ac:dyDescent="0.2">
      <c r="A49" s="581"/>
    </row>
    <row r="50" spans="1:1" s="320" customFormat="1" x14ac:dyDescent="0.2">
      <c r="A50" s="581"/>
    </row>
    <row r="51" spans="1:1" s="320" customFormat="1" x14ac:dyDescent="0.2">
      <c r="A51" s="581"/>
    </row>
    <row r="52" spans="1:1" s="320" customFormat="1" x14ac:dyDescent="0.2">
      <c r="A52" s="581"/>
    </row>
    <row r="53" spans="1:1" s="320" customFormat="1" x14ac:dyDescent="0.2">
      <c r="A53" s="581"/>
    </row>
    <row r="54" spans="1:1" s="320" customFormat="1" x14ac:dyDescent="0.2">
      <c r="A54" s="581"/>
    </row>
    <row r="55" spans="1:1" s="320" customFormat="1" x14ac:dyDescent="0.2">
      <c r="A55" s="581"/>
    </row>
    <row r="56" spans="1:1" s="320" customFormat="1" x14ac:dyDescent="0.2">
      <c r="A56" s="581"/>
    </row>
    <row r="57" spans="1:1" s="320" customFormat="1" x14ac:dyDescent="0.2">
      <c r="A57" s="581"/>
    </row>
    <row r="58" spans="1:1" s="320" customFormat="1" x14ac:dyDescent="0.2">
      <c r="A58" s="581"/>
    </row>
    <row r="59" spans="1:1" s="320" customFormat="1" x14ac:dyDescent="0.2">
      <c r="A59" s="581"/>
    </row>
    <row r="60" spans="1:1" s="320" customFormat="1" x14ac:dyDescent="0.2">
      <c r="A60" s="581"/>
    </row>
    <row r="61" spans="1:1" s="320" customFormat="1" x14ac:dyDescent="0.2">
      <c r="A61" s="581"/>
    </row>
    <row r="62" spans="1:1" s="320" customFormat="1" x14ac:dyDescent="0.2">
      <c r="A62" s="581"/>
    </row>
    <row r="63" spans="1:1" s="320" customFormat="1" x14ac:dyDescent="0.2"/>
    <row r="64" spans="1:1" s="320" customFormat="1" x14ac:dyDescent="0.2"/>
    <row r="65" s="320" customFormat="1" x14ac:dyDescent="0.2"/>
    <row r="66" s="320" customFormat="1" x14ac:dyDescent="0.2"/>
    <row r="67" s="320" customFormat="1" x14ac:dyDescent="0.2"/>
    <row r="68" s="320" customFormat="1" x14ac:dyDescent="0.2"/>
    <row r="69" s="320" customFormat="1" x14ac:dyDescent="0.2"/>
    <row r="70" s="320" customFormat="1" x14ac:dyDescent="0.2"/>
    <row r="71" s="320" customFormat="1" x14ac:dyDescent="0.2"/>
    <row r="72" s="320" customFormat="1" x14ac:dyDescent="0.2"/>
    <row r="73" s="320" customFormat="1" x14ac:dyDescent="0.2"/>
    <row r="74" s="320" customFormat="1" x14ac:dyDescent="0.2"/>
    <row r="75" s="320" customFormat="1" x14ac:dyDescent="0.2"/>
    <row r="76" s="320" customFormat="1" x14ac:dyDescent="0.2"/>
    <row r="77" s="320" customFormat="1" x14ac:dyDescent="0.2"/>
    <row r="78" s="320" customFormat="1" x14ac:dyDescent="0.2"/>
    <row r="79" s="320" customFormat="1" x14ac:dyDescent="0.2"/>
    <row r="80" s="320" customFormat="1" x14ac:dyDescent="0.2"/>
    <row r="81" s="320" customFormat="1" x14ac:dyDescent="0.2"/>
    <row r="82" s="320" customFormat="1" x14ac:dyDescent="0.2"/>
    <row r="83" s="320" customFormat="1" x14ac:dyDescent="0.2"/>
    <row r="84" s="320" customFormat="1" x14ac:dyDescent="0.2"/>
    <row r="85" s="320" customFormat="1" x14ac:dyDescent="0.2"/>
    <row r="86" s="320" customFormat="1" x14ac:dyDescent="0.2"/>
    <row r="87" s="320" customFormat="1" x14ac:dyDescent="0.2"/>
    <row r="88" s="320" customFormat="1" x14ac:dyDescent="0.2"/>
    <row r="89" s="320" customFormat="1" x14ac:dyDescent="0.2"/>
    <row r="90" s="320" customFormat="1" x14ac:dyDescent="0.2"/>
    <row r="91" s="320" customFormat="1" x14ac:dyDescent="0.2"/>
    <row r="92" s="320" customFormat="1" x14ac:dyDescent="0.2"/>
    <row r="93" s="320" customFormat="1" x14ac:dyDescent="0.2"/>
    <row r="94" s="320" customFormat="1" x14ac:dyDescent="0.2"/>
    <row r="95" s="320" customFormat="1" x14ac:dyDescent="0.2"/>
    <row r="96" s="320" customFormat="1" x14ac:dyDescent="0.2"/>
    <row r="97" s="320" customFormat="1" x14ac:dyDescent="0.2"/>
    <row r="98" s="320" customFormat="1" x14ac:dyDescent="0.2"/>
    <row r="99" s="320" customFormat="1" x14ac:dyDescent="0.2"/>
    <row r="100" s="320" customFormat="1" x14ac:dyDescent="0.2"/>
    <row r="101" s="320" customFormat="1" x14ac:dyDescent="0.2"/>
    <row r="102" s="320" customFormat="1" x14ac:dyDescent="0.2"/>
    <row r="103" s="320" customFormat="1" x14ac:dyDescent="0.2"/>
    <row r="104" s="320" customFormat="1" x14ac:dyDescent="0.2"/>
    <row r="105" s="320" customFormat="1" x14ac:dyDescent="0.2"/>
    <row r="106" s="320" customFormat="1" x14ac:dyDescent="0.2"/>
    <row r="107" s="320" customFormat="1" x14ac:dyDescent="0.2"/>
    <row r="108" s="320" customFormat="1" x14ac:dyDescent="0.2"/>
    <row r="109" s="320" customFormat="1" x14ac:dyDescent="0.2"/>
    <row r="110" s="320" customFormat="1" x14ac:dyDescent="0.2"/>
    <row r="111" s="320" customFormat="1" x14ac:dyDescent="0.2"/>
    <row r="112" s="320" customFormat="1" x14ac:dyDescent="0.2"/>
    <row r="113" s="320" customFormat="1" x14ac:dyDescent="0.2"/>
    <row r="114" s="320" customFormat="1" x14ac:dyDescent="0.2"/>
    <row r="115" s="320" customFormat="1" x14ac:dyDescent="0.2"/>
    <row r="116" s="320" customFormat="1" x14ac:dyDescent="0.2"/>
    <row r="117" s="320" customFormat="1" x14ac:dyDescent="0.2"/>
    <row r="118" s="320" customFormat="1" x14ac:dyDescent="0.2"/>
    <row r="119" s="320" customFormat="1" x14ac:dyDescent="0.2"/>
    <row r="120" s="320" customFormat="1" x14ac:dyDescent="0.2"/>
    <row r="121" s="320" customFormat="1" x14ac:dyDescent="0.2"/>
    <row r="122" s="320" customFormat="1" x14ac:dyDescent="0.2"/>
    <row r="123" s="320" customFormat="1" x14ac:dyDescent="0.2"/>
    <row r="124" s="320" customFormat="1" x14ac:dyDescent="0.2"/>
    <row r="125" s="320" customFormat="1" x14ac:dyDescent="0.2"/>
    <row r="126" s="320" customFormat="1" x14ac:dyDescent="0.2"/>
    <row r="127" s="320" customFormat="1" x14ac:dyDescent="0.2"/>
    <row r="128" s="320" customFormat="1" x14ac:dyDescent="0.2"/>
    <row r="129" s="320" customFormat="1" x14ac:dyDescent="0.2"/>
    <row r="130" s="320" customFormat="1" x14ac:dyDescent="0.2"/>
    <row r="131" s="320" customFormat="1" x14ac:dyDescent="0.2"/>
    <row r="132" s="320" customFormat="1" x14ac:dyDescent="0.2"/>
    <row r="133" s="320" customFormat="1" x14ac:dyDescent="0.2"/>
    <row r="134" s="320" customFormat="1" x14ac:dyDescent="0.2"/>
    <row r="135" s="320" customFormat="1" x14ac:dyDescent="0.2"/>
    <row r="136" s="320" customFormat="1" x14ac:dyDescent="0.2"/>
    <row r="137" s="320" customFormat="1" x14ac:dyDescent="0.2"/>
    <row r="138" s="320" customFormat="1" x14ac:dyDescent="0.2"/>
    <row r="139" s="320" customFormat="1" x14ac:dyDescent="0.2"/>
    <row r="140" s="320" customFormat="1" x14ac:dyDescent="0.2"/>
    <row r="141" s="320" customFormat="1" x14ac:dyDescent="0.2"/>
    <row r="142" s="320" customFormat="1" x14ac:dyDescent="0.2"/>
    <row r="143" s="320" customFormat="1" x14ac:dyDescent="0.2"/>
    <row r="144" s="320" customFormat="1" x14ac:dyDescent="0.2"/>
    <row r="145" s="320" customFormat="1" x14ac:dyDescent="0.2"/>
    <row r="146" s="320" customFormat="1" x14ac:dyDescent="0.2"/>
    <row r="147" s="320" customFormat="1" x14ac:dyDescent="0.2"/>
    <row r="148" s="320" customFormat="1" x14ac:dyDescent="0.2"/>
    <row r="149" s="320" customFormat="1" x14ac:dyDescent="0.2"/>
    <row r="150" s="320" customFormat="1" x14ac:dyDescent="0.2"/>
    <row r="151" s="320" customFormat="1" x14ac:dyDescent="0.2"/>
    <row r="152" s="320" customFormat="1" x14ac:dyDescent="0.2"/>
    <row r="153" s="320" customFormat="1" x14ac:dyDescent="0.2"/>
    <row r="154" s="320" customFormat="1" x14ac:dyDescent="0.2"/>
    <row r="155" s="320" customFormat="1" x14ac:dyDescent="0.2"/>
    <row r="156" s="320" customFormat="1" x14ac:dyDescent="0.2"/>
    <row r="157" s="320" customFormat="1" x14ac:dyDescent="0.2"/>
    <row r="158" s="320" customFormat="1" x14ac:dyDescent="0.2"/>
    <row r="159" s="320" customFormat="1" x14ac:dyDescent="0.2"/>
    <row r="160" s="320" customFormat="1" x14ac:dyDescent="0.2"/>
    <row r="161" s="320" customFormat="1" x14ac:dyDescent="0.2"/>
    <row r="162" s="320" customFormat="1" x14ac:dyDescent="0.2"/>
    <row r="163" s="320" customFormat="1" x14ac:dyDescent="0.2"/>
    <row r="164" s="320" customFormat="1" x14ac:dyDescent="0.2"/>
    <row r="165" s="320" customFormat="1" x14ac:dyDescent="0.2"/>
    <row r="166" s="320" customFormat="1" x14ac:dyDescent="0.2"/>
    <row r="167" s="320" customFormat="1" x14ac:dyDescent="0.2"/>
    <row r="168" s="320" customFormat="1" x14ac:dyDescent="0.2"/>
    <row r="169" s="320" customFormat="1" x14ac:dyDescent="0.2"/>
    <row r="170" s="320" customFormat="1" x14ac:dyDescent="0.2"/>
    <row r="171" s="320" customFormat="1" x14ac:dyDescent="0.2"/>
    <row r="172" s="320" customFormat="1" x14ac:dyDescent="0.2"/>
    <row r="173" s="320" customFormat="1" x14ac:dyDescent="0.2"/>
    <row r="174" s="320" customFormat="1" x14ac:dyDescent="0.2"/>
    <row r="175" s="320" customFormat="1" x14ac:dyDescent="0.2"/>
    <row r="176" s="320" customFormat="1" x14ac:dyDescent="0.2"/>
    <row r="177" s="320" customFormat="1" x14ac:dyDescent="0.2"/>
    <row r="178" s="320" customFormat="1" x14ac:dyDescent="0.2"/>
    <row r="179" s="320" customFormat="1" x14ac:dyDescent="0.2"/>
    <row r="180" s="320" customFormat="1" x14ac:dyDescent="0.2"/>
    <row r="181" s="320" customFormat="1" x14ac:dyDescent="0.2"/>
    <row r="182" s="320" customFormat="1" x14ac:dyDescent="0.2"/>
    <row r="183" s="320" customFormat="1" x14ac:dyDescent="0.2"/>
    <row r="184" s="320" customFormat="1" x14ac:dyDescent="0.2"/>
    <row r="185" s="320" customFormat="1" x14ac:dyDescent="0.2"/>
    <row r="186" s="320" customFormat="1" x14ac:dyDescent="0.2"/>
    <row r="187" s="320" customFormat="1" x14ac:dyDescent="0.2"/>
    <row r="188" s="320" customFormat="1" x14ac:dyDescent="0.2"/>
    <row r="189" s="320" customFormat="1" x14ac:dyDescent="0.2"/>
    <row r="190" s="320" customFormat="1" x14ac:dyDescent="0.2"/>
    <row r="191" s="320" customFormat="1" x14ac:dyDescent="0.2"/>
    <row r="192" s="320" customFormat="1" x14ac:dyDescent="0.2"/>
    <row r="193" s="320" customFormat="1" x14ac:dyDescent="0.2"/>
    <row r="194" s="320" customFormat="1" x14ac:dyDescent="0.2"/>
    <row r="195" s="320" customFormat="1" x14ac:dyDescent="0.2"/>
    <row r="196" s="320" customFormat="1" x14ac:dyDescent="0.2"/>
    <row r="197" s="320" customFormat="1" x14ac:dyDescent="0.2"/>
    <row r="198" s="320" customFormat="1" x14ac:dyDescent="0.2"/>
    <row r="199" s="320" customFormat="1" x14ac:dyDescent="0.2"/>
    <row r="200" s="320" customFormat="1" x14ac:dyDescent="0.2"/>
    <row r="201" s="320" customFormat="1" x14ac:dyDescent="0.2"/>
    <row r="202" s="320" customFormat="1" x14ac:dyDescent="0.2"/>
    <row r="203" s="320" customFormat="1" x14ac:dyDescent="0.2"/>
    <row r="204" s="320" customFormat="1" x14ac:dyDescent="0.2"/>
    <row r="205" s="320" customFormat="1" x14ac:dyDescent="0.2"/>
    <row r="206" s="320" customFormat="1" x14ac:dyDescent="0.2"/>
    <row r="207" s="320" customFormat="1" x14ac:dyDescent="0.2"/>
    <row r="208" s="320" customFormat="1" x14ac:dyDescent="0.2"/>
    <row r="209" s="320" customFormat="1" x14ac:dyDescent="0.2"/>
    <row r="210" s="320" customFormat="1" x14ac:dyDescent="0.2"/>
    <row r="211" s="320" customFormat="1" x14ac:dyDescent="0.2"/>
    <row r="212" s="320" customFormat="1" x14ac:dyDescent="0.2"/>
    <row r="213" s="320" customFormat="1" x14ac:dyDescent="0.2"/>
    <row r="214" s="320" customFormat="1" x14ac:dyDescent="0.2"/>
    <row r="215" s="320" customFormat="1" x14ac:dyDescent="0.2"/>
    <row r="216" s="320" customFormat="1" x14ac:dyDescent="0.2"/>
    <row r="217" s="320" customFormat="1" x14ac:dyDescent="0.2"/>
    <row r="218" s="320" customFormat="1" x14ac:dyDescent="0.2"/>
    <row r="219" s="320" customFormat="1" x14ac:dyDescent="0.2"/>
    <row r="220" s="320" customFormat="1" x14ac:dyDescent="0.2"/>
    <row r="221" s="320" customFormat="1" x14ac:dyDescent="0.2"/>
    <row r="222" s="320" customFormat="1" x14ac:dyDescent="0.2"/>
    <row r="223" s="320" customFormat="1" x14ac:dyDescent="0.2"/>
    <row r="224" s="320" customFormat="1" x14ac:dyDescent="0.2"/>
    <row r="225" s="320" customFormat="1" x14ac:dyDescent="0.2"/>
    <row r="226" s="320" customFormat="1" x14ac:dyDescent="0.2"/>
    <row r="227" s="320" customFormat="1" x14ac:dyDescent="0.2"/>
    <row r="228" s="320" customFormat="1" x14ac:dyDescent="0.2"/>
    <row r="229" s="320" customFormat="1" x14ac:dyDescent="0.2"/>
    <row r="230" s="320" customFormat="1" x14ac:dyDescent="0.2"/>
    <row r="231" s="320" customFormat="1" x14ac:dyDescent="0.2"/>
    <row r="232" s="320" customFormat="1" x14ac:dyDescent="0.2"/>
    <row r="233" s="320" customFormat="1" x14ac:dyDescent="0.2"/>
    <row r="234" s="320" customFormat="1" x14ac:dyDescent="0.2"/>
    <row r="235" s="320" customFormat="1" x14ac:dyDescent="0.2"/>
    <row r="236" s="320" customFormat="1" x14ac:dyDescent="0.2"/>
    <row r="237" s="320" customFormat="1" x14ac:dyDescent="0.2"/>
    <row r="238" s="320" customFormat="1" x14ac:dyDescent="0.2"/>
    <row r="239" s="320" customFormat="1" x14ac:dyDescent="0.2"/>
    <row r="240" s="320" customFormat="1" x14ac:dyDescent="0.2"/>
    <row r="241" s="320" customFormat="1" x14ac:dyDescent="0.2"/>
    <row r="242" s="320" customFormat="1" x14ac:dyDescent="0.2"/>
    <row r="243" s="320" customFormat="1" x14ac:dyDescent="0.2"/>
    <row r="244" s="320" customFormat="1" x14ac:dyDescent="0.2"/>
    <row r="245" s="320" customFormat="1" x14ac:dyDescent="0.2"/>
    <row r="246" s="320" customFormat="1" x14ac:dyDescent="0.2"/>
    <row r="247" s="320" customFormat="1" x14ac:dyDescent="0.2"/>
    <row r="248" s="320" customFormat="1" x14ac:dyDescent="0.2"/>
    <row r="249" s="320" customFormat="1" x14ac:dyDescent="0.2"/>
    <row r="250" s="320" customFormat="1" x14ac:dyDescent="0.2"/>
    <row r="251" s="320" customFormat="1" x14ac:dyDescent="0.2"/>
    <row r="252" s="320" customFormat="1" x14ac:dyDescent="0.2"/>
    <row r="253" s="320" customFormat="1" x14ac:dyDescent="0.2"/>
    <row r="254" s="320" customFormat="1" x14ac:dyDescent="0.2"/>
    <row r="255" s="320" customFormat="1" x14ac:dyDescent="0.2"/>
    <row r="256" s="320" customFormat="1" x14ac:dyDescent="0.2"/>
    <row r="257" s="320" customFormat="1" x14ac:dyDescent="0.2"/>
    <row r="258" s="320" customFormat="1" x14ac:dyDescent="0.2"/>
    <row r="259" s="320" customFormat="1" x14ac:dyDescent="0.2"/>
    <row r="260" s="320" customFormat="1" x14ac:dyDescent="0.2"/>
    <row r="261" s="320" customFormat="1" x14ac:dyDescent="0.2"/>
    <row r="262" s="320" customFormat="1" x14ac:dyDescent="0.2"/>
    <row r="263" s="320" customFormat="1" x14ac:dyDescent="0.2"/>
    <row r="264" s="320" customFormat="1" x14ac:dyDescent="0.2"/>
    <row r="265" s="320" customFormat="1" x14ac:dyDescent="0.2"/>
    <row r="266" s="320" customFormat="1" x14ac:dyDescent="0.2"/>
    <row r="267" s="320" customFormat="1" x14ac:dyDescent="0.2"/>
    <row r="268" s="320" customFormat="1" x14ac:dyDescent="0.2"/>
    <row r="269" s="320" customFormat="1" x14ac:dyDescent="0.2"/>
    <row r="270" s="320" customFormat="1" x14ac:dyDescent="0.2"/>
    <row r="271" s="320" customFormat="1" x14ac:dyDescent="0.2"/>
    <row r="272" s="320" customFormat="1" x14ac:dyDescent="0.2"/>
    <row r="273" s="320" customFormat="1" x14ac:dyDescent="0.2"/>
    <row r="274" s="320" customFormat="1" x14ac:dyDescent="0.2"/>
    <row r="275" s="320" customFormat="1" x14ac:dyDescent="0.2"/>
    <row r="276" s="320" customFormat="1" x14ac:dyDescent="0.2"/>
    <row r="277" s="320" customFormat="1" x14ac:dyDescent="0.2"/>
    <row r="278" s="320" customFormat="1" x14ac:dyDescent="0.2"/>
    <row r="279" s="320" customFormat="1" x14ac:dyDescent="0.2"/>
    <row r="280" s="320" customFormat="1" x14ac:dyDescent="0.2"/>
    <row r="281" s="320" customFormat="1" x14ac:dyDescent="0.2"/>
    <row r="282" s="320" customFormat="1" x14ac:dyDescent="0.2"/>
    <row r="283" s="320" customFormat="1" x14ac:dyDescent="0.2"/>
    <row r="284" s="320" customFormat="1" x14ac:dyDescent="0.2"/>
    <row r="285" s="320" customFormat="1" x14ac:dyDescent="0.2"/>
    <row r="286" s="320" customFormat="1" x14ac:dyDescent="0.2"/>
    <row r="287" s="320" customFormat="1" x14ac:dyDescent="0.2"/>
    <row r="288" s="320" customFormat="1" x14ac:dyDescent="0.2"/>
    <row r="289" s="320" customFormat="1" x14ac:dyDescent="0.2"/>
    <row r="290" s="320" customFormat="1" x14ac:dyDescent="0.2"/>
    <row r="291" s="320" customFormat="1" x14ac:dyDescent="0.2"/>
    <row r="292" s="320" customFormat="1" x14ac:dyDescent="0.2"/>
    <row r="293" s="320" customFormat="1" x14ac:dyDescent="0.2"/>
    <row r="294" s="320" customFormat="1" x14ac:dyDescent="0.2"/>
    <row r="295" s="320" customFormat="1" x14ac:dyDescent="0.2"/>
    <row r="296" s="320" customFormat="1" x14ac:dyDescent="0.2"/>
    <row r="297" s="320" customFormat="1" x14ac:dyDescent="0.2"/>
    <row r="298" s="320" customFormat="1" x14ac:dyDescent="0.2"/>
    <row r="299" s="320" customFormat="1" x14ac:dyDescent="0.2"/>
    <row r="300" s="320" customFormat="1" x14ac:dyDescent="0.2"/>
    <row r="301" s="320" customFormat="1" x14ac:dyDescent="0.2"/>
    <row r="302" s="320" customFormat="1" x14ac:dyDescent="0.2"/>
    <row r="303" s="320" customFormat="1" x14ac:dyDescent="0.2"/>
    <row r="304" s="320" customFormat="1" x14ac:dyDescent="0.2"/>
    <row r="305" s="320" customFormat="1" x14ac:dyDescent="0.2"/>
    <row r="306" s="320" customFormat="1" x14ac:dyDescent="0.2"/>
    <row r="307" s="320" customFormat="1" x14ac:dyDescent="0.2"/>
    <row r="308" s="320" customFormat="1" x14ac:dyDescent="0.2"/>
    <row r="309" s="320" customFormat="1" x14ac:dyDescent="0.2"/>
    <row r="310" s="320" customFormat="1" x14ac:dyDescent="0.2"/>
    <row r="311" s="320" customFormat="1" x14ac:dyDescent="0.2"/>
    <row r="312" s="320" customFormat="1" x14ac:dyDescent="0.2"/>
    <row r="313" s="320" customFormat="1" x14ac:dyDescent="0.2"/>
    <row r="314" s="320" customFormat="1" x14ac:dyDescent="0.2"/>
    <row r="315" s="320" customFormat="1" x14ac:dyDescent="0.2"/>
    <row r="316" s="320" customFormat="1" x14ac:dyDescent="0.2"/>
    <row r="317" s="320" customFormat="1" x14ac:dyDescent="0.2"/>
    <row r="318" s="320" customFormat="1" x14ac:dyDescent="0.2"/>
    <row r="319" s="320" customFormat="1" x14ac:dyDescent="0.2"/>
    <row r="320" s="320" customFormat="1" x14ac:dyDescent="0.2"/>
    <row r="321" s="320" customFormat="1" x14ac:dyDescent="0.2"/>
    <row r="322" s="320" customFormat="1" x14ac:dyDescent="0.2"/>
    <row r="323" s="320" customFormat="1" x14ac:dyDescent="0.2"/>
    <row r="324" s="320" customFormat="1" x14ac:dyDescent="0.2"/>
    <row r="325" s="320" customFormat="1" x14ac:dyDescent="0.2"/>
    <row r="326" s="320" customFormat="1" x14ac:dyDescent="0.2"/>
    <row r="327" s="320" customFormat="1" x14ac:dyDescent="0.2"/>
    <row r="328" s="320" customFormat="1" x14ac:dyDescent="0.2"/>
    <row r="329" s="320" customFormat="1" x14ac:dyDescent="0.2"/>
    <row r="330" s="320" customFormat="1" x14ac:dyDescent="0.2"/>
    <row r="331" s="320" customFormat="1" x14ac:dyDescent="0.2"/>
    <row r="332" s="320" customFormat="1" x14ac:dyDescent="0.2"/>
    <row r="333" s="320" customFormat="1" x14ac:dyDescent="0.2"/>
    <row r="334" s="320" customFormat="1" x14ac:dyDescent="0.2"/>
    <row r="335" s="320" customFormat="1" x14ac:dyDescent="0.2"/>
    <row r="336" s="320" customFormat="1" x14ac:dyDescent="0.2"/>
    <row r="337" s="320" customFormat="1" x14ac:dyDescent="0.2"/>
    <row r="338" s="320" customFormat="1" x14ac:dyDescent="0.2"/>
    <row r="339" s="320" customFormat="1" x14ac:dyDescent="0.2"/>
    <row r="340" s="320" customFormat="1" x14ac:dyDescent="0.2"/>
    <row r="341" s="320" customFormat="1" x14ac:dyDescent="0.2"/>
    <row r="342" s="320" customFormat="1" x14ac:dyDescent="0.2"/>
    <row r="343" s="320" customFormat="1" x14ac:dyDescent="0.2"/>
    <row r="344" s="320" customFormat="1" x14ac:dyDescent="0.2"/>
    <row r="345" s="320" customFormat="1" x14ac:dyDescent="0.2"/>
    <row r="346" s="320" customFormat="1" x14ac:dyDescent="0.2"/>
    <row r="347" s="320" customFormat="1" x14ac:dyDescent="0.2"/>
    <row r="348" s="320" customFormat="1" x14ac:dyDescent="0.2"/>
    <row r="349" s="320" customFormat="1" x14ac:dyDescent="0.2"/>
    <row r="350" s="320" customFormat="1" x14ac:dyDescent="0.2"/>
    <row r="351" s="320" customFormat="1" x14ac:dyDescent="0.2"/>
    <row r="352" s="320" customFormat="1" x14ac:dyDescent="0.2"/>
    <row r="353" s="320" customFormat="1" x14ac:dyDescent="0.2"/>
    <row r="354" s="320" customFormat="1" x14ac:dyDescent="0.2"/>
    <row r="355" s="320" customFormat="1" x14ac:dyDescent="0.2"/>
    <row r="356" s="320" customFormat="1" x14ac:dyDescent="0.2"/>
    <row r="357" s="320" customFormat="1" x14ac:dyDescent="0.2"/>
    <row r="358" s="320" customFormat="1" x14ac:dyDescent="0.2"/>
    <row r="359" s="320" customFormat="1" x14ac:dyDescent="0.2"/>
    <row r="360" s="320" customFormat="1" x14ac:dyDescent="0.2"/>
    <row r="361" s="320" customFormat="1" x14ac:dyDescent="0.2"/>
    <row r="362" s="320" customFormat="1" x14ac:dyDescent="0.2"/>
    <row r="363" s="320" customFormat="1" x14ac:dyDescent="0.2"/>
    <row r="364" s="320" customFormat="1" x14ac:dyDescent="0.2"/>
    <row r="365" s="320" customFormat="1" x14ac:dyDescent="0.2"/>
    <row r="366" s="320" customFormat="1" x14ac:dyDescent="0.2"/>
    <row r="367" s="320" customFormat="1" x14ac:dyDescent="0.2"/>
    <row r="368" s="320" customFormat="1" x14ac:dyDescent="0.2"/>
    <row r="369" s="320" customFormat="1" x14ac:dyDescent="0.2"/>
    <row r="370" s="320" customFormat="1" x14ac:dyDescent="0.2"/>
    <row r="371" s="320" customFormat="1" x14ac:dyDescent="0.2"/>
    <row r="372" s="320" customFormat="1" x14ac:dyDescent="0.2"/>
    <row r="373" s="320" customFormat="1" x14ac:dyDescent="0.2"/>
    <row r="374" s="320" customFormat="1" x14ac:dyDescent="0.2"/>
    <row r="375" s="320" customFormat="1" x14ac:dyDescent="0.2"/>
    <row r="376" s="320" customFormat="1" x14ac:dyDescent="0.2"/>
    <row r="377" s="320" customFormat="1" x14ac:dyDescent="0.2"/>
    <row r="378" s="320" customFormat="1" x14ac:dyDescent="0.2"/>
    <row r="379" s="320" customFormat="1" x14ac:dyDescent="0.2"/>
    <row r="380" s="320" customFormat="1" x14ac:dyDescent="0.2"/>
    <row r="381" s="320" customFormat="1" x14ac:dyDescent="0.2"/>
    <row r="382" s="320" customFormat="1" x14ac:dyDescent="0.2"/>
    <row r="383" s="320" customFormat="1" x14ac:dyDescent="0.2"/>
    <row r="384" s="320" customFormat="1" x14ac:dyDescent="0.2"/>
    <row r="385" s="320" customFormat="1" x14ac:dyDescent="0.2"/>
    <row r="386" s="320" customFormat="1" x14ac:dyDescent="0.2"/>
    <row r="387" s="320" customFormat="1" x14ac:dyDescent="0.2"/>
    <row r="388" s="320" customFormat="1" x14ac:dyDescent="0.2"/>
    <row r="389" s="320" customFormat="1" x14ac:dyDescent="0.2"/>
    <row r="390" s="320" customFormat="1" x14ac:dyDescent="0.2"/>
    <row r="391" s="320" customFormat="1" x14ac:dyDescent="0.2"/>
    <row r="392" s="320" customFormat="1" x14ac:dyDescent="0.2"/>
    <row r="393" s="320" customFormat="1" x14ac:dyDescent="0.2"/>
    <row r="394" s="320" customFormat="1" x14ac:dyDescent="0.2"/>
    <row r="395" s="320" customFormat="1" x14ac:dyDescent="0.2"/>
    <row r="396" s="320" customFormat="1" x14ac:dyDescent="0.2"/>
    <row r="397" s="320" customFormat="1" x14ac:dyDescent="0.2"/>
    <row r="398" s="320" customFormat="1" x14ac:dyDescent="0.2"/>
    <row r="399" s="320" customFormat="1" x14ac:dyDescent="0.2"/>
    <row r="400" s="320" customFormat="1" x14ac:dyDescent="0.2"/>
    <row r="401" s="320" customFormat="1" x14ac:dyDescent="0.2"/>
    <row r="402" s="320" customFormat="1" x14ac:dyDescent="0.2"/>
    <row r="403" s="320" customFormat="1" x14ac:dyDescent="0.2"/>
    <row r="404" s="320" customFormat="1" x14ac:dyDescent="0.2"/>
    <row r="405" s="320" customFormat="1" x14ac:dyDescent="0.2"/>
    <row r="406" s="320" customFormat="1" x14ac:dyDescent="0.2"/>
  </sheetData>
  <sheetProtection algorithmName="SHA-512" hashValue="LtaK6M8DENY1p4S76AyeEDt4jL/Enz5a4vF1woQ9Cw0faBH/hEP7JzOou1wG7UMy1UvXKKAOf4Fz58KR/NYpyA==" saltValue="bEJvBSZgsWkw/niMTz/wE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F11:G11">
    <cfRule type="containsText" dxfId="134" priority="6" stopIfTrue="1" operator="containsText" text="PĀRSNIEGTAS IZMAKSAS">
      <formula>NOT(ISERROR(SEARCH("PĀRSNIEGTAS IZMAKSAS",F11)))</formula>
    </cfRule>
  </conditionalFormatting>
  <conditionalFormatting sqref="F16:G16">
    <cfRule type="containsText" dxfId="133" priority="5" stopIfTrue="1" operator="containsText" text="PĀRSNIEGTAS IZMAKSAS">
      <formula>NOT(ISERROR(SEARCH("PĀRSNIEGTAS IZMAKSAS",F16)))</formula>
    </cfRule>
  </conditionalFormatting>
  <conditionalFormatting sqref="D38">
    <cfRule type="containsText" dxfId="132" priority="4" stopIfTrue="1" operator="containsText" text="PĀRSNIEGTAS IZMAKSAS">
      <formula>NOT(ISERROR(SEARCH("PĀRSNIEGTAS IZMAKSAS",D38)))</formula>
    </cfRule>
  </conditionalFormatting>
  <conditionalFormatting sqref="F8:G8 D7:D36">
    <cfRule type="containsText" dxfId="131" priority="8" stopIfTrue="1" operator="containsText" text="PĀRSNIEGTAS IZMAKSAS">
      <formula>NOT(ISERROR(SEARCH("PĀRSNIEGTAS IZMAKSAS",D7)))</formula>
    </cfRule>
  </conditionalFormatting>
  <conditionalFormatting sqref="J5:Y5">
    <cfRule type="cellIs" dxfId="130" priority="7" operator="equal">
      <formula>"x"</formula>
    </cfRule>
  </conditionalFormatting>
  <conditionalFormatting sqref="D37">
    <cfRule type="containsText" dxfId="129" priority="3" stopIfTrue="1" operator="containsText" text="PĀRSNIEGTAS IZMAKSAS">
      <formula>NOT(ISERROR(SEARCH("PĀRSNIEGTAS IZMAKSAS",D37)))</formula>
    </cfRule>
  </conditionalFormatting>
  <conditionalFormatting sqref="D39">
    <cfRule type="containsText" dxfId="128" priority="2" stopIfTrue="1" operator="containsText" text="PĀRSNIEGTAS IZMAKSAS">
      <formula>NOT(ISERROR(SEARCH("PĀRSNIEGTAS IZMAKSAS",D39)))</formula>
    </cfRule>
  </conditionalFormatting>
  <conditionalFormatting sqref="D40">
    <cfRule type="containsText" dxfId="127" priority="1" stopIfTrue="1" operator="containsText" text="PĀRSNIEGTAS IZMAKSAS">
      <formula>NOT(ISERROR(SEARCH("PĀRSNIEGTAS IZMAKSAS",D40)))</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 C9:C10 C12:C15 C17:C20 C22:C36</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406"/>
  <sheetViews>
    <sheetView zoomScale="90" zoomScaleNormal="90" workbookViewId="0">
      <pane xSplit="7" ySplit="6" topLeftCell="O8" activePane="bottomRight" state="frozen"/>
      <selection activeCell="J25" sqref="J25"/>
      <selection pane="topRight" activeCell="J25" sqref="J25"/>
      <selection pane="bottomLeft" activeCell="J25" sqref="J25"/>
      <selection pane="bottomRight" activeCell="B49" sqref="B49"/>
    </sheetView>
  </sheetViews>
  <sheetFormatPr defaultColWidth="9.140625" defaultRowHeight="12.75" x14ac:dyDescent="0.2"/>
  <cols>
    <col min="1" max="1" width="5.42578125" style="401" customWidth="1"/>
    <col min="2" max="2" width="64.140625" style="401" customWidth="1"/>
    <col min="3" max="3" width="14.5703125" style="401" customWidth="1"/>
    <col min="4" max="4" width="14.28515625" style="401" customWidth="1"/>
    <col min="5" max="5" width="9.42578125" style="401" customWidth="1"/>
    <col min="6" max="13" width="13.85546875" style="401" customWidth="1"/>
    <col min="14" max="14" width="11.28515625" style="401" customWidth="1"/>
    <col min="15" max="19" width="14" style="401" customWidth="1"/>
    <col min="20" max="20" width="11.28515625" style="401" customWidth="1"/>
    <col min="21" max="25" width="14" style="401" customWidth="1"/>
    <col min="26" max="26" width="11.28515625" style="401" customWidth="1"/>
    <col min="27" max="69" width="9.140625" style="320"/>
    <col min="70" max="16384" width="9.140625" style="401"/>
  </cols>
  <sheetData>
    <row r="1" spans="1:69" s="251" customFormat="1" ht="27" customHeight="1" x14ac:dyDescent="0.25">
      <c r="A1" s="614" t="s">
        <v>147</v>
      </c>
      <c r="B1" s="614"/>
      <c r="C1" s="600"/>
      <c r="D1" s="621" t="s">
        <v>148</v>
      </c>
      <c r="E1" s="621"/>
      <c r="F1" s="621"/>
      <c r="G1" s="621"/>
      <c r="H1" s="621"/>
      <c r="I1" s="621"/>
      <c r="J1" s="621"/>
      <c r="K1" s="621"/>
      <c r="L1" s="621"/>
      <c r="M1" s="621"/>
      <c r="N1" s="621"/>
      <c r="O1" s="621"/>
      <c r="P1" s="621"/>
      <c r="Q1" s="621"/>
      <c r="R1" s="621"/>
      <c r="S1" s="621"/>
      <c r="T1" s="621"/>
      <c r="U1" s="621"/>
      <c r="V1" s="621"/>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row>
    <row r="2" spans="1:69" s="320" customFormat="1" x14ac:dyDescent="0.2">
      <c r="A2" s="581"/>
    </row>
    <row r="3" spans="1:69" s="320" customFormat="1" ht="31.5" customHeight="1" x14ac:dyDescent="0.3">
      <c r="A3" s="581"/>
      <c r="B3" s="602" t="s">
        <v>154</v>
      </c>
      <c r="C3" s="102" t="s">
        <v>509</v>
      </c>
      <c r="D3" s="103"/>
      <c r="E3" s="103"/>
      <c r="F3" s="103"/>
      <c r="G3" s="604"/>
      <c r="H3" s="246" t="s">
        <v>332</v>
      </c>
      <c r="I3" s="103"/>
      <c r="J3" s="103"/>
      <c r="K3" s="602" t="s">
        <v>327</v>
      </c>
      <c r="L3" s="602"/>
      <c r="M3" s="602"/>
      <c r="N3" s="602"/>
      <c r="O3" s="122"/>
      <c r="P3" s="603" t="s">
        <v>377</v>
      </c>
      <c r="T3" s="622" t="s">
        <v>492</v>
      </c>
      <c r="U3" s="622"/>
      <c r="V3" s="622"/>
      <c r="W3" s="622"/>
      <c r="X3" s="247" t="s">
        <v>493</v>
      </c>
      <c r="AA3" s="320">
        <f>IF(X3="",0,IF(X3="Jā",2,1))</f>
        <v>2</v>
      </c>
    </row>
    <row r="4" spans="1:69" ht="24.95" customHeight="1" x14ac:dyDescent="0.35">
      <c r="A4" s="616" t="s">
        <v>52</v>
      </c>
      <c r="B4" s="616"/>
      <c r="C4" s="616"/>
      <c r="D4" s="320"/>
      <c r="E4" s="320"/>
      <c r="F4" s="320"/>
      <c r="G4" s="320"/>
      <c r="H4" s="320"/>
      <c r="I4" s="320"/>
      <c r="J4" s="320"/>
      <c r="K4" s="320"/>
      <c r="L4" s="320"/>
      <c r="M4" s="320"/>
      <c r="N4" s="320"/>
      <c r="O4" s="320"/>
      <c r="P4" s="320"/>
      <c r="Q4" s="320"/>
      <c r="R4" s="320"/>
      <c r="S4" s="320"/>
      <c r="T4" s="320"/>
      <c r="U4" s="320"/>
      <c r="V4" s="320"/>
      <c r="W4" s="320"/>
      <c r="X4" s="320"/>
      <c r="Y4" s="320"/>
      <c r="Z4" s="320"/>
      <c r="BQ4" s="401"/>
    </row>
    <row r="5" spans="1:69" x14ac:dyDescent="0.2">
      <c r="A5" s="617" t="s">
        <v>53</v>
      </c>
      <c r="B5" s="618" t="s">
        <v>54</v>
      </c>
      <c r="C5" s="619" t="s">
        <v>333</v>
      </c>
      <c r="D5" s="613" t="s">
        <v>55</v>
      </c>
      <c r="E5" s="613"/>
      <c r="F5" s="613" t="s">
        <v>56</v>
      </c>
      <c r="G5" s="613"/>
      <c r="H5" s="613">
        <f>'Dati par projektu'!E13</f>
        <v>2022</v>
      </c>
      <c r="I5" s="613"/>
      <c r="J5" s="613">
        <f>IF(OR(H5&gt;='Dati par projektu'!$C$17,H5="X"),"X",H5+1)</f>
        <v>2023</v>
      </c>
      <c r="K5" s="613"/>
      <c r="L5" s="613" t="str">
        <f>IF(OR(J5&gt;='Dati par projektu'!$C$17,J5="X"),"X",J5+1)</f>
        <v>X</v>
      </c>
      <c r="M5" s="613"/>
      <c r="N5" s="613" t="str">
        <f>IF(OR(L5&gt;='Dati par projektu'!$C$17,L5="X"),"X",L5+1)</f>
        <v>X</v>
      </c>
      <c r="O5" s="613"/>
      <c r="P5" s="613" t="str">
        <f>IF(OR(N5&gt;='Dati par projektu'!$C$17,N5="X"),"X",N5+1)</f>
        <v>X</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Z5" s="320"/>
      <c r="AE5" s="384"/>
      <c r="AF5" s="384"/>
      <c r="AG5" s="384"/>
      <c r="AH5" s="384"/>
      <c r="AI5" s="384"/>
      <c r="AJ5" s="384"/>
      <c r="AK5" s="384"/>
      <c r="AL5" s="384"/>
      <c r="AM5" s="384"/>
      <c r="AN5" s="384"/>
      <c r="AO5" s="384"/>
      <c r="AP5" s="384"/>
      <c r="AQ5" s="384"/>
      <c r="AR5" s="384"/>
      <c r="AS5" s="384"/>
      <c r="AT5" s="384"/>
      <c r="AV5" s="582">
        <v>0.55000000000000004</v>
      </c>
      <c r="BQ5" s="401"/>
    </row>
    <row r="6" spans="1:69" ht="27" customHeight="1" x14ac:dyDescent="0.2">
      <c r="A6" s="617"/>
      <c r="B6" s="618" t="s">
        <v>57</v>
      </c>
      <c r="C6" s="620"/>
      <c r="D6" s="583" t="s">
        <v>58</v>
      </c>
      <c r="E6" s="583" t="s">
        <v>59</v>
      </c>
      <c r="F6" s="583" t="s">
        <v>60</v>
      </c>
      <c r="G6" s="583" t="s">
        <v>61</v>
      </c>
      <c r="H6" s="584" t="s">
        <v>62</v>
      </c>
      <c r="I6" s="584" t="s">
        <v>63</v>
      </c>
      <c r="J6" s="584" t="s">
        <v>62</v>
      </c>
      <c r="K6" s="584" t="s">
        <v>63</v>
      </c>
      <c r="L6" s="584" t="s">
        <v>62</v>
      </c>
      <c r="M6" s="584" t="s">
        <v>63</v>
      </c>
      <c r="N6" s="584" t="s">
        <v>62</v>
      </c>
      <c r="O6" s="584" t="s">
        <v>63</v>
      </c>
      <c r="P6" s="584" t="s">
        <v>62</v>
      </c>
      <c r="Q6" s="584" t="s">
        <v>63</v>
      </c>
      <c r="R6" s="584" t="s">
        <v>62</v>
      </c>
      <c r="S6" s="584" t="s">
        <v>63</v>
      </c>
      <c r="T6" s="584" t="s">
        <v>62</v>
      </c>
      <c r="U6" s="584" t="s">
        <v>63</v>
      </c>
      <c r="V6" s="584" t="s">
        <v>62</v>
      </c>
      <c r="W6" s="584" t="s">
        <v>63</v>
      </c>
      <c r="X6" s="584" t="s">
        <v>62</v>
      </c>
      <c r="Y6" s="584" t="s">
        <v>63</v>
      </c>
      <c r="Z6" s="320"/>
      <c r="AE6" s="384"/>
      <c r="AF6" s="384"/>
      <c r="AG6" s="384"/>
      <c r="AH6" s="384"/>
      <c r="AI6" s="384"/>
      <c r="AJ6" s="384"/>
      <c r="AK6" s="384"/>
      <c r="AL6" s="384"/>
      <c r="AM6" s="384"/>
      <c r="AN6" s="384"/>
      <c r="AO6" s="384"/>
      <c r="AP6" s="384"/>
      <c r="AQ6" s="384"/>
      <c r="AR6" s="384"/>
      <c r="AS6" s="384"/>
      <c r="AT6" s="384"/>
      <c r="AV6" s="582">
        <v>0.45</v>
      </c>
      <c r="BQ6" s="401"/>
    </row>
    <row r="7" spans="1:69" x14ac:dyDescent="0.2">
      <c r="A7" s="556">
        <v>1</v>
      </c>
      <c r="B7" s="557" t="s">
        <v>89</v>
      </c>
      <c r="C7" s="241">
        <v>0.85</v>
      </c>
      <c r="D7" s="585">
        <f>F7+G7</f>
        <v>0</v>
      </c>
      <c r="E7" s="586">
        <f t="shared" ref="E7:E35" si="0">D7/$D$36</f>
        <v>0</v>
      </c>
      <c r="F7" s="587">
        <f t="shared" ref="F7:G11" si="1">ROUND(H7+J7+L7+N7+P7+R7+T7+V7+X7,2)</f>
        <v>0</v>
      </c>
      <c r="G7" s="587">
        <f t="shared" si="1"/>
        <v>0</v>
      </c>
      <c r="H7" s="19"/>
      <c r="I7" s="20"/>
      <c r="J7" s="19"/>
      <c r="K7" s="20"/>
      <c r="L7" s="19"/>
      <c r="M7" s="20"/>
      <c r="N7" s="19"/>
      <c r="O7" s="20"/>
      <c r="P7" s="19"/>
      <c r="Q7" s="20"/>
      <c r="R7" s="19"/>
      <c r="S7" s="20"/>
      <c r="T7" s="19"/>
      <c r="U7" s="20"/>
      <c r="V7" s="19"/>
      <c r="W7" s="20"/>
      <c r="X7" s="19"/>
      <c r="Y7" s="20"/>
      <c r="Z7" s="320"/>
      <c r="AE7" s="384"/>
      <c r="AF7" s="384"/>
      <c r="AG7" s="384"/>
      <c r="AH7" s="384"/>
      <c r="AI7" s="384"/>
      <c r="AJ7" s="384"/>
      <c r="AK7" s="384"/>
      <c r="AL7" s="384"/>
      <c r="AM7" s="384"/>
      <c r="AN7" s="384"/>
      <c r="AO7" s="384"/>
      <c r="AP7" s="384"/>
      <c r="AQ7" s="384"/>
      <c r="AR7" s="384"/>
      <c r="AS7" s="384"/>
      <c r="AT7" s="384"/>
      <c r="AV7" s="582">
        <v>0.35</v>
      </c>
      <c r="BQ7" s="401"/>
    </row>
    <row r="8" spans="1:69" x14ac:dyDescent="0.2">
      <c r="A8" s="556">
        <v>2</v>
      </c>
      <c r="B8" s="557" t="s">
        <v>64</v>
      </c>
      <c r="C8" s="320"/>
      <c r="D8" s="585">
        <f t="shared" ref="D8:D35" si="2">F8+G8</f>
        <v>0</v>
      </c>
      <c r="E8" s="586">
        <f t="shared" si="0"/>
        <v>0</v>
      </c>
      <c r="F8" s="588">
        <f>ROUND(H8+J8+L8+N8+P8+R8+T8+V8+X8,2)</f>
        <v>0</v>
      </c>
      <c r="G8" s="588">
        <f>ROUND(I8+K8+M8+O8+Q8+S8+U8+W8+Y8,2)</f>
        <v>0</v>
      </c>
      <c r="H8" s="589">
        <f>SUM(H9:H10)</f>
        <v>0</v>
      </c>
      <c r="I8" s="589">
        <f t="shared" ref="I8:Y8" si="3">SUM(I9:I10)</f>
        <v>0</v>
      </c>
      <c r="J8" s="589">
        <f t="shared" si="3"/>
        <v>0</v>
      </c>
      <c r="K8" s="589">
        <f t="shared" si="3"/>
        <v>0</v>
      </c>
      <c r="L8" s="589">
        <f t="shared" si="3"/>
        <v>0</v>
      </c>
      <c r="M8" s="589">
        <f t="shared" si="3"/>
        <v>0</v>
      </c>
      <c r="N8" s="589">
        <f t="shared" si="3"/>
        <v>0</v>
      </c>
      <c r="O8" s="589">
        <f t="shared" si="3"/>
        <v>0</v>
      </c>
      <c r="P8" s="589">
        <f t="shared" si="3"/>
        <v>0</v>
      </c>
      <c r="Q8" s="589">
        <f t="shared" si="3"/>
        <v>0</v>
      </c>
      <c r="R8" s="589">
        <f t="shared" si="3"/>
        <v>0</v>
      </c>
      <c r="S8" s="589">
        <f t="shared" si="3"/>
        <v>0</v>
      </c>
      <c r="T8" s="589">
        <f t="shared" si="3"/>
        <v>0</v>
      </c>
      <c r="U8" s="589">
        <f t="shared" si="3"/>
        <v>0</v>
      </c>
      <c r="V8" s="589">
        <f t="shared" si="3"/>
        <v>0</v>
      </c>
      <c r="W8" s="589">
        <f t="shared" si="3"/>
        <v>0</v>
      </c>
      <c r="X8" s="589">
        <f t="shared" si="3"/>
        <v>0</v>
      </c>
      <c r="Y8" s="589">
        <f t="shared" si="3"/>
        <v>0</v>
      </c>
      <c r="Z8" s="320"/>
      <c r="AE8" s="384"/>
      <c r="AF8" s="384"/>
      <c r="AG8" s="384"/>
      <c r="AH8" s="384"/>
      <c r="AI8" s="384"/>
      <c r="AJ8" s="384"/>
      <c r="AK8" s="384"/>
      <c r="AL8" s="384"/>
      <c r="AM8" s="384"/>
      <c r="AN8" s="384"/>
      <c r="AO8" s="384"/>
      <c r="AP8" s="384"/>
      <c r="AQ8" s="384"/>
      <c r="AR8" s="384"/>
      <c r="AS8" s="384"/>
      <c r="AT8" s="384"/>
      <c r="AV8" s="590"/>
      <c r="BQ8" s="401"/>
    </row>
    <row r="9" spans="1:69" x14ac:dyDescent="0.2">
      <c r="A9" s="561" t="s">
        <v>65</v>
      </c>
      <c r="B9" s="562" t="s">
        <v>66</v>
      </c>
      <c r="C9" s="241">
        <v>0.85</v>
      </c>
      <c r="D9" s="585">
        <f t="shared" si="2"/>
        <v>0</v>
      </c>
      <c r="E9" s="586">
        <f t="shared" si="0"/>
        <v>0</v>
      </c>
      <c r="F9" s="591">
        <f t="shared" si="1"/>
        <v>0</v>
      </c>
      <c r="G9" s="591">
        <f t="shared" si="1"/>
        <v>0</v>
      </c>
      <c r="H9" s="20"/>
      <c r="I9" s="20"/>
      <c r="J9" s="20"/>
      <c r="K9" s="20"/>
      <c r="L9" s="20"/>
      <c r="M9" s="20"/>
      <c r="N9" s="20"/>
      <c r="O9" s="20"/>
      <c r="P9" s="20"/>
      <c r="Q9" s="20"/>
      <c r="R9" s="20"/>
      <c r="S9" s="20"/>
      <c r="T9" s="20"/>
      <c r="U9" s="20"/>
      <c r="V9" s="20"/>
      <c r="W9" s="20"/>
      <c r="X9" s="20"/>
      <c r="Y9" s="20"/>
      <c r="Z9" s="320"/>
      <c r="AE9" s="384"/>
      <c r="AF9" s="384"/>
      <c r="AG9" s="384"/>
      <c r="AH9" s="384"/>
      <c r="AI9" s="384"/>
      <c r="AJ9" s="384"/>
      <c r="AK9" s="384"/>
      <c r="AL9" s="384"/>
      <c r="AM9" s="384"/>
      <c r="AN9" s="384"/>
      <c r="AO9" s="384"/>
      <c r="AP9" s="384"/>
      <c r="AQ9" s="384"/>
      <c r="AR9" s="384"/>
      <c r="AS9" s="384"/>
      <c r="AT9" s="384"/>
      <c r="AV9" s="590"/>
      <c r="BQ9" s="401"/>
    </row>
    <row r="10" spans="1:69" x14ac:dyDescent="0.2">
      <c r="A10" s="561" t="s">
        <v>67</v>
      </c>
      <c r="B10" s="562" t="s">
        <v>90</v>
      </c>
      <c r="C10" s="241">
        <v>0.85</v>
      </c>
      <c r="D10" s="585">
        <f t="shared" si="2"/>
        <v>0</v>
      </c>
      <c r="E10" s="586">
        <f t="shared" si="0"/>
        <v>0</v>
      </c>
      <c r="F10" s="591">
        <f t="shared" si="1"/>
        <v>0</v>
      </c>
      <c r="G10" s="591">
        <f t="shared" si="1"/>
        <v>0</v>
      </c>
      <c r="H10" s="20"/>
      <c r="I10" s="20"/>
      <c r="J10" s="20"/>
      <c r="K10" s="20"/>
      <c r="L10" s="20"/>
      <c r="M10" s="20"/>
      <c r="N10" s="20"/>
      <c r="O10" s="20"/>
      <c r="P10" s="20"/>
      <c r="Q10" s="20"/>
      <c r="R10" s="20"/>
      <c r="S10" s="20"/>
      <c r="T10" s="20"/>
      <c r="U10" s="20"/>
      <c r="V10" s="20"/>
      <c r="W10" s="20"/>
      <c r="X10" s="20"/>
      <c r="Y10" s="20"/>
      <c r="Z10" s="320"/>
      <c r="AE10" s="384"/>
      <c r="AF10" s="384"/>
      <c r="AG10" s="384"/>
      <c r="AH10" s="384"/>
      <c r="AI10" s="384"/>
      <c r="AJ10" s="384"/>
      <c r="AK10" s="384"/>
      <c r="AL10" s="384"/>
      <c r="AM10" s="384"/>
      <c r="AN10" s="384"/>
      <c r="AO10" s="384"/>
      <c r="AP10" s="384"/>
      <c r="AQ10" s="384"/>
      <c r="AR10" s="384"/>
      <c r="AS10" s="384"/>
      <c r="AT10" s="384"/>
      <c r="AV10" s="590"/>
      <c r="BQ10" s="401"/>
    </row>
    <row r="11" spans="1:69" hidden="1" x14ac:dyDescent="0.2">
      <c r="A11" s="556">
        <v>3</v>
      </c>
      <c r="B11" s="557" t="s">
        <v>93</v>
      </c>
      <c r="C11" s="320"/>
      <c r="D11" s="585">
        <f t="shared" si="2"/>
        <v>0</v>
      </c>
      <c r="E11" s="586">
        <f t="shared" si="0"/>
        <v>0</v>
      </c>
      <c r="F11" s="588">
        <f t="shared" si="1"/>
        <v>0</v>
      </c>
      <c r="G11" s="588">
        <f t="shared" si="1"/>
        <v>0</v>
      </c>
      <c r="H11" s="589">
        <f>SUM(H12:H13)</f>
        <v>0</v>
      </c>
      <c r="I11" s="589">
        <f t="shared" ref="I11:Y11" si="4">SUM(I12:I13)</f>
        <v>0</v>
      </c>
      <c r="J11" s="589">
        <f t="shared" si="4"/>
        <v>0</v>
      </c>
      <c r="K11" s="589">
        <f t="shared" si="4"/>
        <v>0</v>
      </c>
      <c r="L11" s="589">
        <f t="shared" si="4"/>
        <v>0</v>
      </c>
      <c r="M11" s="589">
        <f t="shared" si="4"/>
        <v>0</v>
      </c>
      <c r="N11" s="589">
        <f t="shared" si="4"/>
        <v>0</v>
      </c>
      <c r="O11" s="589">
        <f t="shared" si="4"/>
        <v>0</v>
      </c>
      <c r="P11" s="589">
        <f t="shared" si="4"/>
        <v>0</v>
      </c>
      <c r="Q11" s="589">
        <f t="shared" si="4"/>
        <v>0</v>
      </c>
      <c r="R11" s="589">
        <f t="shared" si="4"/>
        <v>0</v>
      </c>
      <c r="S11" s="589">
        <f t="shared" si="4"/>
        <v>0</v>
      </c>
      <c r="T11" s="589">
        <f t="shared" si="4"/>
        <v>0</v>
      </c>
      <c r="U11" s="589">
        <f t="shared" si="4"/>
        <v>0</v>
      </c>
      <c r="V11" s="589">
        <f t="shared" si="4"/>
        <v>0</v>
      </c>
      <c r="W11" s="589">
        <f t="shared" si="4"/>
        <v>0</v>
      </c>
      <c r="X11" s="589">
        <f t="shared" si="4"/>
        <v>0</v>
      </c>
      <c r="Y11" s="589">
        <f t="shared" si="4"/>
        <v>0</v>
      </c>
      <c r="Z11" s="320"/>
      <c r="AE11" s="384"/>
      <c r="AF11" s="384"/>
      <c r="AG11" s="384"/>
      <c r="AH11" s="384"/>
      <c r="AI11" s="384"/>
      <c r="AJ11" s="384"/>
      <c r="AK11" s="384"/>
      <c r="AL11" s="384"/>
      <c r="AM11" s="384"/>
      <c r="AN11" s="384"/>
      <c r="AO11" s="384"/>
      <c r="AP11" s="384"/>
      <c r="AQ11" s="384"/>
      <c r="AR11" s="384"/>
      <c r="AS11" s="384"/>
      <c r="AT11" s="384"/>
      <c r="AV11" s="590"/>
      <c r="BQ11" s="401"/>
    </row>
    <row r="12" spans="1:69" hidden="1" x14ac:dyDescent="0.2">
      <c r="A12" s="561" t="s">
        <v>91</v>
      </c>
      <c r="B12" s="562" t="s">
        <v>94</v>
      </c>
      <c r="C12" s="241">
        <v>0.85</v>
      </c>
      <c r="D12" s="585">
        <f t="shared" si="2"/>
        <v>0</v>
      </c>
      <c r="E12" s="586">
        <f t="shared" si="0"/>
        <v>0</v>
      </c>
      <c r="F12" s="591">
        <f>ROUND(H12+J12+L12+N12+P12+R12+T12+V12+X12,2)</f>
        <v>0</v>
      </c>
      <c r="G12" s="591">
        <f>ROUND(I12+K12+M12+O12+Q12+S12+U12+W12+Y12,2)</f>
        <v>0</v>
      </c>
      <c r="H12" s="20"/>
      <c r="I12" s="20"/>
      <c r="J12" s="20"/>
      <c r="K12" s="20"/>
      <c r="L12" s="20"/>
      <c r="M12" s="20"/>
      <c r="N12" s="20"/>
      <c r="O12" s="20"/>
      <c r="P12" s="20"/>
      <c r="Q12" s="20"/>
      <c r="R12" s="20"/>
      <c r="S12" s="20"/>
      <c r="T12" s="20"/>
      <c r="U12" s="20"/>
      <c r="V12" s="20"/>
      <c r="W12" s="20"/>
      <c r="X12" s="20"/>
      <c r="Y12" s="20"/>
      <c r="Z12" s="320"/>
      <c r="AE12" s="384"/>
      <c r="AF12" s="384"/>
      <c r="AG12" s="384"/>
      <c r="AH12" s="384"/>
      <c r="AI12" s="384"/>
      <c r="AJ12" s="384"/>
      <c r="AK12" s="384"/>
      <c r="AL12" s="384"/>
      <c r="AM12" s="384"/>
      <c r="AN12" s="384"/>
      <c r="AO12" s="384"/>
      <c r="AP12" s="384"/>
      <c r="AQ12" s="384"/>
      <c r="AR12" s="384"/>
      <c r="AS12" s="384"/>
      <c r="AT12" s="384"/>
      <c r="AV12" s="590"/>
      <c r="BQ12" s="401"/>
    </row>
    <row r="13" spans="1:69" hidden="1" x14ac:dyDescent="0.2">
      <c r="A13" s="561" t="s">
        <v>92</v>
      </c>
      <c r="B13" s="562" t="s">
        <v>95</v>
      </c>
      <c r="C13" s="241">
        <v>0.85</v>
      </c>
      <c r="D13" s="585">
        <f t="shared" si="2"/>
        <v>0</v>
      </c>
      <c r="E13" s="586">
        <f t="shared" si="0"/>
        <v>0</v>
      </c>
      <c r="F13" s="591">
        <f t="shared" ref="F13:G16" si="5">ROUND(H13+J13+L13+N13+P13+R13+T13+V13+X13,2)</f>
        <v>0</v>
      </c>
      <c r="G13" s="591">
        <f t="shared" si="5"/>
        <v>0</v>
      </c>
      <c r="H13" s="20"/>
      <c r="I13" s="20"/>
      <c r="J13" s="20"/>
      <c r="K13" s="20"/>
      <c r="L13" s="20"/>
      <c r="M13" s="20"/>
      <c r="N13" s="20"/>
      <c r="O13" s="20"/>
      <c r="P13" s="20"/>
      <c r="Q13" s="20"/>
      <c r="R13" s="20"/>
      <c r="S13" s="20"/>
      <c r="T13" s="20"/>
      <c r="U13" s="20"/>
      <c r="V13" s="20"/>
      <c r="W13" s="20"/>
      <c r="X13" s="20"/>
      <c r="Y13" s="20"/>
      <c r="Z13" s="320"/>
      <c r="AE13" s="384"/>
      <c r="AF13" s="384"/>
      <c r="AG13" s="384"/>
      <c r="AH13" s="384"/>
      <c r="AI13" s="384"/>
      <c r="AJ13" s="384"/>
      <c r="AK13" s="384"/>
      <c r="AL13" s="384"/>
      <c r="AM13" s="384"/>
      <c r="AN13" s="384"/>
      <c r="AO13" s="384"/>
      <c r="AP13" s="384"/>
      <c r="AQ13" s="384"/>
      <c r="AR13" s="384"/>
      <c r="AS13" s="384"/>
      <c r="AT13" s="384"/>
      <c r="AV13" s="590"/>
      <c r="BQ13" s="401"/>
    </row>
    <row r="14" spans="1:69" hidden="1" x14ac:dyDescent="0.2">
      <c r="A14" s="556">
        <v>4</v>
      </c>
      <c r="B14" s="557" t="s">
        <v>68</v>
      </c>
      <c r="C14" s="241">
        <v>0.85</v>
      </c>
      <c r="D14" s="585">
        <f t="shared" si="2"/>
        <v>0</v>
      </c>
      <c r="E14" s="586">
        <f t="shared" si="0"/>
        <v>0</v>
      </c>
      <c r="F14" s="591">
        <f t="shared" si="5"/>
        <v>0</v>
      </c>
      <c r="G14" s="591">
        <f t="shared" si="5"/>
        <v>0</v>
      </c>
      <c r="H14" s="19"/>
      <c r="I14" s="19"/>
      <c r="J14" s="19"/>
      <c r="K14" s="19"/>
      <c r="L14" s="19"/>
      <c r="M14" s="19"/>
      <c r="N14" s="19"/>
      <c r="O14" s="19"/>
      <c r="P14" s="19"/>
      <c r="Q14" s="19"/>
      <c r="R14" s="19"/>
      <c r="S14" s="19"/>
      <c r="T14" s="19"/>
      <c r="U14" s="19"/>
      <c r="V14" s="19"/>
      <c r="W14" s="19"/>
      <c r="X14" s="19"/>
      <c r="Y14" s="19"/>
      <c r="Z14" s="320"/>
      <c r="AE14" s="384"/>
      <c r="AF14" s="384"/>
      <c r="AG14" s="384"/>
      <c r="AH14" s="384"/>
      <c r="AI14" s="384"/>
      <c r="AJ14" s="384"/>
      <c r="AK14" s="384"/>
      <c r="AL14" s="384"/>
      <c r="AM14" s="384"/>
      <c r="AN14" s="384"/>
      <c r="AO14" s="384"/>
      <c r="AP14" s="384"/>
      <c r="AQ14" s="384"/>
      <c r="AR14" s="384"/>
      <c r="AS14" s="384"/>
      <c r="AT14" s="384"/>
      <c r="BQ14" s="401"/>
    </row>
    <row r="15" spans="1:69" hidden="1" x14ac:dyDescent="0.2">
      <c r="A15" s="556">
        <v>5</v>
      </c>
      <c r="B15" s="557" t="s">
        <v>96</v>
      </c>
      <c r="C15" s="241">
        <v>0.85</v>
      </c>
      <c r="D15" s="585">
        <f t="shared" si="2"/>
        <v>0</v>
      </c>
      <c r="E15" s="586">
        <f t="shared" si="0"/>
        <v>0</v>
      </c>
      <c r="F15" s="591">
        <f t="shared" si="5"/>
        <v>0</v>
      </c>
      <c r="G15" s="591">
        <f t="shared" si="5"/>
        <v>0</v>
      </c>
      <c r="H15" s="19"/>
      <c r="I15" s="19"/>
      <c r="J15" s="19"/>
      <c r="K15" s="19"/>
      <c r="L15" s="19"/>
      <c r="M15" s="19"/>
      <c r="N15" s="19"/>
      <c r="O15" s="19"/>
      <c r="P15" s="19"/>
      <c r="Q15" s="19"/>
      <c r="R15" s="19"/>
      <c r="S15" s="19"/>
      <c r="T15" s="19"/>
      <c r="U15" s="19"/>
      <c r="V15" s="19"/>
      <c r="W15" s="19"/>
      <c r="X15" s="19"/>
      <c r="Y15" s="19"/>
      <c r="Z15" s="320"/>
      <c r="AE15" s="384"/>
      <c r="AF15" s="384"/>
      <c r="AG15" s="384"/>
      <c r="AH15" s="384"/>
      <c r="AI15" s="384"/>
      <c r="AJ15" s="384"/>
      <c r="AK15" s="384"/>
      <c r="AL15" s="384"/>
      <c r="AM15" s="384"/>
      <c r="AN15" s="384"/>
      <c r="AO15" s="384"/>
      <c r="AP15" s="384"/>
      <c r="AQ15" s="384"/>
      <c r="AR15" s="384"/>
      <c r="AS15" s="384"/>
      <c r="AT15" s="384"/>
      <c r="BQ15" s="401"/>
    </row>
    <row r="16" spans="1:69" hidden="1" x14ac:dyDescent="0.2">
      <c r="A16" s="556">
        <v>6</v>
      </c>
      <c r="B16" s="557" t="s">
        <v>97</v>
      </c>
      <c r="C16" s="320"/>
      <c r="D16" s="585">
        <f t="shared" si="2"/>
        <v>0</v>
      </c>
      <c r="E16" s="586">
        <f t="shared" si="0"/>
        <v>0</v>
      </c>
      <c r="F16" s="588">
        <f t="shared" si="5"/>
        <v>0</v>
      </c>
      <c r="G16" s="588">
        <f>ROUND(I16+K16+M16+O16+Q16+S16+U16+W16+Y16,2)</f>
        <v>0</v>
      </c>
      <c r="H16" s="589">
        <f>SUM(H17:H20)</f>
        <v>0</v>
      </c>
      <c r="I16" s="589">
        <f t="shared" ref="I16:Y16" si="6">SUM(I17:I20)</f>
        <v>0</v>
      </c>
      <c r="J16" s="589">
        <f t="shared" si="6"/>
        <v>0</v>
      </c>
      <c r="K16" s="589">
        <f t="shared" si="6"/>
        <v>0</v>
      </c>
      <c r="L16" s="589">
        <f t="shared" si="6"/>
        <v>0</v>
      </c>
      <c r="M16" s="589">
        <f t="shared" si="6"/>
        <v>0</v>
      </c>
      <c r="N16" s="589">
        <f t="shared" si="6"/>
        <v>0</v>
      </c>
      <c r="O16" s="589">
        <f t="shared" si="6"/>
        <v>0</v>
      </c>
      <c r="P16" s="589">
        <f t="shared" si="6"/>
        <v>0</v>
      </c>
      <c r="Q16" s="589">
        <f t="shared" si="6"/>
        <v>0</v>
      </c>
      <c r="R16" s="589">
        <f t="shared" si="6"/>
        <v>0</v>
      </c>
      <c r="S16" s="589">
        <f t="shared" si="6"/>
        <v>0</v>
      </c>
      <c r="T16" s="589">
        <f t="shared" si="6"/>
        <v>0</v>
      </c>
      <c r="U16" s="589">
        <f t="shared" si="6"/>
        <v>0</v>
      </c>
      <c r="V16" s="589">
        <f t="shared" si="6"/>
        <v>0</v>
      </c>
      <c r="W16" s="589">
        <f t="shared" si="6"/>
        <v>0</v>
      </c>
      <c r="X16" s="589">
        <f t="shared" si="6"/>
        <v>0</v>
      </c>
      <c r="Y16" s="589">
        <f t="shared" si="6"/>
        <v>0</v>
      </c>
      <c r="Z16" s="320"/>
      <c r="AE16" s="384"/>
      <c r="AF16" s="384"/>
      <c r="AG16" s="384"/>
      <c r="AH16" s="384"/>
      <c r="AI16" s="384"/>
      <c r="AJ16" s="384"/>
      <c r="AK16" s="384"/>
      <c r="AL16" s="384"/>
      <c r="AM16" s="384"/>
      <c r="AN16" s="384"/>
      <c r="AO16" s="384"/>
      <c r="AP16" s="384"/>
      <c r="AQ16" s="384"/>
      <c r="AR16" s="384"/>
      <c r="AS16" s="384"/>
      <c r="AT16" s="384"/>
      <c r="AV16" s="590"/>
      <c r="BQ16" s="401"/>
    </row>
    <row r="17" spans="1:69" hidden="1" x14ac:dyDescent="0.2">
      <c r="A17" s="561" t="s">
        <v>100</v>
      </c>
      <c r="B17" s="562" t="s">
        <v>98</v>
      </c>
      <c r="C17" s="241">
        <v>0.85</v>
      </c>
      <c r="D17" s="585">
        <f t="shared" si="2"/>
        <v>0</v>
      </c>
      <c r="E17" s="586">
        <f t="shared" si="0"/>
        <v>0</v>
      </c>
      <c r="F17" s="591">
        <f>ROUND(H17+J17+L17+N17+P17+R17+T17+V17+X17,2)</f>
        <v>0</v>
      </c>
      <c r="G17" s="591">
        <f>ROUND(I17+K17+M17+O17+Q17+S17+U17+W17+Y17,2)</f>
        <v>0</v>
      </c>
      <c r="H17" s="20"/>
      <c r="I17" s="20"/>
      <c r="J17" s="20"/>
      <c r="K17" s="20"/>
      <c r="L17" s="20"/>
      <c r="M17" s="20"/>
      <c r="N17" s="20"/>
      <c r="O17" s="20"/>
      <c r="P17" s="20"/>
      <c r="Q17" s="20"/>
      <c r="R17" s="20"/>
      <c r="S17" s="20"/>
      <c r="T17" s="20"/>
      <c r="U17" s="20"/>
      <c r="V17" s="20"/>
      <c r="W17" s="20"/>
      <c r="X17" s="20"/>
      <c r="Y17" s="20"/>
      <c r="Z17" s="320"/>
      <c r="AE17" s="384"/>
      <c r="AF17" s="384"/>
      <c r="AG17" s="384"/>
      <c r="AH17" s="384"/>
      <c r="AI17" s="384"/>
      <c r="AJ17" s="384"/>
      <c r="AK17" s="384"/>
      <c r="AL17" s="384"/>
      <c r="AM17" s="384"/>
      <c r="AN17" s="384"/>
      <c r="AO17" s="384"/>
      <c r="AP17" s="384"/>
      <c r="AQ17" s="384"/>
      <c r="AR17" s="384"/>
      <c r="AS17" s="384"/>
      <c r="AT17" s="384"/>
      <c r="AV17" s="590"/>
      <c r="BQ17" s="401"/>
    </row>
    <row r="18" spans="1:69" hidden="1" x14ac:dyDescent="0.2">
      <c r="A18" s="561" t="s">
        <v>101</v>
      </c>
      <c r="B18" s="562" t="s">
        <v>95</v>
      </c>
      <c r="C18" s="241">
        <v>0.85</v>
      </c>
      <c r="D18" s="585">
        <f t="shared" si="2"/>
        <v>0</v>
      </c>
      <c r="E18" s="586">
        <f t="shared" si="0"/>
        <v>0</v>
      </c>
      <c r="F18" s="591">
        <f t="shared" ref="F18:G20" si="7">ROUND(H18+J18+L18+N18+P18+R18+T18+V18+X18,2)</f>
        <v>0</v>
      </c>
      <c r="G18" s="591">
        <f t="shared" si="7"/>
        <v>0</v>
      </c>
      <c r="H18" s="20"/>
      <c r="I18" s="20"/>
      <c r="J18" s="20"/>
      <c r="K18" s="20"/>
      <c r="L18" s="20"/>
      <c r="M18" s="20"/>
      <c r="N18" s="20"/>
      <c r="O18" s="20"/>
      <c r="P18" s="20"/>
      <c r="Q18" s="20"/>
      <c r="R18" s="20"/>
      <c r="S18" s="20"/>
      <c r="T18" s="20"/>
      <c r="U18" s="20"/>
      <c r="V18" s="20"/>
      <c r="W18" s="20"/>
      <c r="X18" s="20"/>
      <c r="Y18" s="20"/>
      <c r="Z18" s="320"/>
      <c r="AE18" s="384"/>
      <c r="AF18" s="384"/>
      <c r="AG18" s="384"/>
      <c r="AH18" s="384"/>
      <c r="AI18" s="384"/>
      <c r="AJ18" s="384"/>
      <c r="AK18" s="384"/>
      <c r="AL18" s="384"/>
      <c r="AM18" s="384"/>
      <c r="AN18" s="384"/>
      <c r="AO18" s="384"/>
      <c r="AP18" s="384"/>
      <c r="AQ18" s="384"/>
      <c r="AR18" s="384"/>
      <c r="AS18" s="384"/>
      <c r="AT18" s="384"/>
      <c r="AV18" s="590"/>
      <c r="BQ18" s="401"/>
    </row>
    <row r="19" spans="1:69" s="320" customFormat="1" hidden="1" x14ac:dyDescent="0.2">
      <c r="A19" s="561" t="s">
        <v>102</v>
      </c>
      <c r="B19" s="562" t="s">
        <v>99</v>
      </c>
      <c r="C19" s="241">
        <v>0.85</v>
      </c>
      <c r="D19" s="585">
        <f t="shared" si="2"/>
        <v>0</v>
      </c>
      <c r="E19" s="586">
        <f t="shared" si="0"/>
        <v>0</v>
      </c>
      <c r="F19" s="591">
        <f t="shared" si="7"/>
        <v>0</v>
      </c>
      <c r="G19" s="591">
        <f t="shared" si="7"/>
        <v>0</v>
      </c>
      <c r="H19" s="20"/>
      <c r="I19" s="20"/>
      <c r="J19" s="20"/>
      <c r="K19" s="20"/>
      <c r="L19" s="20"/>
      <c r="M19" s="20"/>
      <c r="N19" s="20"/>
      <c r="O19" s="20"/>
      <c r="P19" s="20"/>
      <c r="Q19" s="20"/>
      <c r="R19" s="20"/>
      <c r="S19" s="20"/>
      <c r="T19" s="20"/>
      <c r="U19" s="20"/>
      <c r="V19" s="20"/>
      <c r="W19" s="20"/>
      <c r="X19" s="20"/>
      <c r="Y19" s="20"/>
      <c r="AE19" s="384"/>
      <c r="AF19" s="384"/>
      <c r="AG19" s="384"/>
      <c r="AH19" s="384"/>
      <c r="AI19" s="384"/>
      <c r="AJ19" s="384"/>
      <c r="AK19" s="384"/>
      <c r="AL19" s="384"/>
      <c r="AM19" s="384"/>
      <c r="AN19" s="384"/>
      <c r="AO19" s="384"/>
      <c r="AP19" s="384"/>
      <c r="AQ19" s="384"/>
      <c r="AR19" s="384"/>
      <c r="AS19" s="384"/>
      <c r="AT19" s="384"/>
      <c r="AV19" s="590"/>
    </row>
    <row r="20" spans="1:69" s="320" customFormat="1" hidden="1" x14ac:dyDescent="0.2">
      <c r="A20" s="561" t="s">
        <v>103</v>
      </c>
      <c r="B20" s="562" t="s">
        <v>80</v>
      </c>
      <c r="C20" s="241">
        <v>0.85</v>
      </c>
      <c r="D20" s="585">
        <f t="shared" si="2"/>
        <v>0</v>
      </c>
      <c r="E20" s="586">
        <f t="shared" si="0"/>
        <v>0</v>
      </c>
      <c r="F20" s="591">
        <f t="shared" si="7"/>
        <v>0</v>
      </c>
      <c r="G20" s="591">
        <f t="shared" si="7"/>
        <v>0</v>
      </c>
      <c r="H20" s="20"/>
      <c r="I20" s="20"/>
      <c r="J20" s="20"/>
      <c r="K20" s="20"/>
      <c r="L20" s="20"/>
      <c r="M20" s="20"/>
      <c r="N20" s="20"/>
      <c r="O20" s="20"/>
      <c r="P20" s="20"/>
      <c r="Q20" s="20"/>
      <c r="R20" s="20"/>
      <c r="S20" s="20"/>
      <c r="T20" s="20"/>
      <c r="U20" s="20"/>
      <c r="V20" s="20"/>
      <c r="W20" s="20"/>
      <c r="X20" s="20"/>
      <c r="Y20" s="20"/>
      <c r="AE20" s="384"/>
      <c r="AF20" s="384"/>
      <c r="AG20" s="384"/>
      <c r="AH20" s="384"/>
      <c r="AI20" s="384"/>
      <c r="AJ20" s="384"/>
      <c r="AK20" s="384"/>
      <c r="AL20" s="384"/>
      <c r="AM20" s="384"/>
      <c r="AN20" s="384"/>
      <c r="AO20" s="384"/>
      <c r="AP20" s="384"/>
      <c r="AQ20" s="384"/>
      <c r="AR20" s="384"/>
      <c r="AS20" s="384"/>
      <c r="AT20" s="384"/>
      <c r="AV20" s="590"/>
    </row>
    <row r="21" spans="1:69" s="320" customFormat="1" x14ac:dyDescent="0.2">
      <c r="A21" s="556">
        <v>7</v>
      </c>
      <c r="B21" s="557" t="s">
        <v>69</v>
      </c>
      <c r="D21" s="585">
        <f t="shared" si="2"/>
        <v>3522000</v>
      </c>
      <c r="E21" s="586">
        <f t="shared" si="0"/>
        <v>1</v>
      </c>
      <c r="F21" s="587">
        <f>ROUND(H21+J21+L21+N21+P21+R21+T21+V21+X21,2)</f>
        <v>3400000</v>
      </c>
      <c r="G21" s="587">
        <f>ROUND(I21+K21+M21+O21+Q21+S21+U21+W21+Y21,2)</f>
        <v>122000</v>
      </c>
      <c r="H21" s="592">
        <f>SUM(H22:H27)</f>
        <v>1000000</v>
      </c>
      <c r="I21" s="592">
        <f t="shared" ref="I21:Y21" si="8">SUM(I22:I27)</f>
        <v>100000</v>
      </c>
      <c r="J21" s="592">
        <f t="shared" si="8"/>
        <v>2400000</v>
      </c>
      <c r="K21" s="592">
        <f t="shared" si="8"/>
        <v>22000</v>
      </c>
      <c r="L21" s="592">
        <f t="shared" si="8"/>
        <v>0</v>
      </c>
      <c r="M21" s="592">
        <f t="shared" si="8"/>
        <v>0</v>
      </c>
      <c r="N21" s="592">
        <f t="shared" si="8"/>
        <v>0</v>
      </c>
      <c r="O21" s="592">
        <f t="shared" si="8"/>
        <v>0</v>
      </c>
      <c r="P21" s="592">
        <f t="shared" si="8"/>
        <v>0</v>
      </c>
      <c r="Q21" s="592">
        <f t="shared" si="8"/>
        <v>0</v>
      </c>
      <c r="R21" s="592">
        <f t="shared" si="8"/>
        <v>0</v>
      </c>
      <c r="S21" s="592">
        <f t="shared" si="8"/>
        <v>0</v>
      </c>
      <c r="T21" s="592">
        <f t="shared" si="8"/>
        <v>0</v>
      </c>
      <c r="U21" s="592">
        <f t="shared" si="8"/>
        <v>0</v>
      </c>
      <c r="V21" s="592">
        <f t="shared" si="8"/>
        <v>0</v>
      </c>
      <c r="W21" s="592">
        <f t="shared" si="8"/>
        <v>0</v>
      </c>
      <c r="X21" s="592">
        <f t="shared" si="8"/>
        <v>0</v>
      </c>
      <c r="Y21" s="592">
        <f t="shared" si="8"/>
        <v>0</v>
      </c>
      <c r="AE21" s="384"/>
      <c r="AF21" s="384"/>
      <c r="AG21" s="384"/>
      <c r="AH21" s="384"/>
      <c r="AI21" s="384"/>
      <c r="AJ21" s="384"/>
      <c r="AK21" s="384"/>
      <c r="AL21" s="384"/>
      <c r="AM21" s="384"/>
      <c r="AN21" s="384"/>
      <c r="AO21" s="384"/>
      <c r="AP21" s="384"/>
      <c r="AQ21" s="384"/>
      <c r="AR21" s="384"/>
      <c r="AS21" s="384"/>
      <c r="AT21" s="384"/>
    </row>
    <row r="22" spans="1:69" s="320" customFormat="1" x14ac:dyDescent="0.2">
      <c r="A22" s="561" t="s">
        <v>70</v>
      </c>
      <c r="B22" s="562" t="s">
        <v>71</v>
      </c>
      <c r="C22" s="241">
        <v>0.85</v>
      </c>
      <c r="D22" s="585">
        <f t="shared" si="2"/>
        <v>0</v>
      </c>
      <c r="E22" s="586">
        <f t="shared" si="0"/>
        <v>0</v>
      </c>
      <c r="F22" s="591">
        <f>ROUND(H22+J22+L22+N22+P22+R22+T22+V22+X22,2)</f>
        <v>0</v>
      </c>
      <c r="G22" s="591">
        <f>ROUND(I22+K22+M22+O22+Q22+S22+U22+W22+Y22,2)</f>
        <v>0</v>
      </c>
      <c r="H22" s="20"/>
      <c r="I22" s="20"/>
      <c r="J22" s="20"/>
      <c r="K22" s="20"/>
      <c r="L22" s="20"/>
      <c r="M22" s="20"/>
      <c r="N22" s="20"/>
      <c r="O22" s="20"/>
      <c r="P22" s="20"/>
      <c r="Q22" s="20"/>
      <c r="R22" s="20"/>
      <c r="S22" s="20"/>
      <c r="T22" s="20"/>
      <c r="U22" s="20"/>
      <c r="V22" s="20"/>
      <c r="W22" s="20"/>
      <c r="X22" s="20"/>
      <c r="Y22" s="20"/>
      <c r="AE22" s="384"/>
      <c r="AF22" s="384"/>
      <c r="AG22" s="384"/>
      <c r="AH22" s="384"/>
      <c r="AI22" s="384"/>
      <c r="AJ22" s="384"/>
      <c r="AK22" s="384"/>
      <c r="AL22" s="384"/>
      <c r="AM22" s="384"/>
      <c r="AN22" s="384"/>
      <c r="AO22" s="384"/>
      <c r="AP22" s="384"/>
      <c r="AQ22" s="384"/>
      <c r="AR22" s="384"/>
      <c r="AS22" s="384"/>
      <c r="AT22" s="384"/>
    </row>
    <row r="23" spans="1:69" s="320" customFormat="1" x14ac:dyDescent="0.2">
      <c r="A23" s="561" t="s">
        <v>72</v>
      </c>
      <c r="B23" s="562" t="s">
        <v>73</v>
      </c>
      <c r="C23" s="241">
        <v>0.85</v>
      </c>
      <c r="D23" s="585">
        <f t="shared" si="2"/>
        <v>0</v>
      </c>
      <c r="E23" s="586">
        <f t="shared" si="0"/>
        <v>0</v>
      </c>
      <c r="F23" s="591">
        <f t="shared" ref="F23:G35" si="9">ROUND(H23+J23+L23+N23+P23+R23+T23+V23+X23,2)</f>
        <v>0</v>
      </c>
      <c r="G23" s="591">
        <f t="shared" si="9"/>
        <v>0</v>
      </c>
      <c r="H23" s="20"/>
      <c r="I23" s="20"/>
      <c r="J23" s="20"/>
      <c r="K23" s="20"/>
      <c r="L23" s="20"/>
      <c r="M23" s="20"/>
      <c r="N23" s="20"/>
      <c r="O23" s="20"/>
      <c r="P23" s="20"/>
      <c r="Q23" s="20"/>
      <c r="R23" s="20"/>
      <c r="S23" s="20"/>
      <c r="T23" s="20"/>
      <c r="U23" s="20"/>
      <c r="V23" s="20"/>
      <c r="W23" s="20"/>
      <c r="X23" s="20"/>
      <c r="Y23" s="20"/>
      <c r="AE23" s="384"/>
      <c r="AF23" s="384"/>
      <c r="AG23" s="384"/>
      <c r="AH23" s="384"/>
      <c r="AI23" s="384"/>
      <c r="AJ23" s="384"/>
      <c r="AK23" s="384"/>
      <c r="AL23" s="384"/>
      <c r="AM23" s="384"/>
      <c r="AN23" s="384"/>
      <c r="AO23" s="384"/>
      <c r="AP23" s="384"/>
      <c r="AQ23" s="384"/>
      <c r="AR23" s="384"/>
      <c r="AS23" s="384"/>
      <c r="AT23" s="384"/>
    </row>
    <row r="24" spans="1:69" s="320" customFormat="1" x14ac:dyDescent="0.2">
      <c r="A24" s="561" t="s">
        <v>74</v>
      </c>
      <c r="B24" s="562" t="s">
        <v>88</v>
      </c>
      <c r="C24" s="241">
        <v>0.85</v>
      </c>
      <c r="D24" s="585">
        <f t="shared" si="2"/>
        <v>0</v>
      </c>
      <c r="E24" s="586">
        <f t="shared" si="0"/>
        <v>0</v>
      </c>
      <c r="F24" s="591">
        <f t="shared" si="9"/>
        <v>0</v>
      </c>
      <c r="G24" s="591">
        <f t="shared" si="9"/>
        <v>0</v>
      </c>
      <c r="H24" s="20"/>
      <c r="I24" s="20"/>
      <c r="J24" s="20"/>
      <c r="K24" s="20"/>
      <c r="L24" s="20"/>
      <c r="M24" s="20"/>
      <c r="N24" s="20"/>
      <c r="O24" s="20"/>
      <c r="P24" s="20"/>
      <c r="Q24" s="20"/>
      <c r="R24" s="20"/>
      <c r="S24" s="20"/>
      <c r="T24" s="20"/>
      <c r="U24" s="20"/>
      <c r="V24" s="20"/>
      <c r="W24" s="20"/>
      <c r="X24" s="20"/>
      <c r="Y24" s="20"/>
      <c r="AE24" s="384"/>
      <c r="AF24" s="384"/>
      <c r="AG24" s="384"/>
      <c r="AH24" s="384"/>
      <c r="AI24" s="384"/>
      <c r="AJ24" s="384"/>
      <c r="AK24" s="384"/>
      <c r="AL24" s="384"/>
      <c r="AM24" s="384"/>
      <c r="AN24" s="384"/>
      <c r="AO24" s="384"/>
      <c r="AP24" s="384"/>
      <c r="AQ24" s="384"/>
      <c r="AR24" s="384"/>
      <c r="AS24" s="384"/>
      <c r="AT24" s="384"/>
    </row>
    <row r="25" spans="1:69" s="320" customFormat="1" ht="15" customHeight="1" x14ac:dyDescent="0.2">
      <c r="A25" s="561" t="s">
        <v>75</v>
      </c>
      <c r="B25" s="562" t="s">
        <v>76</v>
      </c>
      <c r="C25" s="241">
        <v>0.85</v>
      </c>
      <c r="D25" s="585">
        <f t="shared" si="2"/>
        <v>1752000</v>
      </c>
      <c r="E25" s="586">
        <f t="shared" si="0"/>
        <v>0.49744463373083475</v>
      </c>
      <c r="F25" s="591">
        <f t="shared" si="9"/>
        <v>1700000</v>
      </c>
      <c r="G25" s="591">
        <f t="shared" si="9"/>
        <v>52000</v>
      </c>
      <c r="H25" s="20">
        <v>500000</v>
      </c>
      <c r="I25" s="20">
        <v>50000</v>
      </c>
      <c r="J25" s="20">
        <v>1200000</v>
      </c>
      <c r="K25" s="174">
        <v>2000</v>
      </c>
      <c r="L25" s="20"/>
      <c r="M25" s="20"/>
      <c r="N25" s="20"/>
      <c r="O25" s="20"/>
      <c r="P25" s="20"/>
      <c r="Q25" s="20"/>
      <c r="R25" s="20"/>
      <c r="S25" s="20"/>
      <c r="T25" s="20"/>
      <c r="U25" s="20"/>
      <c r="V25" s="20"/>
      <c r="W25" s="20"/>
      <c r="X25" s="20"/>
      <c r="Y25" s="20"/>
      <c r="AE25" s="384"/>
      <c r="AF25" s="384"/>
      <c r="AG25" s="384"/>
      <c r="AH25" s="384"/>
      <c r="AI25" s="384"/>
      <c r="AJ25" s="384"/>
      <c r="AK25" s="384"/>
      <c r="AL25" s="384"/>
      <c r="AM25" s="384"/>
      <c r="AN25" s="384"/>
      <c r="AO25" s="384"/>
      <c r="AP25" s="384"/>
      <c r="AQ25" s="384"/>
      <c r="AR25" s="384"/>
      <c r="AS25" s="384"/>
      <c r="AT25" s="384"/>
    </row>
    <row r="26" spans="1:69" s="320" customFormat="1" x14ac:dyDescent="0.2">
      <c r="A26" s="561" t="s">
        <v>77</v>
      </c>
      <c r="B26" s="562" t="s">
        <v>78</v>
      </c>
      <c r="C26" s="241">
        <v>0.85</v>
      </c>
      <c r="D26" s="585">
        <f t="shared" si="2"/>
        <v>1770000</v>
      </c>
      <c r="E26" s="586">
        <f t="shared" si="0"/>
        <v>0.50255536626916519</v>
      </c>
      <c r="F26" s="591">
        <f t="shared" si="9"/>
        <v>1700000</v>
      </c>
      <c r="G26" s="591">
        <f t="shared" si="9"/>
        <v>70000</v>
      </c>
      <c r="H26" s="20">
        <v>500000</v>
      </c>
      <c r="I26" s="20">
        <v>50000</v>
      </c>
      <c r="J26" s="20">
        <v>1200000</v>
      </c>
      <c r="K26" s="20">
        <v>20000</v>
      </c>
      <c r="L26" s="20"/>
      <c r="M26" s="20"/>
      <c r="N26" s="20"/>
      <c r="O26" s="20"/>
      <c r="P26" s="20"/>
      <c r="Q26" s="20"/>
      <c r="R26" s="20"/>
      <c r="S26" s="20"/>
      <c r="T26" s="20"/>
      <c r="U26" s="20"/>
      <c r="V26" s="20"/>
      <c r="W26" s="20"/>
      <c r="X26" s="20"/>
      <c r="Y26" s="20"/>
      <c r="AE26" s="384"/>
      <c r="AF26" s="384"/>
      <c r="AG26" s="384"/>
      <c r="AH26" s="384"/>
      <c r="AI26" s="384"/>
      <c r="AJ26" s="384"/>
      <c r="AK26" s="384"/>
      <c r="AL26" s="384"/>
      <c r="AM26" s="384"/>
      <c r="AN26" s="384"/>
      <c r="AO26" s="384"/>
      <c r="AP26" s="384"/>
      <c r="AQ26" s="384"/>
      <c r="AR26" s="384"/>
      <c r="AS26" s="384"/>
      <c r="AT26" s="384"/>
    </row>
    <row r="27" spans="1:69" s="320" customFormat="1" x14ac:dyDescent="0.2">
      <c r="A27" s="561" t="s">
        <v>79</v>
      </c>
      <c r="B27" s="562" t="s">
        <v>80</v>
      </c>
      <c r="C27" s="241">
        <v>0.85</v>
      </c>
      <c r="D27" s="585">
        <f t="shared" si="2"/>
        <v>0</v>
      </c>
      <c r="E27" s="586">
        <f t="shared" si="0"/>
        <v>0</v>
      </c>
      <c r="F27" s="591">
        <f t="shared" si="9"/>
        <v>0</v>
      </c>
      <c r="G27" s="591">
        <f t="shared" si="9"/>
        <v>0</v>
      </c>
      <c r="H27" s="20"/>
      <c r="I27" s="20"/>
      <c r="J27" s="20"/>
      <c r="K27" s="20"/>
      <c r="L27" s="20"/>
      <c r="M27" s="20"/>
      <c r="N27" s="20"/>
      <c r="O27" s="20"/>
      <c r="P27" s="20"/>
      <c r="Q27" s="20"/>
      <c r="R27" s="20"/>
      <c r="S27" s="20"/>
      <c r="T27" s="20"/>
      <c r="U27" s="20"/>
      <c r="V27" s="20"/>
      <c r="W27" s="20"/>
      <c r="X27" s="20"/>
      <c r="Y27" s="20"/>
      <c r="AE27" s="384"/>
      <c r="AF27" s="384"/>
      <c r="AG27" s="384"/>
      <c r="AH27" s="384"/>
      <c r="AI27" s="384"/>
      <c r="AJ27" s="384"/>
      <c r="AK27" s="384"/>
      <c r="AL27" s="384"/>
      <c r="AM27" s="384"/>
      <c r="AN27" s="384"/>
      <c r="AO27" s="384"/>
      <c r="AP27" s="384"/>
      <c r="AQ27" s="384"/>
      <c r="AR27" s="384"/>
      <c r="AS27" s="384"/>
      <c r="AT27" s="384"/>
    </row>
    <row r="28" spans="1:69" s="320" customFormat="1" hidden="1" x14ac:dyDescent="0.2">
      <c r="A28" s="556">
        <v>8</v>
      </c>
      <c r="B28" s="557" t="s">
        <v>104</v>
      </c>
      <c r="C28" s="241">
        <v>0.85</v>
      </c>
      <c r="D28" s="585">
        <f t="shared" si="2"/>
        <v>0</v>
      </c>
      <c r="E28" s="586">
        <f t="shared" si="0"/>
        <v>0</v>
      </c>
      <c r="F28" s="591">
        <f t="shared" si="9"/>
        <v>0</v>
      </c>
      <c r="G28" s="591">
        <f t="shared" si="9"/>
        <v>0</v>
      </c>
      <c r="H28" s="20"/>
      <c r="I28" s="20"/>
      <c r="J28" s="20"/>
      <c r="K28" s="20"/>
      <c r="L28" s="20"/>
      <c r="M28" s="20"/>
      <c r="N28" s="19"/>
      <c r="O28" s="19"/>
      <c r="P28" s="19"/>
      <c r="Q28" s="19"/>
      <c r="R28" s="19"/>
      <c r="S28" s="19"/>
      <c r="T28" s="19"/>
      <c r="U28" s="19"/>
      <c r="V28" s="19"/>
      <c r="W28" s="19"/>
      <c r="X28" s="19"/>
      <c r="Y28" s="19"/>
      <c r="AE28" s="384"/>
      <c r="AF28" s="384"/>
      <c r="AG28" s="384"/>
      <c r="AH28" s="384"/>
      <c r="AI28" s="384"/>
      <c r="AJ28" s="384"/>
      <c r="AK28" s="384"/>
      <c r="AL28" s="384"/>
      <c r="AM28" s="384"/>
      <c r="AN28" s="384"/>
      <c r="AO28" s="384"/>
      <c r="AP28" s="384"/>
      <c r="AQ28" s="384"/>
      <c r="AR28" s="384"/>
      <c r="AS28" s="384"/>
      <c r="AT28" s="384"/>
    </row>
    <row r="29" spans="1:69" s="320" customFormat="1" x14ac:dyDescent="0.2">
      <c r="A29" s="556">
        <v>9</v>
      </c>
      <c r="B29" s="557" t="s">
        <v>81</v>
      </c>
      <c r="C29" s="241">
        <v>0.85</v>
      </c>
      <c r="D29" s="585">
        <f t="shared" si="2"/>
        <v>0</v>
      </c>
      <c r="E29" s="586">
        <f t="shared" si="0"/>
        <v>0</v>
      </c>
      <c r="F29" s="591">
        <f t="shared" si="9"/>
        <v>0</v>
      </c>
      <c r="G29" s="591">
        <f t="shared" si="9"/>
        <v>0</v>
      </c>
      <c r="H29" s="20"/>
      <c r="I29" s="20"/>
      <c r="J29" s="20"/>
      <c r="K29" s="20"/>
      <c r="L29" s="20"/>
      <c r="M29" s="20"/>
      <c r="N29" s="20"/>
      <c r="O29" s="20"/>
      <c r="P29" s="20"/>
      <c r="Q29" s="20"/>
      <c r="R29" s="20"/>
      <c r="S29" s="20"/>
      <c r="T29" s="20"/>
      <c r="U29" s="20"/>
      <c r="V29" s="20"/>
      <c r="W29" s="20"/>
      <c r="X29" s="20"/>
      <c r="Y29" s="20"/>
      <c r="AE29" s="384"/>
      <c r="AF29" s="384"/>
      <c r="AG29" s="384"/>
      <c r="AH29" s="384"/>
      <c r="AI29" s="384"/>
      <c r="AJ29" s="384"/>
      <c r="AK29" s="384"/>
      <c r="AL29" s="384"/>
      <c r="AM29" s="384"/>
      <c r="AN29" s="384"/>
      <c r="AO29" s="384"/>
      <c r="AP29" s="384"/>
      <c r="AQ29" s="384"/>
      <c r="AR29" s="384"/>
      <c r="AS29" s="384"/>
      <c r="AT29" s="384"/>
    </row>
    <row r="30" spans="1:69" s="320" customFormat="1" x14ac:dyDescent="0.2">
      <c r="A30" s="556">
        <v>10</v>
      </c>
      <c r="B30" s="557" t="s">
        <v>82</v>
      </c>
      <c r="C30" s="241">
        <v>0.85</v>
      </c>
      <c r="D30" s="585">
        <f t="shared" si="2"/>
        <v>0</v>
      </c>
      <c r="E30" s="586">
        <f t="shared" si="0"/>
        <v>0</v>
      </c>
      <c r="F30" s="591">
        <f t="shared" si="9"/>
        <v>0</v>
      </c>
      <c r="G30" s="591">
        <f t="shared" si="9"/>
        <v>0</v>
      </c>
      <c r="H30" s="20"/>
      <c r="I30" s="20"/>
      <c r="J30" s="20"/>
      <c r="K30" s="20"/>
      <c r="L30" s="20"/>
      <c r="M30" s="20"/>
      <c r="N30" s="20"/>
      <c r="O30" s="20"/>
      <c r="P30" s="20"/>
      <c r="Q30" s="20"/>
      <c r="R30" s="20"/>
      <c r="S30" s="20"/>
      <c r="T30" s="20"/>
      <c r="U30" s="20"/>
      <c r="V30" s="20"/>
      <c r="W30" s="20"/>
      <c r="X30" s="20"/>
      <c r="Y30" s="20"/>
      <c r="AE30" s="384"/>
      <c r="AF30" s="384"/>
      <c r="AG30" s="384"/>
      <c r="AH30" s="384"/>
      <c r="AI30" s="384"/>
      <c r="AJ30" s="384"/>
      <c r="AK30" s="384"/>
      <c r="AL30" s="384"/>
      <c r="AM30" s="384"/>
      <c r="AN30" s="384"/>
      <c r="AO30" s="384"/>
      <c r="AP30" s="384"/>
      <c r="AQ30" s="384"/>
      <c r="AR30" s="384"/>
      <c r="AS30" s="384"/>
      <c r="AT30" s="384"/>
    </row>
    <row r="31" spans="1:69" s="320" customFormat="1" ht="25.5" x14ac:dyDescent="0.2">
      <c r="A31" s="556">
        <v>11</v>
      </c>
      <c r="B31" s="557" t="s">
        <v>83</v>
      </c>
      <c r="C31" s="241">
        <v>0.85</v>
      </c>
      <c r="D31" s="585">
        <f t="shared" si="2"/>
        <v>0</v>
      </c>
      <c r="E31" s="586">
        <f t="shared" si="0"/>
        <v>0</v>
      </c>
      <c r="F31" s="591">
        <f t="shared" si="9"/>
        <v>0</v>
      </c>
      <c r="G31" s="591">
        <f t="shared" si="9"/>
        <v>0</v>
      </c>
      <c r="H31" s="20"/>
      <c r="I31" s="20"/>
      <c r="J31" s="20"/>
      <c r="K31" s="20"/>
      <c r="L31" s="20"/>
      <c r="M31" s="20"/>
      <c r="N31" s="19"/>
      <c r="O31" s="19"/>
      <c r="P31" s="19"/>
      <c r="Q31" s="19"/>
      <c r="R31" s="19"/>
      <c r="S31" s="19"/>
      <c r="T31" s="19"/>
      <c r="U31" s="19"/>
      <c r="V31" s="19"/>
      <c r="W31" s="19"/>
      <c r="X31" s="19"/>
      <c r="Y31" s="19"/>
      <c r="AE31" s="384"/>
      <c r="AF31" s="384"/>
      <c r="AG31" s="384"/>
      <c r="AH31" s="384"/>
      <c r="AI31" s="384"/>
      <c r="AJ31" s="384"/>
      <c r="AK31" s="384"/>
      <c r="AL31" s="384"/>
      <c r="AM31" s="384"/>
      <c r="AN31" s="384"/>
      <c r="AO31" s="384"/>
      <c r="AP31" s="384"/>
      <c r="AQ31" s="384"/>
      <c r="AR31" s="384"/>
      <c r="AS31" s="384"/>
      <c r="AT31" s="384"/>
    </row>
    <row r="32" spans="1:69" s="320" customFormat="1" hidden="1" x14ac:dyDescent="0.2">
      <c r="A32" s="556">
        <v>12</v>
      </c>
      <c r="B32" s="557" t="s">
        <v>105</v>
      </c>
      <c r="C32" s="241">
        <v>0.85</v>
      </c>
      <c r="D32" s="585">
        <f t="shared" si="2"/>
        <v>0</v>
      </c>
      <c r="E32" s="586">
        <f t="shared" si="0"/>
        <v>0</v>
      </c>
      <c r="F32" s="591">
        <f t="shared" si="9"/>
        <v>0</v>
      </c>
      <c r="G32" s="591">
        <f t="shared" si="9"/>
        <v>0</v>
      </c>
      <c r="H32" s="20"/>
      <c r="I32" s="20"/>
      <c r="J32" s="20"/>
      <c r="K32" s="20"/>
      <c r="L32" s="20"/>
      <c r="M32" s="20"/>
      <c r="N32" s="19"/>
      <c r="O32" s="19"/>
      <c r="P32" s="19"/>
      <c r="Q32" s="19"/>
      <c r="R32" s="19"/>
      <c r="S32" s="19"/>
      <c r="T32" s="19"/>
      <c r="U32" s="19"/>
      <c r="V32" s="19"/>
      <c r="W32" s="19"/>
      <c r="X32" s="19"/>
      <c r="Y32" s="19"/>
      <c r="AE32" s="384"/>
      <c r="AF32" s="384"/>
      <c r="AG32" s="384"/>
      <c r="AH32" s="384"/>
      <c r="AI32" s="384"/>
      <c r="AJ32" s="384"/>
      <c r="AK32" s="384"/>
      <c r="AL32" s="384"/>
      <c r="AM32" s="384"/>
      <c r="AN32" s="384"/>
      <c r="AO32" s="384"/>
      <c r="AP32" s="384"/>
      <c r="AQ32" s="384"/>
      <c r="AR32" s="384"/>
      <c r="AS32" s="384"/>
      <c r="AT32" s="384"/>
    </row>
    <row r="33" spans="1:46" s="320" customFormat="1" hidden="1" x14ac:dyDescent="0.2">
      <c r="A33" s="556">
        <v>13</v>
      </c>
      <c r="B33" s="557" t="s">
        <v>106</v>
      </c>
      <c r="C33" s="241">
        <v>0.85</v>
      </c>
      <c r="D33" s="585">
        <f t="shared" si="2"/>
        <v>0</v>
      </c>
      <c r="E33" s="586">
        <f t="shared" si="0"/>
        <v>0</v>
      </c>
      <c r="F33" s="591">
        <f t="shared" si="9"/>
        <v>0</v>
      </c>
      <c r="G33" s="591">
        <f t="shared" si="9"/>
        <v>0</v>
      </c>
      <c r="H33" s="20"/>
      <c r="I33" s="20"/>
      <c r="J33" s="20"/>
      <c r="K33" s="20"/>
      <c r="L33" s="20"/>
      <c r="M33" s="20"/>
      <c r="N33" s="19"/>
      <c r="O33" s="19"/>
      <c r="P33" s="19"/>
      <c r="Q33" s="19"/>
      <c r="R33" s="19"/>
      <c r="S33" s="19"/>
      <c r="T33" s="19"/>
      <c r="U33" s="19"/>
      <c r="V33" s="19"/>
      <c r="W33" s="19"/>
      <c r="X33" s="19"/>
      <c r="Y33" s="19"/>
      <c r="AE33" s="384"/>
      <c r="AF33" s="384"/>
      <c r="AG33" s="384"/>
      <c r="AH33" s="384"/>
      <c r="AI33" s="384"/>
      <c r="AJ33" s="384"/>
      <c r="AK33" s="384"/>
      <c r="AL33" s="384"/>
      <c r="AM33" s="384"/>
      <c r="AN33" s="384"/>
      <c r="AO33" s="384"/>
      <c r="AP33" s="384"/>
      <c r="AQ33" s="384"/>
      <c r="AR33" s="384"/>
      <c r="AS33" s="384"/>
      <c r="AT33" s="384"/>
    </row>
    <row r="34" spans="1:46" s="320" customFormat="1" hidden="1" x14ac:dyDescent="0.2">
      <c r="A34" s="556">
        <v>14</v>
      </c>
      <c r="B34" s="557" t="s">
        <v>107</v>
      </c>
      <c r="C34" s="241">
        <v>0.85</v>
      </c>
      <c r="D34" s="585">
        <f t="shared" si="2"/>
        <v>0</v>
      </c>
      <c r="E34" s="586">
        <f>D34/$D$36</f>
        <v>0</v>
      </c>
      <c r="F34" s="591">
        <f t="shared" si="9"/>
        <v>0</v>
      </c>
      <c r="G34" s="591">
        <f t="shared" si="9"/>
        <v>0</v>
      </c>
      <c r="H34" s="20"/>
      <c r="I34" s="20"/>
      <c r="J34" s="20"/>
      <c r="K34" s="20"/>
      <c r="L34" s="20"/>
      <c r="M34" s="20"/>
      <c r="N34" s="19"/>
      <c r="O34" s="19"/>
      <c r="P34" s="19"/>
      <c r="Q34" s="19"/>
      <c r="R34" s="19"/>
      <c r="S34" s="19"/>
      <c r="T34" s="19"/>
      <c r="U34" s="19"/>
      <c r="V34" s="19"/>
      <c r="W34" s="19"/>
      <c r="X34" s="19"/>
      <c r="Y34" s="19"/>
      <c r="AE34" s="384"/>
      <c r="AF34" s="384"/>
      <c r="AG34" s="384"/>
      <c r="AH34" s="384"/>
      <c r="AI34" s="384"/>
      <c r="AJ34" s="384"/>
      <c r="AK34" s="384"/>
      <c r="AL34" s="384"/>
      <c r="AM34" s="384"/>
      <c r="AN34" s="384"/>
      <c r="AO34" s="384"/>
      <c r="AP34" s="384"/>
      <c r="AQ34" s="384"/>
      <c r="AR34" s="384"/>
      <c r="AS34" s="384"/>
      <c r="AT34" s="384"/>
    </row>
    <row r="35" spans="1:46" s="320" customFormat="1" x14ac:dyDescent="0.2">
      <c r="A35" s="556">
        <v>15</v>
      </c>
      <c r="B35" s="557" t="s">
        <v>108</v>
      </c>
      <c r="C35" s="241">
        <v>0.85</v>
      </c>
      <c r="D35" s="585">
        <f t="shared" si="2"/>
        <v>0</v>
      </c>
      <c r="E35" s="586">
        <f t="shared" si="0"/>
        <v>0</v>
      </c>
      <c r="F35" s="591">
        <f t="shared" si="9"/>
        <v>0</v>
      </c>
      <c r="G35" s="591">
        <f t="shared" si="9"/>
        <v>0</v>
      </c>
      <c r="H35" s="20"/>
      <c r="I35" s="20"/>
      <c r="J35" s="20"/>
      <c r="K35" s="20"/>
      <c r="L35" s="20"/>
      <c r="M35" s="20"/>
      <c r="N35" s="19"/>
      <c r="O35" s="19"/>
      <c r="P35" s="19"/>
      <c r="Q35" s="19"/>
      <c r="R35" s="19"/>
      <c r="S35" s="19"/>
      <c r="T35" s="19"/>
      <c r="U35" s="19"/>
      <c r="V35" s="19"/>
      <c r="W35" s="19"/>
      <c r="X35" s="19"/>
      <c r="Y35" s="19"/>
      <c r="AE35" s="384"/>
      <c r="AF35" s="384"/>
      <c r="AG35" s="384"/>
      <c r="AH35" s="384"/>
      <c r="AI35" s="384"/>
      <c r="AJ35" s="384"/>
      <c r="AK35" s="384"/>
      <c r="AL35" s="384"/>
      <c r="AM35" s="384"/>
      <c r="AN35" s="384"/>
      <c r="AO35" s="384"/>
      <c r="AP35" s="384"/>
      <c r="AQ35" s="384"/>
      <c r="AR35" s="384"/>
      <c r="AS35" s="384"/>
      <c r="AT35" s="384"/>
    </row>
    <row r="36" spans="1:46" s="320" customFormat="1" x14ac:dyDescent="0.2">
      <c r="A36" s="593"/>
      <c r="B36" s="557" t="s">
        <v>84</v>
      </c>
      <c r="C36" s="242">
        <v>0.85</v>
      </c>
      <c r="D36" s="585">
        <f>F36+G36</f>
        <v>3522000</v>
      </c>
      <c r="E36" s="594">
        <f>D36/$D$36</f>
        <v>1</v>
      </c>
      <c r="F36" s="587">
        <f t="shared" ref="F36:G36" si="10">F7+F8+F11+F14+F15+F16+F21+F28+F29+F30+F31+F32+F33+F34+F35</f>
        <v>3400000</v>
      </c>
      <c r="G36" s="587">
        <f t="shared" si="10"/>
        <v>122000</v>
      </c>
      <c r="H36" s="587">
        <f>H7+H8+H11+H14+H15+H16+H21+H28+H29+H30+H31+H32+H33+H34+H35</f>
        <v>1000000</v>
      </c>
      <c r="I36" s="587">
        <f t="shared" ref="I36:Y36" si="11">I7+I8+I11+I14+I15+I16+I21+I28+I29+I30+I31+I32+I33+I34+I35</f>
        <v>100000</v>
      </c>
      <c r="J36" s="587">
        <f t="shared" si="11"/>
        <v>2400000</v>
      </c>
      <c r="K36" s="587">
        <f t="shared" si="11"/>
        <v>22000</v>
      </c>
      <c r="L36" s="587">
        <f t="shared" si="11"/>
        <v>0</v>
      </c>
      <c r="M36" s="587">
        <f t="shared" si="11"/>
        <v>0</v>
      </c>
      <c r="N36" s="587">
        <f t="shared" si="11"/>
        <v>0</v>
      </c>
      <c r="O36" s="587">
        <f t="shared" si="11"/>
        <v>0</v>
      </c>
      <c r="P36" s="587">
        <f t="shared" si="11"/>
        <v>0</v>
      </c>
      <c r="Q36" s="587">
        <f t="shared" si="11"/>
        <v>0</v>
      </c>
      <c r="R36" s="587">
        <f t="shared" si="11"/>
        <v>0</v>
      </c>
      <c r="S36" s="587">
        <f t="shared" si="11"/>
        <v>0</v>
      </c>
      <c r="T36" s="587">
        <f t="shared" si="11"/>
        <v>0</v>
      </c>
      <c r="U36" s="587">
        <f t="shared" si="11"/>
        <v>0</v>
      </c>
      <c r="V36" s="587">
        <f t="shared" si="11"/>
        <v>0</v>
      </c>
      <c r="W36" s="587">
        <f t="shared" si="11"/>
        <v>0</v>
      </c>
      <c r="X36" s="587">
        <f t="shared" si="11"/>
        <v>0</v>
      </c>
      <c r="Y36" s="587">
        <f t="shared" si="11"/>
        <v>0</v>
      </c>
      <c r="AE36" s="384"/>
      <c r="AF36" s="384"/>
      <c r="AG36" s="384"/>
      <c r="AH36" s="384"/>
      <c r="AI36" s="384"/>
      <c r="AJ36" s="384"/>
      <c r="AK36" s="384"/>
      <c r="AL36" s="384"/>
      <c r="AM36" s="384"/>
      <c r="AN36" s="384"/>
      <c r="AO36" s="384"/>
      <c r="AP36" s="384"/>
      <c r="AQ36" s="384"/>
      <c r="AR36" s="384"/>
      <c r="AS36" s="384"/>
      <c r="AT36" s="384"/>
    </row>
    <row r="37" spans="1:46" s="320" customFormat="1" x14ac:dyDescent="0.2">
      <c r="A37" s="593"/>
      <c r="B37" s="557" t="s">
        <v>187</v>
      </c>
      <c r="C37" s="595"/>
      <c r="D37" s="596"/>
      <c r="E37" s="594"/>
      <c r="F37" s="597"/>
      <c r="G37" s="597"/>
      <c r="H37" s="587"/>
      <c r="I37" s="19"/>
      <c r="J37" s="587"/>
      <c r="K37" s="19"/>
      <c r="L37" s="587"/>
      <c r="M37" s="19"/>
      <c r="N37" s="587"/>
      <c r="O37" s="19"/>
      <c r="P37" s="587"/>
      <c r="Q37" s="19"/>
      <c r="R37" s="587"/>
      <c r="S37" s="19"/>
      <c r="T37" s="587"/>
      <c r="U37" s="19"/>
      <c r="V37" s="587"/>
      <c r="W37" s="19"/>
      <c r="X37" s="587"/>
      <c r="Y37" s="19"/>
      <c r="AE37" s="384"/>
      <c r="AF37" s="384"/>
      <c r="AG37" s="384"/>
      <c r="AH37" s="384"/>
      <c r="AI37" s="384"/>
      <c r="AJ37" s="384"/>
      <c r="AK37" s="384"/>
      <c r="AL37" s="384"/>
      <c r="AM37" s="384"/>
      <c r="AN37" s="384"/>
      <c r="AO37" s="384"/>
      <c r="AP37" s="384"/>
      <c r="AQ37" s="384"/>
      <c r="AR37" s="384"/>
      <c r="AS37" s="384"/>
      <c r="AT37" s="384"/>
    </row>
    <row r="38" spans="1:46" s="320" customFormat="1" x14ac:dyDescent="0.2">
      <c r="A38" s="593"/>
      <c r="B38" s="557" t="s">
        <v>350</v>
      </c>
      <c r="C38" s="595"/>
      <c r="D38" s="596"/>
      <c r="E38" s="594"/>
      <c r="F38" s="597"/>
      <c r="G38" s="597"/>
      <c r="H38" s="587">
        <f>H36-H35</f>
        <v>1000000</v>
      </c>
      <c r="I38" s="587">
        <f>I36-I35-I37</f>
        <v>100000</v>
      </c>
      <c r="J38" s="587">
        <f t="shared" ref="J38:Y38" si="12">J36-J35</f>
        <v>2400000</v>
      </c>
      <c r="K38" s="587">
        <f>K36-K35-K37</f>
        <v>22000</v>
      </c>
      <c r="L38" s="587">
        <f t="shared" si="12"/>
        <v>0</v>
      </c>
      <c r="M38" s="587">
        <f>M36-M35-M37</f>
        <v>0</v>
      </c>
      <c r="N38" s="587">
        <f t="shared" si="12"/>
        <v>0</v>
      </c>
      <c r="O38" s="587">
        <f t="shared" si="12"/>
        <v>0</v>
      </c>
      <c r="P38" s="587">
        <f t="shared" si="12"/>
        <v>0</v>
      </c>
      <c r="Q38" s="587">
        <f t="shared" si="12"/>
        <v>0</v>
      </c>
      <c r="R38" s="587">
        <f t="shared" si="12"/>
        <v>0</v>
      </c>
      <c r="S38" s="587">
        <f t="shared" si="12"/>
        <v>0</v>
      </c>
      <c r="T38" s="587">
        <f t="shared" si="12"/>
        <v>0</v>
      </c>
      <c r="U38" s="587">
        <f t="shared" si="12"/>
        <v>0</v>
      </c>
      <c r="V38" s="587">
        <f t="shared" si="12"/>
        <v>0</v>
      </c>
      <c r="W38" s="587">
        <f t="shared" si="12"/>
        <v>0</v>
      </c>
      <c r="X38" s="587">
        <f t="shared" si="12"/>
        <v>0</v>
      </c>
      <c r="Y38" s="587">
        <f t="shared" si="12"/>
        <v>0</v>
      </c>
      <c r="AE38" s="384"/>
      <c r="AF38" s="384"/>
      <c r="AG38" s="384"/>
      <c r="AH38" s="384"/>
      <c r="AI38" s="384"/>
      <c r="AJ38" s="384"/>
      <c r="AK38" s="384"/>
      <c r="AL38" s="384"/>
      <c r="AM38" s="384"/>
      <c r="AN38" s="384"/>
      <c r="AO38" s="384"/>
      <c r="AP38" s="384"/>
      <c r="AQ38" s="384"/>
      <c r="AR38" s="384"/>
      <c r="AS38" s="384"/>
      <c r="AT38" s="384"/>
    </row>
    <row r="39" spans="1:46" s="320" customFormat="1" x14ac:dyDescent="0.2">
      <c r="A39" s="581"/>
    </row>
    <row r="40" spans="1:46" s="320" customFormat="1" x14ac:dyDescent="0.2">
      <c r="A40" s="581"/>
      <c r="B40" s="320" t="s">
        <v>436</v>
      </c>
    </row>
    <row r="41" spans="1:46" s="320" customFormat="1" x14ac:dyDescent="0.2">
      <c r="A41" s="581"/>
      <c r="B41" s="320" t="s">
        <v>437</v>
      </c>
    </row>
    <row r="42" spans="1:46" s="320" customFormat="1" x14ac:dyDescent="0.2">
      <c r="A42" s="581"/>
      <c r="B42" s="320" t="s">
        <v>438</v>
      </c>
    </row>
    <row r="43" spans="1:46" s="320" customFormat="1" x14ac:dyDescent="0.2">
      <c r="A43" s="581"/>
      <c r="B43" s="320" t="s">
        <v>506</v>
      </c>
    </row>
    <row r="44" spans="1:46" s="320" customFormat="1" x14ac:dyDescent="0.2">
      <c r="A44" s="581"/>
    </row>
    <row r="45" spans="1:46" s="320" customFormat="1" x14ac:dyDescent="0.2">
      <c r="A45" s="581"/>
    </row>
    <row r="46" spans="1:46" s="320" customFormat="1" x14ac:dyDescent="0.2">
      <c r="A46" s="581"/>
    </row>
    <row r="47" spans="1:46" s="320" customFormat="1" x14ac:dyDescent="0.2">
      <c r="A47" s="581"/>
    </row>
    <row r="48" spans="1:46" s="320" customFormat="1" x14ac:dyDescent="0.2">
      <c r="A48" s="581"/>
    </row>
    <row r="49" spans="1:1" s="320" customFormat="1" x14ac:dyDescent="0.2">
      <c r="A49" s="581"/>
    </row>
    <row r="50" spans="1:1" s="320" customFormat="1" x14ac:dyDescent="0.2">
      <c r="A50" s="581"/>
    </row>
    <row r="51" spans="1:1" s="320" customFormat="1" x14ac:dyDescent="0.2">
      <c r="A51" s="581"/>
    </row>
    <row r="52" spans="1:1" s="320" customFormat="1" x14ac:dyDescent="0.2">
      <c r="A52" s="581"/>
    </row>
    <row r="53" spans="1:1" s="320" customFormat="1" x14ac:dyDescent="0.2">
      <c r="A53" s="581"/>
    </row>
    <row r="54" spans="1:1" s="320" customFormat="1" x14ac:dyDescent="0.2">
      <c r="A54" s="581"/>
    </row>
    <row r="55" spans="1:1" s="320" customFormat="1" x14ac:dyDescent="0.2">
      <c r="A55" s="581"/>
    </row>
    <row r="56" spans="1:1" s="320" customFormat="1" x14ac:dyDescent="0.2">
      <c r="A56" s="581"/>
    </row>
    <row r="57" spans="1:1" s="320" customFormat="1" x14ac:dyDescent="0.2">
      <c r="A57" s="581"/>
    </row>
    <row r="58" spans="1:1" s="320" customFormat="1" x14ac:dyDescent="0.2">
      <c r="A58" s="581"/>
    </row>
    <row r="59" spans="1:1" s="320" customFormat="1" x14ac:dyDescent="0.2">
      <c r="A59" s="581"/>
    </row>
    <row r="60" spans="1:1" s="320" customFormat="1" x14ac:dyDescent="0.2">
      <c r="A60" s="581"/>
    </row>
    <row r="61" spans="1:1" s="320" customFormat="1" x14ac:dyDescent="0.2">
      <c r="A61" s="581"/>
    </row>
    <row r="62" spans="1:1" s="320" customFormat="1" x14ac:dyDescent="0.2">
      <c r="A62" s="581"/>
    </row>
    <row r="63" spans="1:1" s="320" customFormat="1" x14ac:dyDescent="0.2"/>
    <row r="64" spans="1:1" s="320" customFormat="1" x14ac:dyDescent="0.2"/>
    <row r="65" s="320" customFormat="1" x14ac:dyDescent="0.2"/>
    <row r="66" s="320" customFormat="1" x14ac:dyDescent="0.2"/>
    <row r="67" s="320" customFormat="1" x14ac:dyDescent="0.2"/>
    <row r="68" s="320" customFormat="1" x14ac:dyDescent="0.2"/>
    <row r="69" s="320" customFormat="1" x14ac:dyDescent="0.2"/>
    <row r="70" s="320" customFormat="1" x14ac:dyDescent="0.2"/>
    <row r="71" s="320" customFormat="1" x14ac:dyDescent="0.2"/>
    <row r="72" s="320" customFormat="1" x14ac:dyDescent="0.2"/>
    <row r="73" s="320" customFormat="1" x14ac:dyDescent="0.2"/>
    <row r="74" s="320" customFormat="1" x14ac:dyDescent="0.2"/>
    <row r="75" s="320" customFormat="1" x14ac:dyDescent="0.2"/>
    <row r="76" s="320" customFormat="1" x14ac:dyDescent="0.2"/>
    <row r="77" s="320" customFormat="1" x14ac:dyDescent="0.2"/>
    <row r="78" s="320" customFormat="1" x14ac:dyDescent="0.2"/>
    <row r="79" s="320" customFormat="1" x14ac:dyDescent="0.2"/>
    <row r="80" s="320" customFormat="1" x14ac:dyDescent="0.2"/>
    <row r="81" s="320" customFormat="1" x14ac:dyDescent="0.2"/>
    <row r="82" s="320" customFormat="1" x14ac:dyDescent="0.2"/>
    <row r="83" s="320" customFormat="1" x14ac:dyDescent="0.2"/>
    <row r="84" s="320" customFormat="1" x14ac:dyDescent="0.2"/>
    <row r="85" s="320" customFormat="1" x14ac:dyDescent="0.2"/>
    <row r="86" s="320" customFormat="1" x14ac:dyDescent="0.2"/>
    <row r="87" s="320" customFormat="1" x14ac:dyDescent="0.2"/>
    <row r="88" s="320" customFormat="1" x14ac:dyDescent="0.2"/>
    <row r="89" s="320" customFormat="1" x14ac:dyDescent="0.2"/>
    <row r="90" s="320" customFormat="1" x14ac:dyDescent="0.2"/>
    <row r="91" s="320" customFormat="1" x14ac:dyDescent="0.2"/>
    <row r="92" s="320" customFormat="1" x14ac:dyDescent="0.2"/>
    <row r="93" s="320" customFormat="1" x14ac:dyDescent="0.2"/>
    <row r="94" s="320" customFormat="1" x14ac:dyDescent="0.2"/>
    <row r="95" s="320" customFormat="1" x14ac:dyDescent="0.2"/>
    <row r="96" s="320" customFormat="1" x14ac:dyDescent="0.2"/>
    <row r="97" s="320" customFormat="1" x14ac:dyDescent="0.2"/>
    <row r="98" s="320" customFormat="1" x14ac:dyDescent="0.2"/>
    <row r="99" s="320" customFormat="1" x14ac:dyDescent="0.2"/>
    <row r="100" s="320" customFormat="1" x14ac:dyDescent="0.2"/>
    <row r="101" s="320" customFormat="1" x14ac:dyDescent="0.2"/>
    <row r="102" s="320" customFormat="1" x14ac:dyDescent="0.2"/>
    <row r="103" s="320" customFormat="1" x14ac:dyDescent="0.2"/>
    <row r="104" s="320" customFormat="1" x14ac:dyDescent="0.2"/>
    <row r="105" s="320" customFormat="1" x14ac:dyDescent="0.2"/>
    <row r="106" s="320" customFormat="1" x14ac:dyDescent="0.2"/>
    <row r="107" s="320" customFormat="1" x14ac:dyDescent="0.2"/>
    <row r="108" s="320" customFormat="1" x14ac:dyDescent="0.2"/>
    <row r="109" s="320" customFormat="1" x14ac:dyDescent="0.2"/>
    <row r="110" s="320" customFormat="1" x14ac:dyDescent="0.2"/>
    <row r="111" s="320" customFormat="1" x14ac:dyDescent="0.2"/>
    <row r="112" s="320" customFormat="1" x14ac:dyDescent="0.2"/>
    <row r="113" s="320" customFormat="1" x14ac:dyDescent="0.2"/>
    <row r="114" s="320" customFormat="1" x14ac:dyDescent="0.2"/>
    <row r="115" s="320" customFormat="1" x14ac:dyDescent="0.2"/>
    <row r="116" s="320" customFormat="1" x14ac:dyDescent="0.2"/>
    <row r="117" s="320" customFormat="1" x14ac:dyDescent="0.2"/>
    <row r="118" s="320" customFormat="1" x14ac:dyDescent="0.2"/>
    <row r="119" s="320" customFormat="1" x14ac:dyDescent="0.2"/>
    <row r="120" s="320" customFormat="1" x14ac:dyDescent="0.2"/>
    <row r="121" s="320" customFormat="1" x14ac:dyDescent="0.2"/>
    <row r="122" s="320" customFormat="1" x14ac:dyDescent="0.2"/>
    <row r="123" s="320" customFormat="1" x14ac:dyDescent="0.2"/>
    <row r="124" s="320" customFormat="1" x14ac:dyDescent="0.2"/>
    <row r="125" s="320" customFormat="1" x14ac:dyDescent="0.2"/>
    <row r="126" s="320" customFormat="1" x14ac:dyDescent="0.2"/>
    <row r="127" s="320" customFormat="1" x14ac:dyDescent="0.2"/>
    <row r="128" s="320" customFormat="1" x14ac:dyDescent="0.2"/>
    <row r="129" s="320" customFormat="1" x14ac:dyDescent="0.2"/>
    <row r="130" s="320" customFormat="1" x14ac:dyDescent="0.2"/>
    <row r="131" s="320" customFormat="1" x14ac:dyDescent="0.2"/>
    <row r="132" s="320" customFormat="1" x14ac:dyDescent="0.2"/>
    <row r="133" s="320" customFormat="1" x14ac:dyDescent="0.2"/>
    <row r="134" s="320" customFormat="1" x14ac:dyDescent="0.2"/>
    <row r="135" s="320" customFormat="1" x14ac:dyDescent="0.2"/>
    <row r="136" s="320" customFormat="1" x14ac:dyDescent="0.2"/>
    <row r="137" s="320" customFormat="1" x14ac:dyDescent="0.2"/>
    <row r="138" s="320" customFormat="1" x14ac:dyDescent="0.2"/>
    <row r="139" s="320" customFormat="1" x14ac:dyDescent="0.2"/>
    <row r="140" s="320" customFormat="1" x14ac:dyDescent="0.2"/>
    <row r="141" s="320" customFormat="1" x14ac:dyDescent="0.2"/>
    <row r="142" s="320" customFormat="1" x14ac:dyDescent="0.2"/>
    <row r="143" s="320" customFormat="1" x14ac:dyDescent="0.2"/>
    <row r="144" s="320" customFormat="1" x14ac:dyDescent="0.2"/>
    <row r="145" s="320" customFormat="1" x14ac:dyDescent="0.2"/>
    <row r="146" s="320" customFormat="1" x14ac:dyDescent="0.2"/>
    <row r="147" s="320" customFormat="1" x14ac:dyDescent="0.2"/>
    <row r="148" s="320" customFormat="1" x14ac:dyDescent="0.2"/>
    <row r="149" s="320" customFormat="1" x14ac:dyDescent="0.2"/>
    <row r="150" s="320" customFormat="1" x14ac:dyDescent="0.2"/>
    <row r="151" s="320" customFormat="1" x14ac:dyDescent="0.2"/>
    <row r="152" s="320" customFormat="1" x14ac:dyDescent="0.2"/>
    <row r="153" s="320" customFormat="1" x14ac:dyDescent="0.2"/>
    <row r="154" s="320" customFormat="1" x14ac:dyDescent="0.2"/>
    <row r="155" s="320" customFormat="1" x14ac:dyDescent="0.2"/>
    <row r="156" s="320" customFormat="1" x14ac:dyDescent="0.2"/>
    <row r="157" s="320" customFormat="1" x14ac:dyDescent="0.2"/>
    <row r="158" s="320" customFormat="1" x14ac:dyDescent="0.2"/>
    <row r="159" s="320" customFormat="1" x14ac:dyDescent="0.2"/>
    <row r="160" s="320" customFormat="1" x14ac:dyDescent="0.2"/>
    <row r="161" s="320" customFormat="1" x14ac:dyDescent="0.2"/>
    <row r="162" s="320" customFormat="1" x14ac:dyDescent="0.2"/>
    <row r="163" s="320" customFormat="1" x14ac:dyDescent="0.2"/>
    <row r="164" s="320" customFormat="1" x14ac:dyDescent="0.2"/>
    <row r="165" s="320" customFormat="1" x14ac:dyDescent="0.2"/>
    <row r="166" s="320" customFormat="1" x14ac:dyDescent="0.2"/>
    <row r="167" s="320" customFormat="1" x14ac:dyDescent="0.2"/>
    <row r="168" s="320" customFormat="1" x14ac:dyDescent="0.2"/>
    <row r="169" s="320" customFormat="1" x14ac:dyDescent="0.2"/>
    <row r="170" s="320" customFormat="1" x14ac:dyDescent="0.2"/>
    <row r="171" s="320" customFormat="1" x14ac:dyDescent="0.2"/>
    <row r="172" s="320" customFormat="1" x14ac:dyDescent="0.2"/>
    <row r="173" s="320" customFormat="1" x14ac:dyDescent="0.2"/>
    <row r="174" s="320" customFormat="1" x14ac:dyDescent="0.2"/>
    <row r="175" s="320" customFormat="1" x14ac:dyDescent="0.2"/>
    <row r="176" s="320" customFormat="1" x14ac:dyDescent="0.2"/>
    <row r="177" s="320" customFormat="1" x14ac:dyDescent="0.2"/>
    <row r="178" s="320" customFormat="1" x14ac:dyDescent="0.2"/>
    <row r="179" s="320" customFormat="1" x14ac:dyDescent="0.2"/>
    <row r="180" s="320" customFormat="1" x14ac:dyDescent="0.2"/>
    <row r="181" s="320" customFormat="1" x14ac:dyDescent="0.2"/>
    <row r="182" s="320" customFormat="1" x14ac:dyDescent="0.2"/>
    <row r="183" s="320" customFormat="1" x14ac:dyDescent="0.2"/>
    <row r="184" s="320" customFormat="1" x14ac:dyDescent="0.2"/>
    <row r="185" s="320" customFormat="1" x14ac:dyDescent="0.2"/>
    <row r="186" s="320" customFormat="1" x14ac:dyDescent="0.2"/>
    <row r="187" s="320" customFormat="1" x14ac:dyDescent="0.2"/>
    <row r="188" s="320" customFormat="1" x14ac:dyDescent="0.2"/>
    <row r="189" s="320" customFormat="1" x14ac:dyDescent="0.2"/>
    <row r="190" s="320" customFormat="1" x14ac:dyDescent="0.2"/>
    <row r="191" s="320" customFormat="1" x14ac:dyDescent="0.2"/>
    <row r="192" s="320" customFormat="1" x14ac:dyDescent="0.2"/>
    <row r="193" s="320" customFormat="1" x14ac:dyDescent="0.2"/>
    <row r="194" s="320" customFormat="1" x14ac:dyDescent="0.2"/>
    <row r="195" s="320" customFormat="1" x14ac:dyDescent="0.2"/>
    <row r="196" s="320" customFormat="1" x14ac:dyDescent="0.2"/>
    <row r="197" s="320" customFormat="1" x14ac:dyDescent="0.2"/>
    <row r="198" s="320" customFormat="1" x14ac:dyDescent="0.2"/>
    <row r="199" s="320" customFormat="1" x14ac:dyDescent="0.2"/>
    <row r="200" s="320" customFormat="1" x14ac:dyDescent="0.2"/>
    <row r="201" s="320" customFormat="1" x14ac:dyDescent="0.2"/>
    <row r="202" s="320" customFormat="1" x14ac:dyDescent="0.2"/>
    <row r="203" s="320" customFormat="1" x14ac:dyDescent="0.2"/>
    <row r="204" s="320" customFormat="1" x14ac:dyDescent="0.2"/>
    <row r="205" s="320" customFormat="1" x14ac:dyDescent="0.2"/>
    <row r="206" s="320" customFormat="1" x14ac:dyDescent="0.2"/>
    <row r="207" s="320" customFormat="1" x14ac:dyDescent="0.2"/>
    <row r="208" s="320" customFormat="1" x14ac:dyDescent="0.2"/>
    <row r="209" s="320" customFormat="1" x14ac:dyDescent="0.2"/>
    <row r="210" s="320" customFormat="1" x14ac:dyDescent="0.2"/>
    <row r="211" s="320" customFormat="1" x14ac:dyDescent="0.2"/>
    <row r="212" s="320" customFormat="1" x14ac:dyDescent="0.2"/>
    <row r="213" s="320" customFormat="1" x14ac:dyDescent="0.2"/>
    <row r="214" s="320" customFormat="1" x14ac:dyDescent="0.2"/>
    <row r="215" s="320" customFormat="1" x14ac:dyDescent="0.2"/>
    <row r="216" s="320" customFormat="1" x14ac:dyDescent="0.2"/>
    <row r="217" s="320" customFormat="1" x14ac:dyDescent="0.2"/>
    <row r="218" s="320" customFormat="1" x14ac:dyDescent="0.2"/>
    <row r="219" s="320" customFormat="1" x14ac:dyDescent="0.2"/>
    <row r="220" s="320" customFormat="1" x14ac:dyDescent="0.2"/>
    <row r="221" s="320" customFormat="1" x14ac:dyDescent="0.2"/>
    <row r="222" s="320" customFormat="1" x14ac:dyDescent="0.2"/>
    <row r="223" s="320" customFormat="1" x14ac:dyDescent="0.2"/>
    <row r="224" s="320" customFormat="1" x14ac:dyDescent="0.2"/>
    <row r="225" s="320" customFormat="1" x14ac:dyDescent="0.2"/>
    <row r="226" s="320" customFormat="1" x14ac:dyDescent="0.2"/>
    <row r="227" s="320" customFormat="1" x14ac:dyDescent="0.2"/>
    <row r="228" s="320" customFormat="1" x14ac:dyDescent="0.2"/>
    <row r="229" s="320" customFormat="1" x14ac:dyDescent="0.2"/>
    <row r="230" s="320" customFormat="1" x14ac:dyDescent="0.2"/>
    <row r="231" s="320" customFormat="1" x14ac:dyDescent="0.2"/>
    <row r="232" s="320" customFormat="1" x14ac:dyDescent="0.2"/>
    <row r="233" s="320" customFormat="1" x14ac:dyDescent="0.2"/>
    <row r="234" s="320" customFormat="1" x14ac:dyDescent="0.2"/>
    <row r="235" s="320" customFormat="1" x14ac:dyDescent="0.2"/>
    <row r="236" s="320" customFormat="1" x14ac:dyDescent="0.2"/>
    <row r="237" s="320" customFormat="1" x14ac:dyDescent="0.2"/>
    <row r="238" s="320" customFormat="1" x14ac:dyDescent="0.2"/>
    <row r="239" s="320" customFormat="1" x14ac:dyDescent="0.2"/>
    <row r="240" s="320" customFormat="1" x14ac:dyDescent="0.2"/>
    <row r="241" s="320" customFormat="1" x14ac:dyDescent="0.2"/>
    <row r="242" s="320" customFormat="1" x14ac:dyDescent="0.2"/>
    <row r="243" s="320" customFormat="1" x14ac:dyDescent="0.2"/>
    <row r="244" s="320" customFormat="1" x14ac:dyDescent="0.2"/>
    <row r="245" s="320" customFormat="1" x14ac:dyDescent="0.2"/>
    <row r="246" s="320" customFormat="1" x14ac:dyDescent="0.2"/>
    <row r="247" s="320" customFormat="1" x14ac:dyDescent="0.2"/>
    <row r="248" s="320" customFormat="1" x14ac:dyDescent="0.2"/>
    <row r="249" s="320" customFormat="1" x14ac:dyDescent="0.2"/>
    <row r="250" s="320" customFormat="1" x14ac:dyDescent="0.2"/>
    <row r="251" s="320" customFormat="1" x14ac:dyDescent="0.2"/>
    <row r="252" s="320" customFormat="1" x14ac:dyDescent="0.2"/>
    <row r="253" s="320" customFormat="1" x14ac:dyDescent="0.2"/>
    <row r="254" s="320" customFormat="1" x14ac:dyDescent="0.2"/>
    <row r="255" s="320" customFormat="1" x14ac:dyDescent="0.2"/>
    <row r="256" s="320" customFormat="1" x14ac:dyDescent="0.2"/>
    <row r="257" s="320" customFormat="1" x14ac:dyDescent="0.2"/>
    <row r="258" s="320" customFormat="1" x14ac:dyDescent="0.2"/>
    <row r="259" s="320" customFormat="1" x14ac:dyDescent="0.2"/>
    <row r="260" s="320" customFormat="1" x14ac:dyDescent="0.2"/>
    <row r="261" s="320" customFormat="1" x14ac:dyDescent="0.2"/>
    <row r="262" s="320" customFormat="1" x14ac:dyDescent="0.2"/>
    <row r="263" s="320" customFormat="1" x14ac:dyDescent="0.2"/>
    <row r="264" s="320" customFormat="1" x14ac:dyDescent="0.2"/>
    <row r="265" s="320" customFormat="1" x14ac:dyDescent="0.2"/>
    <row r="266" s="320" customFormat="1" x14ac:dyDescent="0.2"/>
    <row r="267" s="320" customFormat="1" x14ac:dyDescent="0.2"/>
    <row r="268" s="320" customFormat="1" x14ac:dyDescent="0.2"/>
    <row r="269" s="320" customFormat="1" x14ac:dyDescent="0.2"/>
    <row r="270" s="320" customFormat="1" x14ac:dyDescent="0.2"/>
    <row r="271" s="320" customFormat="1" x14ac:dyDescent="0.2"/>
    <row r="272" s="320" customFormat="1" x14ac:dyDescent="0.2"/>
    <row r="273" s="320" customFormat="1" x14ac:dyDescent="0.2"/>
    <row r="274" s="320" customFormat="1" x14ac:dyDescent="0.2"/>
    <row r="275" s="320" customFormat="1" x14ac:dyDescent="0.2"/>
    <row r="276" s="320" customFormat="1" x14ac:dyDescent="0.2"/>
    <row r="277" s="320" customFormat="1" x14ac:dyDescent="0.2"/>
    <row r="278" s="320" customFormat="1" x14ac:dyDescent="0.2"/>
    <row r="279" s="320" customFormat="1" x14ac:dyDescent="0.2"/>
    <row r="280" s="320" customFormat="1" x14ac:dyDescent="0.2"/>
    <row r="281" s="320" customFormat="1" x14ac:dyDescent="0.2"/>
    <row r="282" s="320" customFormat="1" x14ac:dyDescent="0.2"/>
    <row r="283" s="320" customFormat="1" x14ac:dyDescent="0.2"/>
    <row r="284" s="320" customFormat="1" x14ac:dyDescent="0.2"/>
    <row r="285" s="320" customFormat="1" x14ac:dyDescent="0.2"/>
    <row r="286" s="320" customFormat="1" x14ac:dyDescent="0.2"/>
    <row r="287" s="320" customFormat="1" x14ac:dyDescent="0.2"/>
    <row r="288" s="320" customFormat="1" x14ac:dyDescent="0.2"/>
    <row r="289" s="320" customFormat="1" x14ac:dyDescent="0.2"/>
    <row r="290" s="320" customFormat="1" x14ac:dyDescent="0.2"/>
    <row r="291" s="320" customFormat="1" x14ac:dyDescent="0.2"/>
    <row r="292" s="320" customFormat="1" x14ac:dyDescent="0.2"/>
    <row r="293" s="320" customFormat="1" x14ac:dyDescent="0.2"/>
    <row r="294" s="320" customFormat="1" x14ac:dyDescent="0.2"/>
    <row r="295" s="320" customFormat="1" x14ac:dyDescent="0.2"/>
    <row r="296" s="320" customFormat="1" x14ac:dyDescent="0.2"/>
    <row r="297" s="320" customFormat="1" x14ac:dyDescent="0.2"/>
    <row r="298" s="320" customFormat="1" x14ac:dyDescent="0.2"/>
    <row r="299" s="320" customFormat="1" x14ac:dyDescent="0.2"/>
    <row r="300" s="320" customFormat="1" x14ac:dyDescent="0.2"/>
    <row r="301" s="320" customFormat="1" x14ac:dyDescent="0.2"/>
    <row r="302" s="320" customFormat="1" x14ac:dyDescent="0.2"/>
    <row r="303" s="320" customFormat="1" x14ac:dyDescent="0.2"/>
    <row r="304" s="320" customFormat="1" x14ac:dyDescent="0.2"/>
    <row r="305" s="320" customFormat="1" x14ac:dyDescent="0.2"/>
    <row r="306" s="320" customFormat="1" x14ac:dyDescent="0.2"/>
    <row r="307" s="320" customFormat="1" x14ac:dyDescent="0.2"/>
    <row r="308" s="320" customFormat="1" x14ac:dyDescent="0.2"/>
    <row r="309" s="320" customFormat="1" x14ac:dyDescent="0.2"/>
    <row r="310" s="320" customFormat="1" x14ac:dyDescent="0.2"/>
    <row r="311" s="320" customFormat="1" x14ac:dyDescent="0.2"/>
    <row r="312" s="320" customFormat="1" x14ac:dyDescent="0.2"/>
    <row r="313" s="320" customFormat="1" x14ac:dyDescent="0.2"/>
    <row r="314" s="320" customFormat="1" x14ac:dyDescent="0.2"/>
    <row r="315" s="320" customFormat="1" x14ac:dyDescent="0.2"/>
    <row r="316" s="320" customFormat="1" x14ac:dyDescent="0.2"/>
    <row r="317" s="320" customFormat="1" x14ac:dyDescent="0.2"/>
    <row r="318" s="320" customFormat="1" x14ac:dyDescent="0.2"/>
    <row r="319" s="320" customFormat="1" x14ac:dyDescent="0.2"/>
    <row r="320" s="320" customFormat="1" x14ac:dyDescent="0.2"/>
    <row r="321" s="320" customFormat="1" x14ac:dyDescent="0.2"/>
    <row r="322" s="320" customFormat="1" x14ac:dyDescent="0.2"/>
    <row r="323" s="320" customFormat="1" x14ac:dyDescent="0.2"/>
    <row r="324" s="320" customFormat="1" x14ac:dyDescent="0.2"/>
    <row r="325" s="320" customFormat="1" x14ac:dyDescent="0.2"/>
    <row r="326" s="320" customFormat="1" x14ac:dyDescent="0.2"/>
    <row r="327" s="320" customFormat="1" x14ac:dyDescent="0.2"/>
    <row r="328" s="320" customFormat="1" x14ac:dyDescent="0.2"/>
    <row r="329" s="320" customFormat="1" x14ac:dyDescent="0.2"/>
    <row r="330" s="320" customFormat="1" x14ac:dyDescent="0.2"/>
    <row r="331" s="320" customFormat="1" x14ac:dyDescent="0.2"/>
    <row r="332" s="320" customFormat="1" x14ac:dyDescent="0.2"/>
    <row r="333" s="320" customFormat="1" x14ac:dyDescent="0.2"/>
    <row r="334" s="320" customFormat="1" x14ac:dyDescent="0.2"/>
    <row r="335" s="320" customFormat="1" x14ac:dyDescent="0.2"/>
    <row r="336" s="320" customFormat="1" x14ac:dyDescent="0.2"/>
    <row r="337" s="320" customFormat="1" x14ac:dyDescent="0.2"/>
    <row r="338" s="320" customFormat="1" x14ac:dyDescent="0.2"/>
    <row r="339" s="320" customFormat="1" x14ac:dyDescent="0.2"/>
    <row r="340" s="320" customFormat="1" x14ac:dyDescent="0.2"/>
    <row r="341" s="320" customFormat="1" x14ac:dyDescent="0.2"/>
    <row r="342" s="320" customFormat="1" x14ac:dyDescent="0.2"/>
    <row r="343" s="320" customFormat="1" x14ac:dyDescent="0.2"/>
    <row r="344" s="320" customFormat="1" x14ac:dyDescent="0.2"/>
    <row r="345" s="320" customFormat="1" x14ac:dyDescent="0.2"/>
    <row r="346" s="320" customFormat="1" x14ac:dyDescent="0.2"/>
    <row r="347" s="320" customFormat="1" x14ac:dyDescent="0.2"/>
    <row r="348" s="320" customFormat="1" x14ac:dyDescent="0.2"/>
    <row r="349" s="320" customFormat="1" x14ac:dyDescent="0.2"/>
    <row r="350" s="320" customFormat="1" x14ac:dyDescent="0.2"/>
    <row r="351" s="320" customFormat="1" x14ac:dyDescent="0.2"/>
    <row r="352" s="320" customFormat="1" x14ac:dyDescent="0.2"/>
    <row r="353" s="320" customFormat="1" x14ac:dyDescent="0.2"/>
    <row r="354" s="320" customFormat="1" x14ac:dyDescent="0.2"/>
    <row r="355" s="320" customFormat="1" x14ac:dyDescent="0.2"/>
    <row r="356" s="320" customFormat="1" x14ac:dyDescent="0.2"/>
    <row r="357" s="320" customFormat="1" x14ac:dyDescent="0.2"/>
    <row r="358" s="320" customFormat="1" x14ac:dyDescent="0.2"/>
    <row r="359" s="320" customFormat="1" x14ac:dyDescent="0.2"/>
    <row r="360" s="320" customFormat="1" x14ac:dyDescent="0.2"/>
    <row r="361" s="320" customFormat="1" x14ac:dyDescent="0.2"/>
    <row r="362" s="320" customFormat="1" x14ac:dyDescent="0.2"/>
    <row r="363" s="320" customFormat="1" x14ac:dyDescent="0.2"/>
    <row r="364" s="320" customFormat="1" x14ac:dyDescent="0.2"/>
    <row r="365" s="320" customFormat="1" x14ac:dyDescent="0.2"/>
    <row r="366" s="320" customFormat="1" x14ac:dyDescent="0.2"/>
    <row r="367" s="320" customFormat="1" x14ac:dyDescent="0.2"/>
    <row r="368" s="320" customFormat="1" x14ac:dyDescent="0.2"/>
    <row r="369" s="320" customFormat="1" x14ac:dyDescent="0.2"/>
    <row r="370" s="320" customFormat="1" x14ac:dyDescent="0.2"/>
    <row r="371" s="320" customFormat="1" x14ac:dyDescent="0.2"/>
    <row r="372" s="320" customFormat="1" x14ac:dyDescent="0.2"/>
    <row r="373" s="320" customFormat="1" x14ac:dyDescent="0.2"/>
    <row r="374" s="320" customFormat="1" x14ac:dyDescent="0.2"/>
    <row r="375" s="320" customFormat="1" x14ac:dyDescent="0.2"/>
    <row r="376" s="320" customFormat="1" x14ac:dyDescent="0.2"/>
    <row r="377" s="320" customFormat="1" x14ac:dyDescent="0.2"/>
    <row r="378" s="320" customFormat="1" x14ac:dyDescent="0.2"/>
    <row r="379" s="320" customFormat="1" x14ac:dyDescent="0.2"/>
    <row r="380" s="320" customFormat="1" x14ac:dyDescent="0.2"/>
    <row r="381" s="320" customFormat="1" x14ac:dyDescent="0.2"/>
    <row r="382" s="320" customFormat="1" x14ac:dyDescent="0.2"/>
    <row r="383" s="320" customFormat="1" x14ac:dyDescent="0.2"/>
    <row r="384" s="320" customFormat="1" x14ac:dyDescent="0.2"/>
    <row r="385" s="320" customFormat="1" x14ac:dyDescent="0.2"/>
    <row r="386" s="320" customFormat="1" x14ac:dyDescent="0.2"/>
    <row r="387" s="320" customFormat="1" x14ac:dyDescent="0.2"/>
    <row r="388" s="320" customFormat="1" x14ac:dyDescent="0.2"/>
    <row r="389" s="320" customFormat="1" x14ac:dyDescent="0.2"/>
    <row r="390" s="320" customFormat="1" x14ac:dyDescent="0.2"/>
    <row r="391" s="320" customFormat="1" x14ac:dyDescent="0.2"/>
    <row r="392" s="320" customFormat="1" x14ac:dyDescent="0.2"/>
    <row r="393" s="320" customFormat="1" x14ac:dyDescent="0.2"/>
    <row r="394" s="320" customFormat="1" x14ac:dyDescent="0.2"/>
    <row r="395" s="320" customFormat="1" x14ac:dyDescent="0.2"/>
    <row r="396" s="320" customFormat="1" x14ac:dyDescent="0.2"/>
    <row r="397" s="320" customFormat="1" x14ac:dyDescent="0.2"/>
    <row r="398" s="320" customFormat="1" x14ac:dyDescent="0.2"/>
    <row r="399" s="320" customFormat="1" x14ac:dyDescent="0.2"/>
    <row r="400" s="320" customFormat="1" x14ac:dyDescent="0.2"/>
    <row r="401" s="320" customFormat="1" x14ac:dyDescent="0.2"/>
    <row r="402" s="320" customFormat="1" x14ac:dyDescent="0.2"/>
    <row r="403" s="320" customFormat="1" x14ac:dyDescent="0.2"/>
    <row r="404" s="320" customFormat="1" x14ac:dyDescent="0.2"/>
    <row r="405" s="320" customFormat="1" x14ac:dyDescent="0.2"/>
    <row r="406" s="320" customFormat="1" x14ac:dyDescent="0.2"/>
  </sheetData>
  <sheetProtection algorithmName="SHA-512" hashValue="sIorRu/Yy9RKev9yuD9bqkROSmnvIvvpaOwyz/NOkeTq3PrciQpHMbX3CU3/3cDMshncB5u5uBvG9W3HCiGMcw==" saltValue="i+nvc8L9sAQ/FgkITUeUt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F11:G11">
    <cfRule type="containsText" dxfId="126" priority="4" stopIfTrue="1" operator="containsText" text="PĀRSNIEGTAS IZMAKSAS">
      <formula>NOT(ISERROR(SEARCH("PĀRSNIEGTAS IZMAKSAS",F11)))</formula>
    </cfRule>
  </conditionalFormatting>
  <conditionalFormatting sqref="F16:G16">
    <cfRule type="containsText" dxfId="125" priority="3" stopIfTrue="1" operator="containsText" text="PĀRSNIEGTAS IZMAKSAS">
      <formula>NOT(ISERROR(SEARCH("PĀRSNIEGTAS IZMAKSAS",F16)))</formula>
    </cfRule>
  </conditionalFormatting>
  <conditionalFormatting sqref="D38">
    <cfRule type="containsText" dxfId="124" priority="2" stopIfTrue="1" operator="containsText" text="PĀRSNIEGTAS IZMAKSAS">
      <formula>NOT(ISERROR(SEARCH("PĀRSNIEGTAS IZMAKSAS",D38)))</formula>
    </cfRule>
  </conditionalFormatting>
  <conditionalFormatting sqref="F8:G8 D7:D36">
    <cfRule type="containsText" dxfId="123" priority="6" stopIfTrue="1" operator="containsText" text="PĀRSNIEGTAS IZMAKSAS">
      <formula>NOT(ISERROR(SEARCH("PĀRSNIEGTAS IZMAKSAS",D7)))</formula>
    </cfRule>
  </conditionalFormatting>
  <conditionalFormatting sqref="J5:Y5">
    <cfRule type="cellIs" dxfId="122" priority="5" operator="equal">
      <formula>"x"</formula>
    </cfRule>
  </conditionalFormatting>
  <conditionalFormatting sqref="D37">
    <cfRule type="containsText" dxfId="121" priority="1" stopIfTrue="1" operator="containsText" text="PĀRSNIEGTAS IZMAKSAS">
      <formula>NOT(ISERROR(SEARCH("PĀRSNIEGTAS IZMAKSAS",D37)))</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 C9:C10 C12:C15 C17:C20 C22:C36</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407"/>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D51" sqref="D51"/>
    </sheetView>
  </sheetViews>
  <sheetFormatPr defaultColWidth="9.140625" defaultRowHeight="12.75" x14ac:dyDescent="0.2"/>
  <cols>
    <col min="1" max="1" width="5.42578125" style="401" customWidth="1"/>
    <col min="2" max="2" width="64.7109375" style="401" customWidth="1"/>
    <col min="3" max="3" width="14.5703125" style="401" customWidth="1"/>
    <col min="4" max="4" width="14.28515625" style="401" customWidth="1"/>
    <col min="5" max="5" width="9.42578125" style="401" customWidth="1"/>
    <col min="6" max="13" width="13.85546875" style="401" customWidth="1"/>
    <col min="14" max="14" width="11.28515625" style="401" customWidth="1"/>
    <col min="15" max="19" width="14" style="401" customWidth="1"/>
    <col min="20" max="20" width="11.28515625" style="401" customWidth="1"/>
    <col min="21" max="25" width="14" style="401" customWidth="1"/>
    <col min="26" max="68" width="9.140625" style="320"/>
    <col min="69" max="16384" width="9.140625" style="401"/>
  </cols>
  <sheetData>
    <row r="1" spans="1:68" s="251" customFormat="1" ht="27" customHeight="1" x14ac:dyDescent="0.25">
      <c r="A1" s="614" t="s">
        <v>149</v>
      </c>
      <c r="B1" s="614"/>
      <c r="C1" s="580"/>
      <c r="D1" s="615" t="s">
        <v>144</v>
      </c>
      <c r="E1" s="615"/>
      <c r="F1" s="615"/>
      <c r="G1" s="615"/>
      <c r="H1" s="615"/>
      <c r="I1" s="615"/>
      <c r="J1" s="615"/>
      <c r="K1" s="615"/>
      <c r="L1" s="615"/>
      <c r="M1" s="615"/>
      <c r="N1" s="615"/>
      <c r="O1" s="615"/>
      <c r="P1" s="615"/>
      <c r="Q1" s="615"/>
      <c r="R1" s="615"/>
      <c r="S1" s="615"/>
      <c r="T1" s="615"/>
      <c r="U1" s="615"/>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row>
    <row r="2" spans="1:68" s="320" customFormat="1" x14ac:dyDescent="0.2">
      <c r="A2" s="581"/>
    </row>
    <row r="3" spans="1:68" s="320" customFormat="1" ht="18.75" x14ac:dyDescent="0.3">
      <c r="A3" s="581"/>
      <c r="B3" s="602" t="s">
        <v>154</v>
      </c>
      <c r="C3" s="102"/>
      <c r="D3" s="103"/>
      <c r="E3" s="103"/>
      <c r="F3" s="103"/>
      <c r="G3" s="104"/>
      <c r="H3" s="246"/>
      <c r="I3" s="103"/>
      <c r="J3" s="103"/>
      <c r="K3" s="602" t="s">
        <v>327</v>
      </c>
      <c r="L3" s="602"/>
      <c r="M3" s="602"/>
      <c r="N3" s="602"/>
      <c r="O3" s="122"/>
      <c r="P3" s="603" t="s">
        <v>377</v>
      </c>
    </row>
    <row r="4" spans="1:68" ht="24.95" customHeight="1" x14ac:dyDescent="0.35">
      <c r="A4" s="616" t="s">
        <v>52</v>
      </c>
      <c r="B4" s="616"/>
      <c r="C4" s="616"/>
      <c r="D4" s="320"/>
      <c r="E4" s="320"/>
      <c r="F4" s="320"/>
      <c r="G4" s="320"/>
      <c r="H4" s="320"/>
      <c r="I4" s="320"/>
      <c r="J4" s="320"/>
      <c r="K4" s="320"/>
      <c r="L4" s="320"/>
      <c r="M4" s="320"/>
      <c r="N4" s="320"/>
      <c r="O4" s="320"/>
      <c r="P4" s="320"/>
      <c r="Q4" s="320"/>
      <c r="R4" s="320"/>
      <c r="S4" s="320"/>
      <c r="T4" s="320"/>
      <c r="U4" s="320"/>
      <c r="V4" s="320"/>
      <c r="W4" s="320"/>
      <c r="X4" s="320"/>
      <c r="Y4" s="320"/>
    </row>
    <row r="5" spans="1:68" x14ac:dyDescent="0.2">
      <c r="A5" s="617" t="s">
        <v>53</v>
      </c>
      <c r="B5" s="618" t="s">
        <v>54</v>
      </c>
      <c r="C5" s="619" t="s">
        <v>333</v>
      </c>
      <c r="D5" s="613" t="s">
        <v>55</v>
      </c>
      <c r="E5" s="613"/>
      <c r="F5" s="613" t="s">
        <v>56</v>
      </c>
      <c r="G5" s="613"/>
      <c r="H5" s="613">
        <f>'Dati par projektu'!E13</f>
        <v>2022</v>
      </c>
      <c r="I5" s="613"/>
      <c r="J5" s="613">
        <f>IF(OR(H5&gt;='Dati par projektu'!$C$17,H5="X"),"X",H5+1)</f>
        <v>2023</v>
      </c>
      <c r="K5" s="613"/>
      <c r="L5" s="613" t="str">
        <f>IF(OR(J5&gt;='Dati par projektu'!$C$17,J5="X"),"X",J5+1)</f>
        <v>X</v>
      </c>
      <c r="M5" s="613"/>
      <c r="N5" s="613" t="str">
        <f>IF(OR(L5&gt;='Dati par projektu'!$C$17,L5="X"),"X",L5+1)</f>
        <v>X</v>
      </c>
      <c r="O5" s="613"/>
      <c r="P5" s="613" t="str">
        <f>IF(OR(N5&gt;='Dati par projektu'!$C$17,N5="X"),"X",N5+1)</f>
        <v>X</v>
      </c>
      <c r="Q5" s="613"/>
      <c r="R5" s="613" t="str">
        <f>IF(OR(P5&gt;='Dati par projektu'!$C$17,P5="X"),"X",P5+1)</f>
        <v>X</v>
      </c>
      <c r="S5" s="613"/>
      <c r="T5" s="613" t="str">
        <f>IF(OR(R5&gt;='Dati par projektu'!$C$17,R5="X"),"X",R5+1)</f>
        <v>X</v>
      </c>
      <c r="U5" s="613"/>
      <c r="V5" s="613" t="str">
        <f>IF(OR(T5&gt;='Dati par projektu'!$C$17,T5="X"),"X",T5+1)</f>
        <v>X</v>
      </c>
      <c r="W5" s="613"/>
      <c r="X5" s="613" t="str">
        <f>IF(OR(V5&gt;='Dati par projektu'!$C$17,V5="X"),"X",V5+1)</f>
        <v>X</v>
      </c>
      <c r="Y5" s="613"/>
      <c r="AE5" s="384"/>
      <c r="AF5" s="384"/>
      <c r="AG5" s="384"/>
      <c r="AH5" s="384"/>
      <c r="AI5" s="384"/>
      <c r="AJ5" s="384"/>
      <c r="AK5" s="384"/>
      <c r="AL5" s="384"/>
      <c r="AM5" s="384"/>
      <c r="AN5" s="384"/>
      <c r="AO5" s="384"/>
      <c r="AP5" s="384"/>
      <c r="AQ5" s="384"/>
      <c r="AR5" s="384"/>
      <c r="AS5" s="384"/>
      <c r="AT5" s="384"/>
      <c r="AV5" s="582">
        <v>0.55000000000000004</v>
      </c>
    </row>
    <row r="6" spans="1:68" ht="27" customHeight="1" x14ac:dyDescent="0.2">
      <c r="A6" s="617"/>
      <c r="B6" s="618" t="s">
        <v>57</v>
      </c>
      <c r="C6" s="620"/>
      <c r="D6" s="583" t="s">
        <v>58</v>
      </c>
      <c r="E6" s="583" t="s">
        <v>59</v>
      </c>
      <c r="F6" s="583" t="s">
        <v>60</v>
      </c>
      <c r="G6" s="583" t="s">
        <v>61</v>
      </c>
      <c r="H6" s="584" t="s">
        <v>62</v>
      </c>
      <c r="I6" s="584" t="s">
        <v>63</v>
      </c>
      <c r="J6" s="584" t="s">
        <v>62</v>
      </c>
      <c r="K6" s="584" t="s">
        <v>63</v>
      </c>
      <c r="L6" s="584" t="s">
        <v>62</v>
      </c>
      <c r="M6" s="584" t="s">
        <v>63</v>
      </c>
      <c r="N6" s="584" t="s">
        <v>62</v>
      </c>
      <c r="O6" s="584" t="s">
        <v>63</v>
      </c>
      <c r="P6" s="584" t="s">
        <v>62</v>
      </c>
      <c r="Q6" s="584" t="s">
        <v>63</v>
      </c>
      <c r="R6" s="584" t="s">
        <v>62</v>
      </c>
      <c r="S6" s="584" t="s">
        <v>63</v>
      </c>
      <c r="T6" s="584" t="s">
        <v>62</v>
      </c>
      <c r="U6" s="584" t="s">
        <v>63</v>
      </c>
      <c r="V6" s="584" t="s">
        <v>62</v>
      </c>
      <c r="W6" s="584" t="s">
        <v>63</v>
      </c>
      <c r="X6" s="584" t="s">
        <v>62</v>
      </c>
      <c r="Y6" s="584" t="s">
        <v>63</v>
      </c>
      <c r="AE6" s="384"/>
      <c r="AF6" s="384"/>
      <c r="AG6" s="384"/>
      <c r="AH6" s="384"/>
      <c r="AI6" s="384"/>
      <c r="AJ6" s="384"/>
      <c r="AK6" s="384"/>
      <c r="AL6" s="384"/>
      <c r="AM6" s="384"/>
      <c r="AN6" s="384"/>
      <c r="AO6" s="384"/>
      <c r="AP6" s="384"/>
      <c r="AQ6" s="384"/>
      <c r="AR6" s="384"/>
      <c r="AS6" s="384"/>
      <c r="AT6" s="384"/>
      <c r="AV6" s="582">
        <v>0.45</v>
      </c>
    </row>
    <row r="7" spans="1:68" x14ac:dyDescent="0.2">
      <c r="A7" s="556">
        <v>1</v>
      </c>
      <c r="B7" s="557" t="s">
        <v>89</v>
      </c>
      <c r="C7" s="241">
        <v>0.85</v>
      </c>
      <c r="D7" s="585">
        <f>F7+G7</f>
        <v>0</v>
      </c>
      <c r="E7" s="586" t="e">
        <f t="shared" ref="E7:E35" si="0">D7/$D$36</f>
        <v>#DIV/0!</v>
      </c>
      <c r="F7" s="587">
        <f t="shared" ref="F7:G11" si="1">ROUND(H7+J7+L7+N7+P7+R7+T7+V7+X7,2)</f>
        <v>0</v>
      </c>
      <c r="G7" s="587">
        <f t="shared" si="1"/>
        <v>0</v>
      </c>
      <c r="H7" s="19"/>
      <c r="I7" s="20"/>
      <c r="J7" s="19"/>
      <c r="K7" s="20"/>
      <c r="L7" s="19"/>
      <c r="M7" s="20"/>
      <c r="N7" s="19"/>
      <c r="O7" s="20"/>
      <c r="P7" s="19"/>
      <c r="Q7" s="20"/>
      <c r="R7" s="19"/>
      <c r="S7" s="20"/>
      <c r="T7" s="19"/>
      <c r="U7" s="20"/>
      <c r="V7" s="19"/>
      <c r="W7" s="20"/>
      <c r="X7" s="19"/>
      <c r="Y7" s="20"/>
      <c r="AE7" s="384"/>
      <c r="AF7" s="384"/>
      <c r="AG7" s="384"/>
      <c r="AH7" s="384"/>
      <c r="AI7" s="384"/>
      <c r="AJ7" s="384"/>
      <c r="AK7" s="384"/>
      <c r="AL7" s="384"/>
      <c r="AM7" s="384"/>
      <c r="AN7" s="384"/>
      <c r="AO7" s="384"/>
      <c r="AP7" s="384"/>
      <c r="AQ7" s="384"/>
      <c r="AR7" s="384"/>
      <c r="AS7" s="384"/>
      <c r="AT7" s="384"/>
      <c r="AV7" s="582">
        <v>0.35</v>
      </c>
    </row>
    <row r="8" spans="1:68" x14ac:dyDescent="0.2">
      <c r="A8" s="556">
        <v>2</v>
      </c>
      <c r="B8" s="557" t="s">
        <v>64</v>
      </c>
      <c r="C8" s="320"/>
      <c r="D8" s="585">
        <f t="shared" ref="D8:D35" si="2">F8+G8</f>
        <v>0</v>
      </c>
      <c r="E8" s="586" t="e">
        <f t="shared" si="0"/>
        <v>#DIV/0!</v>
      </c>
      <c r="F8" s="588">
        <f>ROUND(H8+J8+L8+N8+P8+R8+T8+V8+X8,2)</f>
        <v>0</v>
      </c>
      <c r="G8" s="588">
        <f>ROUND(I8+K8+M8+O8+Q8+S8+U8+W8+Y8,2)</f>
        <v>0</v>
      </c>
      <c r="H8" s="589">
        <f>SUM(H9:H10)</f>
        <v>0</v>
      </c>
      <c r="I8" s="589">
        <f t="shared" ref="I8:Y8" si="3">SUM(I9:I10)</f>
        <v>0</v>
      </c>
      <c r="J8" s="589">
        <f t="shared" si="3"/>
        <v>0</v>
      </c>
      <c r="K8" s="589">
        <f t="shared" si="3"/>
        <v>0</v>
      </c>
      <c r="L8" s="589">
        <f t="shared" si="3"/>
        <v>0</v>
      </c>
      <c r="M8" s="589">
        <f t="shared" si="3"/>
        <v>0</v>
      </c>
      <c r="N8" s="589">
        <f t="shared" si="3"/>
        <v>0</v>
      </c>
      <c r="O8" s="589">
        <f t="shared" si="3"/>
        <v>0</v>
      </c>
      <c r="P8" s="589">
        <f t="shared" si="3"/>
        <v>0</v>
      </c>
      <c r="Q8" s="589">
        <f t="shared" si="3"/>
        <v>0</v>
      </c>
      <c r="R8" s="589">
        <f t="shared" si="3"/>
        <v>0</v>
      </c>
      <c r="S8" s="589">
        <f t="shared" si="3"/>
        <v>0</v>
      </c>
      <c r="T8" s="589">
        <f t="shared" si="3"/>
        <v>0</v>
      </c>
      <c r="U8" s="589">
        <f t="shared" si="3"/>
        <v>0</v>
      </c>
      <c r="V8" s="589">
        <f t="shared" si="3"/>
        <v>0</v>
      </c>
      <c r="W8" s="589">
        <f t="shared" si="3"/>
        <v>0</v>
      </c>
      <c r="X8" s="589">
        <f t="shared" si="3"/>
        <v>0</v>
      </c>
      <c r="Y8" s="589">
        <f t="shared" si="3"/>
        <v>0</v>
      </c>
      <c r="AE8" s="384"/>
      <c r="AF8" s="384"/>
      <c r="AG8" s="384"/>
      <c r="AH8" s="384"/>
      <c r="AI8" s="384"/>
      <c r="AJ8" s="384"/>
      <c r="AK8" s="384"/>
      <c r="AL8" s="384"/>
      <c r="AM8" s="384"/>
      <c r="AN8" s="384"/>
      <c r="AO8" s="384"/>
      <c r="AP8" s="384"/>
      <c r="AQ8" s="384"/>
      <c r="AR8" s="384"/>
      <c r="AS8" s="384"/>
      <c r="AT8" s="384"/>
      <c r="AV8" s="590"/>
    </row>
    <row r="9" spans="1:68" x14ac:dyDescent="0.2">
      <c r="A9" s="561" t="s">
        <v>65</v>
      </c>
      <c r="B9" s="562" t="s">
        <v>66</v>
      </c>
      <c r="C9" s="241">
        <v>0.85</v>
      </c>
      <c r="D9" s="585">
        <f t="shared" si="2"/>
        <v>0</v>
      </c>
      <c r="E9" s="586" t="e">
        <f t="shared" si="0"/>
        <v>#DIV/0!</v>
      </c>
      <c r="F9" s="591">
        <f t="shared" si="1"/>
        <v>0</v>
      </c>
      <c r="G9" s="591">
        <f t="shared" si="1"/>
        <v>0</v>
      </c>
      <c r="H9" s="20"/>
      <c r="I9" s="20"/>
      <c r="J9" s="20"/>
      <c r="K9" s="20"/>
      <c r="L9" s="20"/>
      <c r="M9" s="20"/>
      <c r="N9" s="20"/>
      <c r="O9" s="20"/>
      <c r="P9" s="20"/>
      <c r="Q9" s="20"/>
      <c r="R9" s="20"/>
      <c r="S9" s="20"/>
      <c r="T9" s="20"/>
      <c r="U9" s="20"/>
      <c r="V9" s="20"/>
      <c r="W9" s="20"/>
      <c r="X9" s="20"/>
      <c r="Y9" s="20"/>
      <c r="AE9" s="384"/>
      <c r="AF9" s="384"/>
      <c r="AG9" s="384"/>
      <c r="AH9" s="384"/>
      <c r="AI9" s="384"/>
      <c r="AJ9" s="384"/>
      <c r="AK9" s="384"/>
      <c r="AL9" s="384"/>
      <c r="AM9" s="384"/>
      <c r="AN9" s="384"/>
      <c r="AO9" s="384"/>
      <c r="AP9" s="384"/>
      <c r="AQ9" s="384"/>
      <c r="AR9" s="384"/>
      <c r="AS9" s="384"/>
      <c r="AT9" s="384"/>
      <c r="AV9" s="590"/>
    </row>
    <row r="10" spans="1:68" x14ac:dyDescent="0.2">
      <c r="A10" s="561" t="s">
        <v>67</v>
      </c>
      <c r="B10" s="562" t="s">
        <v>90</v>
      </c>
      <c r="C10" s="241">
        <v>0.85</v>
      </c>
      <c r="D10" s="585">
        <f t="shared" si="2"/>
        <v>0</v>
      </c>
      <c r="E10" s="586" t="e">
        <f t="shared" si="0"/>
        <v>#DIV/0!</v>
      </c>
      <c r="F10" s="591">
        <f t="shared" si="1"/>
        <v>0</v>
      </c>
      <c r="G10" s="591">
        <f t="shared" si="1"/>
        <v>0</v>
      </c>
      <c r="H10" s="20"/>
      <c r="I10" s="20"/>
      <c r="J10" s="20"/>
      <c r="K10" s="20"/>
      <c r="L10" s="20"/>
      <c r="M10" s="20"/>
      <c r="N10" s="20"/>
      <c r="O10" s="20"/>
      <c r="P10" s="20"/>
      <c r="Q10" s="20"/>
      <c r="R10" s="20"/>
      <c r="S10" s="20"/>
      <c r="T10" s="20"/>
      <c r="U10" s="20"/>
      <c r="V10" s="20"/>
      <c r="W10" s="20"/>
      <c r="X10" s="20"/>
      <c r="Y10" s="20"/>
      <c r="AE10" s="384"/>
      <c r="AF10" s="384"/>
      <c r="AG10" s="384"/>
      <c r="AH10" s="384"/>
      <c r="AI10" s="384"/>
      <c r="AJ10" s="384"/>
      <c r="AK10" s="384"/>
      <c r="AL10" s="384"/>
      <c r="AM10" s="384"/>
      <c r="AN10" s="384"/>
      <c r="AO10" s="384"/>
      <c r="AP10" s="384"/>
      <c r="AQ10" s="384"/>
      <c r="AR10" s="384"/>
      <c r="AS10" s="384"/>
      <c r="AT10" s="384"/>
      <c r="AV10" s="590"/>
    </row>
    <row r="11" spans="1:68" hidden="1" x14ac:dyDescent="0.2">
      <c r="A11" s="556">
        <v>3</v>
      </c>
      <c r="B11" s="557" t="s">
        <v>93</v>
      </c>
      <c r="C11" s="320"/>
      <c r="D11" s="585">
        <f t="shared" si="2"/>
        <v>0</v>
      </c>
      <c r="E11" s="586" t="e">
        <f t="shared" si="0"/>
        <v>#DIV/0!</v>
      </c>
      <c r="F11" s="588">
        <f t="shared" si="1"/>
        <v>0</v>
      </c>
      <c r="G11" s="588">
        <f t="shared" si="1"/>
        <v>0</v>
      </c>
      <c r="H11" s="589">
        <f>SUM(H12:H13)</f>
        <v>0</v>
      </c>
      <c r="I11" s="589">
        <f t="shared" ref="I11:Y11" si="4">SUM(I12:I13)</f>
        <v>0</v>
      </c>
      <c r="J11" s="589">
        <f t="shared" si="4"/>
        <v>0</v>
      </c>
      <c r="K11" s="589">
        <f t="shared" si="4"/>
        <v>0</v>
      </c>
      <c r="L11" s="589">
        <f t="shared" si="4"/>
        <v>0</v>
      </c>
      <c r="M11" s="589">
        <f t="shared" si="4"/>
        <v>0</v>
      </c>
      <c r="N11" s="589">
        <f t="shared" si="4"/>
        <v>0</v>
      </c>
      <c r="O11" s="589">
        <f t="shared" si="4"/>
        <v>0</v>
      </c>
      <c r="P11" s="589">
        <f t="shared" si="4"/>
        <v>0</v>
      </c>
      <c r="Q11" s="589">
        <f t="shared" si="4"/>
        <v>0</v>
      </c>
      <c r="R11" s="589">
        <f t="shared" si="4"/>
        <v>0</v>
      </c>
      <c r="S11" s="589">
        <f t="shared" si="4"/>
        <v>0</v>
      </c>
      <c r="T11" s="589">
        <f t="shared" si="4"/>
        <v>0</v>
      </c>
      <c r="U11" s="589">
        <f t="shared" si="4"/>
        <v>0</v>
      </c>
      <c r="V11" s="589">
        <f t="shared" si="4"/>
        <v>0</v>
      </c>
      <c r="W11" s="589">
        <f t="shared" si="4"/>
        <v>0</v>
      </c>
      <c r="X11" s="589">
        <f t="shared" si="4"/>
        <v>0</v>
      </c>
      <c r="Y11" s="589">
        <f t="shared" si="4"/>
        <v>0</v>
      </c>
      <c r="AE11" s="384"/>
      <c r="AF11" s="384"/>
      <c r="AG11" s="384"/>
      <c r="AH11" s="384"/>
      <c r="AI11" s="384"/>
      <c r="AJ11" s="384"/>
      <c r="AK11" s="384"/>
      <c r="AL11" s="384"/>
      <c r="AM11" s="384"/>
      <c r="AN11" s="384"/>
      <c r="AO11" s="384"/>
      <c r="AP11" s="384"/>
      <c r="AQ11" s="384"/>
      <c r="AR11" s="384"/>
      <c r="AS11" s="384"/>
      <c r="AT11" s="384"/>
      <c r="AV11" s="590"/>
    </row>
    <row r="12" spans="1:68" hidden="1" x14ac:dyDescent="0.2">
      <c r="A12" s="561" t="s">
        <v>91</v>
      </c>
      <c r="B12" s="562" t="s">
        <v>94</v>
      </c>
      <c r="C12" s="241">
        <v>0.85</v>
      </c>
      <c r="D12" s="585">
        <f t="shared" si="2"/>
        <v>0</v>
      </c>
      <c r="E12" s="586" t="e">
        <f t="shared" si="0"/>
        <v>#DIV/0!</v>
      </c>
      <c r="F12" s="591">
        <f>ROUND(H12+J12+L12+N12+P12+R12+T12+V12+X12,2)</f>
        <v>0</v>
      </c>
      <c r="G12" s="591">
        <f>ROUND(I12+K12+M12+O12+Q12+S12+U12+W12+Y12,2)</f>
        <v>0</v>
      </c>
      <c r="H12" s="20"/>
      <c r="I12" s="20"/>
      <c r="J12" s="20"/>
      <c r="K12" s="20"/>
      <c r="L12" s="20"/>
      <c r="M12" s="20"/>
      <c r="N12" s="20"/>
      <c r="O12" s="20"/>
      <c r="P12" s="20"/>
      <c r="Q12" s="20"/>
      <c r="R12" s="20"/>
      <c r="S12" s="20"/>
      <c r="T12" s="20"/>
      <c r="U12" s="20"/>
      <c r="V12" s="20"/>
      <c r="W12" s="20"/>
      <c r="X12" s="20"/>
      <c r="Y12" s="20"/>
      <c r="AE12" s="384"/>
      <c r="AF12" s="384"/>
      <c r="AG12" s="384"/>
      <c r="AH12" s="384"/>
      <c r="AI12" s="384"/>
      <c r="AJ12" s="384"/>
      <c r="AK12" s="384"/>
      <c r="AL12" s="384"/>
      <c r="AM12" s="384"/>
      <c r="AN12" s="384"/>
      <c r="AO12" s="384"/>
      <c r="AP12" s="384"/>
      <c r="AQ12" s="384"/>
      <c r="AR12" s="384"/>
      <c r="AS12" s="384"/>
      <c r="AT12" s="384"/>
      <c r="AV12" s="590"/>
    </row>
    <row r="13" spans="1:68" hidden="1" x14ac:dyDescent="0.2">
      <c r="A13" s="561" t="s">
        <v>92</v>
      </c>
      <c r="B13" s="562" t="s">
        <v>95</v>
      </c>
      <c r="C13" s="241">
        <v>0.85</v>
      </c>
      <c r="D13" s="585">
        <f t="shared" si="2"/>
        <v>0</v>
      </c>
      <c r="E13" s="586" t="e">
        <f t="shared" si="0"/>
        <v>#DIV/0!</v>
      </c>
      <c r="F13" s="591">
        <f t="shared" ref="F13:G16" si="5">ROUND(H13+J13+L13+N13+P13+R13+T13+V13+X13,2)</f>
        <v>0</v>
      </c>
      <c r="G13" s="591">
        <f t="shared" si="5"/>
        <v>0</v>
      </c>
      <c r="H13" s="20"/>
      <c r="I13" s="20"/>
      <c r="J13" s="20"/>
      <c r="K13" s="20"/>
      <c r="L13" s="20"/>
      <c r="M13" s="20"/>
      <c r="N13" s="20"/>
      <c r="O13" s="20"/>
      <c r="P13" s="20"/>
      <c r="Q13" s="20"/>
      <c r="R13" s="20"/>
      <c r="S13" s="20"/>
      <c r="T13" s="20"/>
      <c r="U13" s="20"/>
      <c r="V13" s="20"/>
      <c r="W13" s="20"/>
      <c r="X13" s="20"/>
      <c r="Y13" s="20"/>
      <c r="AE13" s="384"/>
      <c r="AF13" s="384"/>
      <c r="AG13" s="384"/>
      <c r="AH13" s="384"/>
      <c r="AI13" s="384"/>
      <c r="AJ13" s="384"/>
      <c r="AK13" s="384"/>
      <c r="AL13" s="384"/>
      <c r="AM13" s="384"/>
      <c r="AN13" s="384"/>
      <c r="AO13" s="384"/>
      <c r="AP13" s="384"/>
      <c r="AQ13" s="384"/>
      <c r="AR13" s="384"/>
      <c r="AS13" s="384"/>
      <c r="AT13" s="384"/>
      <c r="AV13" s="590"/>
    </row>
    <row r="14" spans="1:68" hidden="1" x14ac:dyDescent="0.2">
      <c r="A14" s="556">
        <v>4</v>
      </c>
      <c r="B14" s="557" t="s">
        <v>68</v>
      </c>
      <c r="C14" s="241">
        <v>0.85</v>
      </c>
      <c r="D14" s="585">
        <f t="shared" si="2"/>
        <v>0</v>
      </c>
      <c r="E14" s="586" t="e">
        <f t="shared" si="0"/>
        <v>#DIV/0!</v>
      </c>
      <c r="F14" s="591">
        <f t="shared" si="5"/>
        <v>0</v>
      </c>
      <c r="G14" s="591">
        <f t="shared" si="5"/>
        <v>0</v>
      </c>
      <c r="H14" s="19"/>
      <c r="I14" s="19"/>
      <c r="J14" s="19"/>
      <c r="K14" s="19"/>
      <c r="L14" s="19"/>
      <c r="M14" s="19"/>
      <c r="N14" s="19"/>
      <c r="O14" s="19"/>
      <c r="P14" s="19"/>
      <c r="Q14" s="19"/>
      <c r="R14" s="19"/>
      <c r="S14" s="19"/>
      <c r="T14" s="19"/>
      <c r="U14" s="19"/>
      <c r="V14" s="19"/>
      <c r="W14" s="19"/>
      <c r="X14" s="19"/>
      <c r="Y14" s="19"/>
      <c r="AE14" s="384"/>
      <c r="AF14" s="384"/>
      <c r="AG14" s="384"/>
      <c r="AH14" s="384"/>
      <c r="AI14" s="384"/>
      <c r="AJ14" s="384"/>
      <c r="AK14" s="384"/>
      <c r="AL14" s="384"/>
      <c r="AM14" s="384"/>
      <c r="AN14" s="384"/>
      <c r="AO14" s="384"/>
      <c r="AP14" s="384"/>
      <c r="AQ14" s="384"/>
      <c r="AR14" s="384"/>
      <c r="AS14" s="384"/>
      <c r="AT14" s="384"/>
    </row>
    <row r="15" spans="1:68" hidden="1" x14ac:dyDescent="0.2">
      <c r="A15" s="556">
        <v>5</v>
      </c>
      <c r="B15" s="557" t="s">
        <v>96</v>
      </c>
      <c r="C15" s="241">
        <v>0.85</v>
      </c>
      <c r="D15" s="585">
        <f t="shared" si="2"/>
        <v>0</v>
      </c>
      <c r="E15" s="586" t="e">
        <f t="shared" si="0"/>
        <v>#DIV/0!</v>
      </c>
      <c r="F15" s="591">
        <f t="shared" si="5"/>
        <v>0</v>
      </c>
      <c r="G15" s="591">
        <f t="shared" si="5"/>
        <v>0</v>
      </c>
      <c r="H15" s="19"/>
      <c r="I15" s="19"/>
      <c r="J15" s="19"/>
      <c r="K15" s="19"/>
      <c r="L15" s="19"/>
      <c r="M15" s="19"/>
      <c r="N15" s="19"/>
      <c r="O15" s="19"/>
      <c r="P15" s="19"/>
      <c r="Q15" s="19"/>
      <c r="R15" s="19"/>
      <c r="S15" s="19"/>
      <c r="T15" s="19"/>
      <c r="U15" s="19"/>
      <c r="V15" s="19"/>
      <c r="W15" s="19"/>
      <c r="X15" s="19"/>
      <c r="Y15" s="19"/>
      <c r="AE15" s="384"/>
      <c r="AF15" s="384"/>
      <c r="AG15" s="384"/>
      <c r="AH15" s="384"/>
      <c r="AI15" s="384"/>
      <c r="AJ15" s="384"/>
      <c r="AK15" s="384"/>
      <c r="AL15" s="384"/>
      <c r="AM15" s="384"/>
      <c r="AN15" s="384"/>
      <c r="AO15" s="384"/>
      <c r="AP15" s="384"/>
      <c r="AQ15" s="384"/>
      <c r="AR15" s="384"/>
      <c r="AS15" s="384"/>
      <c r="AT15" s="384"/>
    </row>
    <row r="16" spans="1:68" hidden="1" x14ac:dyDescent="0.2">
      <c r="A16" s="556">
        <v>6</v>
      </c>
      <c r="B16" s="557" t="s">
        <v>97</v>
      </c>
      <c r="C16" s="320"/>
      <c r="D16" s="585">
        <f t="shared" si="2"/>
        <v>0</v>
      </c>
      <c r="E16" s="586" t="e">
        <f t="shared" si="0"/>
        <v>#DIV/0!</v>
      </c>
      <c r="F16" s="588">
        <f t="shared" si="5"/>
        <v>0</v>
      </c>
      <c r="G16" s="588">
        <f>ROUND(I16+K16+M16+O16+Q16+S16+U16+W16+Y16,2)</f>
        <v>0</v>
      </c>
      <c r="H16" s="589">
        <f>SUM(H17:H20)</f>
        <v>0</v>
      </c>
      <c r="I16" s="589">
        <f t="shared" ref="I16:Y16" si="6">SUM(I17:I20)</f>
        <v>0</v>
      </c>
      <c r="J16" s="589">
        <f t="shared" si="6"/>
        <v>0</v>
      </c>
      <c r="K16" s="589">
        <f t="shared" si="6"/>
        <v>0</v>
      </c>
      <c r="L16" s="589">
        <f t="shared" si="6"/>
        <v>0</v>
      </c>
      <c r="M16" s="589">
        <f t="shared" si="6"/>
        <v>0</v>
      </c>
      <c r="N16" s="589">
        <f t="shared" si="6"/>
        <v>0</v>
      </c>
      <c r="O16" s="589">
        <f t="shared" si="6"/>
        <v>0</v>
      </c>
      <c r="P16" s="589">
        <f t="shared" si="6"/>
        <v>0</v>
      </c>
      <c r="Q16" s="589">
        <f t="shared" si="6"/>
        <v>0</v>
      </c>
      <c r="R16" s="589">
        <f t="shared" si="6"/>
        <v>0</v>
      </c>
      <c r="S16" s="589">
        <f t="shared" si="6"/>
        <v>0</v>
      </c>
      <c r="T16" s="589">
        <f t="shared" si="6"/>
        <v>0</v>
      </c>
      <c r="U16" s="589">
        <f t="shared" si="6"/>
        <v>0</v>
      </c>
      <c r="V16" s="589">
        <f t="shared" si="6"/>
        <v>0</v>
      </c>
      <c r="W16" s="589">
        <f t="shared" si="6"/>
        <v>0</v>
      </c>
      <c r="X16" s="589">
        <f t="shared" si="6"/>
        <v>0</v>
      </c>
      <c r="Y16" s="589">
        <f t="shared" si="6"/>
        <v>0</v>
      </c>
      <c r="AE16" s="384"/>
      <c r="AF16" s="384"/>
      <c r="AG16" s="384"/>
      <c r="AH16" s="384"/>
      <c r="AI16" s="384"/>
      <c r="AJ16" s="384"/>
      <c r="AK16" s="384"/>
      <c r="AL16" s="384"/>
      <c r="AM16" s="384"/>
      <c r="AN16" s="384"/>
      <c r="AO16" s="384"/>
      <c r="AP16" s="384"/>
      <c r="AQ16" s="384"/>
      <c r="AR16" s="384"/>
      <c r="AS16" s="384"/>
      <c r="AT16" s="384"/>
      <c r="AV16" s="590"/>
    </row>
    <row r="17" spans="1:48" hidden="1" x14ac:dyDescent="0.2">
      <c r="A17" s="561" t="s">
        <v>100</v>
      </c>
      <c r="B17" s="562" t="s">
        <v>98</v>
      </c>
      <c r="C17" s="241">
        <v>0.85</v>
      </c>
      <c r="D17" s="585">
        <f t="shared" si="2"/>
        <v>0</v>
      </c>
      <c r="E17" s="586" t="e">
        <f t="shared" si="0"/>
        <v>#DIV/0!</v>
      </c>
      <c r="F17" s="591">
        <f>ROUND(H17+J17+L17+N17+P17+R17+T17+V17+X17,2)</f>
        <v>0</v>
      </c>
      <c r="G17" s="591">
        <f>ROUND(I17+K17+M17+O17+Q17+S17+U17+W17+Y17,2)</f>
        <v>0</v>
      </c>
      <c r="H17" s="20"/>
      <c r="I17" s="20"/>
      <c r="J17" s="20"/>
      <c r="K17" s="20"/>
      <c r="L17" s="20"/>
      <c r="M17" s="20"/>
      <c r="N17" s="20"/>
      <c r="O17" s="20"/>
      <c r="P17" s="20"/>
      <c r="Q17" s="20"/>
      <c r="R17" s="20"/>
      <c r="S17" s="20"/>
      <c r="T17" s="20"/>
      <c r="U17" s="20"/>
      <c r="V17" s="20"/>
      <c r="W17" s="20"/>
      <c r="X17" s="20"/>
      <c r="Y17" s="20"/>
      <c r="AE17" s="384"/>
      <c r="AF17" s="384"/>
      <c r="AG17" s="384"/>
      <c r="AH17" s="384"/>
      <c r="AI17" s="384"/>
      <c r="AJ17" s="384"/>
      <c r="AK17" s="384"/>
      <c r="AL17" s="384"/>
      <c r="AM17" s="384"/>
      <c r="AN17" s="384"/>
      <c r="AO17" s="384"/>
      <c r="AP17" s="384"/>
      <c r="AQ17" s="384"/>
      <c r="AR17" s="384"/>
      <c r="AS17" s="384"/>
      <c r="AT17" s="384"/>
      <c r="AV17" s="590"/>
    </row>
    <row r="18" spans="1:48" hidden="1" x14ac:dyDescent="0.2">
      <c r="A18" s="561" t="s">
        <v>101</v>
      </c>
      <c r="B18" s="562" t="s">
        <v>95</v>
      </c>
      <c r="C18" s="241">
        <v>0.85</v>
      </c>
      <c r="D18" s="585">
        <f t="shared" si="2"/>
        <v>0</v>
      </c>
      <c r="E18" s="586" t="e">
        <f t="shared" si="0"/>
        <v>#DIV/0!</v>
      </c>
      <c r="F18" s="591">
        <f t="shared" ref="F18:G20" si="7">ROUND(H18+J18+L18+N18+P18+R18+T18+V18+X18,2)</f>
        <v>0</v>
      </c>
      <c r="G18" s="591">
        <f t="shared" si="7"/>
        <v>0</v>
      </c>
      <c r="H18" s="20"/>
      <c r="I18" s="20"/>
      <c r="J18" s="20"/>
      <c r="K18" s="20"/>
      <c r="L18" s="20"/>
      <c r="M18" s="20"/>
      <c r="N18" s="20"/>
      <c r="O18" s="20"/>
      <c r="P18" s="20"/>
      <c r="Q18" s="20"/>
      <c r="R18" s="20"/>
      <c r="S18" s="20"/>
      <c r="T18" s="20"/>
      <c r="U18" s="20"/>
      <c r="V18" s="20"/>
      <c r="W18" s="20"/>
      <c r="X18" s="20"/>
      <c r="Y18" s="20"/>
      <c r="AE18" s="384"/>
      <c r="AF18" s="384"/>
      <c r="AG18" s="384"/>
      <c r="AH18" s="384"/>
      <c r="AI18" s="384"/>
      <c r="AJ18" s="384"/>
      <c r="AK18" s="384"/>
      <c r="AL18" s="384"/>
      <c r="AM18" s="384"/>
      <c r="AN18" s="384"/>
      <c r="AO18" s="384"/>
      <c r="AP18" s="384"/>
      <c r="AQ18" s="384"/>
      <c r="AR18" s="384"/>
      <c r="AS18" s="384"/>
      <c r="AT18" s="384"/>
      <c r="AV18" s="590"/>
    </row>
    <row r="19" spans="1:48" s="320" customFormat="1" hidden="1" x14ac:dyDescent="0.2">
      <c r="A19" s="561" t="s">
        <v>102</v>
      </c>
      <c r="B19" s="562" t="s">
        <v>99</v>
      </c>
      <c r="C19" s="241">
        <v>0.85</v>
      </c>
      <c r="D19" s="585">
        <f t="shared" si="2"/>
        <v>0</v>
      </c>
      <c r="E19" s="586" t="e">
        <f t="shared" si="0"/>
        <v>#DIV/0!</v>
      </c>
      <c r="F19" s="591">
        <f t="shared" si="7"/>
        <v>0</v>
      </c>
      <c r="G19" s="591">
        <f t="shared" si="7"/>
        <v>0</v>
      </c>
      <c r="H19" s="20"/>
      <c r="I19" s="20"/>
      <c r="J19" s="20"/>
      <c r="K19" s="20"/>
      <c r="L19" s="20"/>
      <c r="M19" s="20"/>
      <c r="N19" s="20"/>
      <c r="O19" s="20"/>
      <c r="P19" s="20"/>
      <c r="Q19" s="20"/>
      <c r="R19" s="20"/>
      <c r="S19" s="20"/>
      <c r="T19" s="20"/>
      <c r="U19" s="20"/>
      <c r="V19" s="20"/>
      <c r="W19" s="20"/>
      <c r="X19" s="20"/>
      <c r="Y19" s="20"/>
      <c r="AE19" s="384"/>
      <c r="AF19" s="384"/>
      <c r="AG19" s="384"/>
      <c r="AH19" s="384"/>
      <c r="AI19" s="384"/>
      <c r="AJ19" s="384"/>
      <c r="AK19" s="384"/>
      <c r="AL19" s="384"/>
      <c r="AM19" s="384"/>
      <c r="AN19" s="384"/>
      <c r="AO19" s="384"/>
      <c r="AP19" s="384"/>
      <c r="AQ19" s="384"/>
      <c r="AR19" s="384"/>
      <c r="AS19" s="384"/>
      <c r="AT19" s="384"/>
      <c r="AV19" s="590"/>
    </row>
    <row r="20" spans="1:48" s="320" customFormat="1" hidden="1" x14ac:dyDescent="0.2">
      <c r="A20" s="561" t="s">
        <v>103</v>
      </c>
      <c r="B20" s="562" t="s">
        <v>80</v>
      </c>
      <c r="C20" s="241">
        <v>0.85</v>
      </c>
      <c r="D20" s="585">
        <f t="shared" si="2"/>
        <v>0</v>
      </c>
      <c r="E20" s="586" t="e">
        <f t="shared" si="0"/>
        <v>#DIV/0!</v>
      </c>
      <c r="F20" s="591">
        <f t="shared" si="7"/>
        <v>0</v>
      </c>
      <c r="G20" s="591">
        <f t="shared" si="7"/>
        <v>0</v>
      </c>
      <c r="H20" s="20"/>
      <c r="I20" s="20"/>
      <c r="J20" s="20"/>
      <c r="K20" s="20"/>
      <c r="L20" s="20"/>
      <c r="M20" s="20"/>
      <c r="N20" s="20"/>
      <c r="O20" s="20"/>
      <c r="P20" s="20"/>
      <c r="Q20" s="20"/>
      <c r="R20" s="20"/>
      <c r="S20" s="20"/>
      <c r="T20" s="20"/>
      <c r="U20" s="20"/>
      <c r="V20" s="20"/>
      <c r="W20" s="20"/>
      <c r="X20" s="20"/>
      <c r="Y20" s="20"/>
      <c r="AE20" s="384"/>
      <c r="AF20" s="384"/>
      <c r="AG20" s="384"/>
      <c r="AH20" s="384"/>
      <c r="AI20" s="384"/>
      <c r="AJ20" s="384"/>
      <c r="AK20" s="384"/>
      <c r="AL20" s="384"/>
      <c r="AM20" s="384"/>
      <c r="AN20" s="384"/>
      <c r="AO20" s="384"/>
      <c r="AP20" s="384"/>
      <c r="AQ20" s="384"/>
      <c r="AR20" s="384"/>
      <c r="AS20" s="384"/>
      <c r="AT20" s="384"/>
      <c r="AV20" s="590"/>
    </row>
    <row r="21" spans="1:48" s="320" customFormat="1" x14ac:dyDescent="0.2">
      <c r="A21" s="556">
        <v>7</v>
      </c>
      <c r="B21" s="557" t="s">
        <v>69</v>
      </c>
      <c r="D21" s="585">
        <f t="shared" si="2"/>
        <v>0</v>
      </c>
      <c r="E21" s="586" t="e">
        <f t="shared" si="0"/>
        <v>#DIV/0!</v>
      </c>
      <c r="F21" s="587">
        <f>ROUND(H21+J21+L21+N21+P21+R21+T21+V21+X21,2)</f>
        <v>0</v>
      </c>
      <c r="G21" s="587">
        <f>ROUND(I21+K21+M21+O21+Q21+S21+U21+W21+Y21,2)</f>
        <v>0</v>
      </c>
      <c r="H21" s="592">
        <f>SUM(H22:H27)</f>
        <v>0</v>
      </c>
      <c r="I21" s="592">
        <f t="shared" ref="I21:Y21" si="8">SUM(I22:I27)</f>
        <v>0</v>
      </c>
      <c r="J21" s="592">
        <f t="shared" si="8"/>
        <v>0</v>
      </c>
      <c r="K21" s="592">
        <f t="shared" si="8"/>
        <v>0</v>
      </c>
      <c r="L21" s="592">
        <f t="shared" si="8"/>
        <v>0</v>
      </c>
      <c r="M21" s="592">
        <f t="shared" si="8"/>
        <v>0</v>
      </c>
      <c r="N21" s="592">
        <f t="shared" si="8"/>
        <v>0</v>
      </c>
      <c r="O21" s="592">
        <f t="shared" si="8"/>
        <v>0</v>
      </c>
      <c r="P21" s="592">
        <f t="shared" si="8"/>
        <v>0</v>
      </c>
      <c r="Q21" s="592">
        <f t="shared" si="8"/>
        <v>0</v>
      </c>
      <c r="R21" s="592">
        <f t="shared" si="8"/>
        <v>0</v>
      </c>
      <c r="S21" s="592">
        <f t="shared" si="8"/>
        <v>0</v>
      </c>
      <c r="T21" s="592">
        <f t="shared" si="8"/>
        <v>0</v>
      </c>
      <c r="U21" s="592">
        <f t="shared" si="8"/>
        <v>0</v>
      </c>
      <c r="V21" s="592">
        <f t="shared" si="8"/>
        <v>0</v>
      </c>
      <c r="W21" s="592">
        <f t="shared" si="8"/>
        <v>0</v>
      </c>
      <c r="X21" s="592">
        <f t="shared" si="8"/>
        <v>0</v>
      </c>
      <c r="Y21" s="592">
        <f t="shared" si="8"/>
        <v>0</v>
      </c>
      <c r="AE21" s="384"/>
      <c r="AF21" s="384"/>
      <c r="AG21" s="384"/>
      <c r="AH21" s="384"/>
      <c r="AI21" s="384"/>
      <c r="AJ21" s="384"/>
      <c r="AK21" s="384"/>
      <c r="AL21" s="384"/>
      <c r="AM21" s="384"/>
      <c r="AN21" s="384"/>
      <c r="AO21" s="384"/>
      <c r="AP21" s="384"/>
      <c r="AQ21" s="384"/>
      <c r="AR21" s="384"/>
      <c r="AS21" s="384"/>
      <c r="AT21" s="384"/>
    </row>
    <row r="22" spans="1:48" s="320" customFormat="1" x14ac:dyDescent="0.2">
      <c r="A22" s="561" t="s">
        <v>70</v>
      </c>
      <c r="B22" s="562" t="s">
        <v>71</v>
      </c>
      <c r="C22" s="241">
        <v>0.85</v>
      </c>
      <c r="D22" s="585">
        <f t="shared" si="2"/>
        <v>0</v>
      </c>
      <c r="E22" s="586" t="e">
        <f t="shared" si="0"/>
        <v>#DIV/0!</v>
      </c>
      <c r="F22" s="591">
        <f>ROUND(H22+J22+L22+N22+P22+R22+T22+V22+X22,2)</f>
        <v>0</v>
      </c>
      <c r="G22" s="591">
        <f>ROUND(I22+K22+M22+O22+Q22+S22+U22+W22+Y22,2)</f>
        <v>0</v>
      </c>
      <c r="H22" s="20"/>
      <c r="I22" s="20"/>
      <c r="J22" s="20"/>
      <c r="K22" s="20"/>
      <c r="L22" s="20"/>
      <c r="M22" s="20"/>
      <c r="N22" s="20"/>
      <c r="O22" s="20"/>
      <c r="P22" s="20"/>
      <c r="Q22" s="20"/>
      <c r="R22" s="20"/>
      <c r="S22" s="20"/>
      <c r="T22" s="20"/>
      <c r="U22" s="20"/>
      <c r="V22" s="20"/>
      <c r="W22" s="20"/>
      <c r="X22" s="20"/>
      <c r="Y22" s="20"/>
      <c r="AE22" s="384"/>
      <c r="AF22" s="384"/>
      <c r="AG22" s="384"/>
      <c r="AH22" s="384"/>
      <c r="AI22" s="384"/>
      <c r="AJ22" s="384"/>
      <c r="AK22" s="384"/>
      <c r="AL22" s="384"/>
      <c r="AM22" s="384"/>
      <c r="AN22" s="384"/>
      <c r="AO22" s="384"/>
      <c r="AP22" s="384"/>
      <c r="AQ22" s="384"/>
      <c r="AR22" s="384"/>
      <c r="AS22" s="384"/>
      <c r="AT22" s="384"/>
    </row>
    <row r="23" spans="1:48" s="320" customFormat="1" x14ac:dyDescent="0.2">
      <c r="A23" s="561" t="s">
        <v>72</v>
      </c>
      <c r="B23" s="562" t="s">
        <v>73</v>
      </c>
      <c r="C23" s="241">
        <v>0.85</v>
      </c>
      <c r="D23" s="585">
        <f t="shared" si="2"/>
        <v>0</v>
      </c>
      <c r="E23" s="586" t="e">
        <f t="shared" si="0"/>
        <v>#DIV/0!</v>
      </c>
      <c r="F23" s="591">
        <f t="shared" ref="F23:G35" si="9">ROUND(H23+J23+L23+N23+P23+R23+T23+V23+X23,2)</f>
        <v>0</v>
      </c>
      <c r="G23" s="591">
        <f t="shared" si="9"/>
        <v>0</v>
      </c>
      <c r="H23" s="20"/>
      <c r="I23" s="20"/>
      <c r="J23" s="20"/>
      <c r="K23" s="20"/>
      <c r="L23" s="20"/>
      <c r="M23" s="20"/>
      <c r="N23" s="20"/>
      <c r="O23" s="20"/>
      <c r="P23" s="20"/>
      <c r="Q23" s="20"/>
      <c r="R23" s="20"/>
      <c r="S23" s="20"/>
      <c r="T23" s="20"/>
      <c r="U23" s="20"/>
      <c r="V23" s="20"/>
      <c r="W23" s="20"/>
      <c r="X23" s="20"/>
      <c r="Y23" s="20"/>
      <c r="AE23" s="384"/>
      <c r="AF23" s="384"/>
      <c r="AG23" s="384"/>
      <c r="AH23" s="384"/>
      <c r="AI23" s="384"/>
      <c r="AJ23" s="384"/>
      <c r="AK23" s="384"/>
      <c r="AL23" s="384"/>
      <c r="AM23" s="384"/>
      <c r="AN23" s="384"/>
      <c r="AO23" s="384"/>
      <c r="AP23" s="384"/>
      <c r="AQ23" s="384"/>
      <c r="AR23" s="384"/>
      <c r="AS23" s="384"/>
      <c r="AT23" s="384"/>
    </row>
    <row r="24" spans="1:48" s="320" customFormat="1" x14ac:dyDescent="0.2">
      <c r="A24" s="561" t="s">
        <v>74</v>
      </c>
      <c r="B24" s="562" t="s">
        <v>88</v>
      </c>
      <c r="C24" s="241">
        <v>0.85</v>
      </c>
      <c r="D24" s="585">
        <f t="shared" si="2"/>
        <v>0</v>
      </c>
      <c r="E24" s="586" t="e">
        <f t="shared" si="0"/>
        <v>#DIV/0!</v>
      </c>
      <c r="F24" s="591">
        <f t="shared" si="9"/>
        <v>0</v>
      </c>
      <c r="G24" s="591">
        <f t="shared" si="9"/>
        <v>0</v>
      </c>
      <c r="H24" s="20"/>
      <c r="I24" s="20"/>
      <c r="J24" s="20"/>
      <c r="K24" s="20"/>
      <c r="L24" s="20"/>
      <c r="M24" s="20"/>
      <c r="N24" s="20"/>
      <c r="O24" s="20"/>
      <c r="P24" s="20"/>
      <c r="Q24" s="20"/>
      <c r="R24" s="20"/>
      <c r="S24" s="20"/>
      <c r="T24" s="20"/>
      <c r="U24" s="20"/>
      <c r="V24" s="20"/>
      <c r="W24" s="20"/>
      <c r="X24" s="20"/>
      <c r="Y24" s="20"/>
      <c r="AE24" s="384"/>
      <c r="AF24" s="384"/>
      <c r="AG24" s="384"/>
      <c r="AH24" s="384"/>
      <c r="AI24" s="384"/>
      <c r="AJ24" s="384"/>
      <c r="AK24" s="384"/>
      <c r="AL24" s="384"/>
      <c r="AM24" s="384"/>
      <c r="AN24" s="384"/>
      <c r="AO24" s="384"/>
      <c r="AP24" s="384"/>
      <c r="AQ24" s="384"/>
      <c r="AR24" s="384"/>
      <c r="AS24" s="384"/>
      <c r="AT24" s="384"/>
    </row>
    <row r="25" spans="1:48" s="320" customFormat="1" ht="15" customHeight="1" x14ac:dyDescent="0.2">
      <c r="A25" s="561" t="s">
        <v>75</v>
      </c>
      <c r="B25" s="562" t="s">
        <v>76</v>
      </c>
      <c r="C25" s="241">
        <v>0.85</v>
      </c>
      <c r="D25" s="585">
        <f t="shared" si="2"/>
        <v>0</v>
      </c>
      <c r="E25" s="586" t="e">
        <f t="shared" si="0"/>
        <v>#DIV/0!</v>
      </c>
      <c r="F25" s="591">
        <f t="shared" si="9"/>
        <v>0</v>
      </c>
      <c r="G25" s="591">
        <f t="shared" si="9"/>
        <v>0</v>
      </c>
      <c r="H25" s="20"/>
      <c r="I25" s="20"/>
      <c r="J25" s="20"/>
      <c r="K25" s="20"/>
      <c r="L25" s="20"/>
      <c r="M25" s="20"/>
      <c r="N25" s="20"/>
      <c r="O25" s="20"/>
      <c r="P25" s="20"/>
      <c r="Q25" s="20"/>
      <c r="R25" s="20"/>
      <c r="S25" s="20"/>
      <c r="T25" s="20"/>
      <c r="U25" s="20"/>
      <c r="V25" s="20"/>
      <c r="W25" s="20"/>
      <c r="X25" s="20"/>
      <c r="Y25" s="20"/>
      <c r="AE25" s="384"/>
      <c r="AF25" s="384"/>
      <c r="AG25" s="384"/>
      <c r="AH25" s="384"/>
      <c r="AI25" s="384"/>
      <c r="AJ25" s="384"/>
      <c r="AK25" s="384"/>
      <c r="AL25" s="384"/>
      <c r="AM25" s="384"/>
      <c r="AN25" s="384"/>
      <c r="AO25" s="384"/>
      <c r="AP25" s="384"/>
      <c r="AQ25" s="384"/>
      <c r="AR25" s="384"/>
      <c r="AS25" s="384"/>
      <c r="AT25" s="384"/>
    </row>
    <row r="26" spans="1:48" s="320" customFormat="1" x14ac:dyDescent="0.2">
      <c r="A26" s="561" t="s">
        <v>77</v>
      </c>
      <c r="B26" s="562" t="s">
        <v>78</v>
      </c>
      <c r="C26" s="241">
        <v>0.85</v>
      </c>
      <c r="D26" s="585">
        <f t="shared" si="2"/>
        <v>0</v>
      </c>
      <c r="E26" s="586" t="e">
        <f t="shared" si="0"/>
        <v>#DIV/0!</v>
      </c>
      <c r="F26" s="591">
        <f t="shared" si="9"/>
        <v>0</v>
      </c>
      <c r="G26" s="591">
        <f t="shared" si="9"/>
        <v>0</v>
      </c>
      <c r="H26" s="20"/>
      <c r="I26" s="20"/>
      <c r="J26" s="20"/>
      <c r="K26" s="20"/>
      <c r="L26" s="20"/>
      <c r="M26" s="20"/>
      <c r="N26" s="20"/>
      <c r="O26" s="20"/>
      <c r="P26" s="20"/>
      <c r="Q26" s="20"/>
      <c r="R26" s="20"/>
      <c r="S26" s="20"/>
      <c r="T26" s="20"/>
      <c r="U26" s="20"/>
      <c r="V26" s="20"/>
      <c r="W26" s="20"/>
      <c r="X26" s="20"/>
      <c r="Y26" s="20"/>
      <c r="AE26" s="384"/>
      <c r="AF26" s="384"/>
      <c r="AG26" s="384"/>
      <c r="AH26" s="384"/>
      <c r="AI26" s="384"/>
      <c r="AJ26" s="384"/>
      <c r="AK26" s="384"/>
      <c r="AL26" s="384"/>
      <c r="AM26" s="384"/>
      <c r="AN26" s="384"/>
      <c r="AO26" s="384"/>
      <c r="AP26" s="384"/>
      <c r="AQ26" s="384"/>
      <c r="AR26" s="384"/>
      <c r="AS26" s="384"/>
      <c r="AT26" s="384"/>
    </row>
    <row r="27" spans="1:48" s="320" customFormat="1" x14ac:dyDescent="0.2">
      <c r="A27" s="561" t="s">
        <v>79</v>
      </c>
      <c r="B27" s="562" t="s">
        <v>80</v>
      </c>
      <c r="C27" s="241">
        <v>0.85</v>
      </c>
      <c r="D27" s="585">
        <f t="shared" si="2"/>
        <v>0</v>
      </c>
      <c r="E27" s="586" t="e">
        <f t="shared" si="0"/>
        <v>#DIV/0!</v>
      </c>
      <c r="F27" s="591">
        <f t="shared" si="9"/>
        <v>0</v>
      </c>
      <c r="G27" s="591">
        <f t="shared" si="9"/>
        <v>0</v>
      </c>
      <c r="H27" s="20"/>
      <c r="I27" s="20"/>
      <c r="J27" s="20"/>
      <c r="K27" s="20"/>
      <c r="L27" s="20"/>
      <c r="M27" s="20"/>
      <c r="N27" s="20"/>
      <c r="O27" s="20"/>
      <c r="P27" s="20"/>
      <c r="Q27" s="20"/>
      <c r="R27" s="20"/>
      <c r="S27" s="20"/>
      <c r="T27" s="20"/>
      <c r="U27" s="20"/>
      <c r="V27" s="20"/>
      <c r="W27" s="20"/>
      <c r="X27" s="20"/>
      <c r="Y27" s="20"/>
      <c r="AE27" s="384"/>
      <c r="AF27" s="384"/>
      <c r="AG27" s="384"/>
      <c r="AH27" s="384"/>
      <c r="AI27" s="384"/>
      <c r="AJ27" s="384"/>
      <c r="AK27" s="384"/>
      <c r="AL27" s="384"/>
      <c r="AM27" s="384"/>
      <c r="AN27" s="384"/>
      <c r="AO27" s="384"/>
      <c r="AP27" s="384"/>
      <c r="AQ27" s="384"/>
      <c r="AR27" s="384"/>
      <c r="AS27" s="384"/>
      <c r="AT27" s="384"/>
    </row>
    <row r="28" spans="1:48" s="320" customFormat="1" hidden="1" x14ac:dyDescent="0.2">
      <c r="A28" s="556">
        <v>8</v>
      </c>
      <c r="B28" s="557" t="s">
        <v>104</v>
      </c>
      <c r="C28" s="241">
        <v>0.85</v>
      </c>
      <c r="D28" s="585">
        <f t="shared" si="2"/>
        <v>0</v>
      </c>
      <c r="E28" s="586" t="e">
        <f t="shared" si="0"/>
        <v>#DIV/0!</v>
      </c>
      <c r="F28" s="591">
        <f t="shared" si="9"/>
        <v>0</v>
      </c>
      <c r="G28" s="591">
        <f t="shared" si="9"/>
        <v>0</v>
      </c>
      <c r="H28" s="20"/>
      <c r="I28" s="20"/>
      <c r="J28" s="20"/>
      <c r="K28" s="20"/>
      <c r="L28" s="20"/>
      <c r="M28" s="20"/>
      <c r="N28" s="19"/>
      <c r="O28" s="19"/>
      <c r="P28" s="19"/>
      <c r="Q28" s="19"/>
      <c r="R28" s="19"/>
      <c r="S28" s="19"/>
      <c r="T28" s="19"/>
      <c r="U28" s="19"/>
      <c r="V28" s="19"/>
      <c r="W28" s="19"/>
      <c r="X28" s="19"/>
      <c r="Y28" s="19"/>
      <c r="AE28" s="384"/>
      <c r="AF28" s="384"/>
      <c r="AG28" s="384"/>
      <c r="AH28" s="384"/>
      <c r="AI28" s="384"/>
      <c r="AJ28" s="384"/>
      <c r="AK28" s="384"/>
      <c r="AL28" s="384"/>
      <c r="AM28" s="384"/>
      <c r="AN28" s="384"/>
      <c r="AO28" s="384"/>
      <c r="AP28" s="384"/>
      <c r="AQ28" s="384"/>
      <c r="AR28" s="384"/>
      <c r="AS28" s="384"/>
      <c r="AT28" s="384"/>
    </row>
    <row r="29" spans="1:48" s="320" customFormat="1" x14ac:dyDescent="0.2">
      <c r="A29" s="556">
        <v>9</v>
      </c>
      <c r="B29" s="557" t="s">
        <v>81</v>
      </c>
      <c r="C29" s="241">
        <v>0.85</v>
      </c>
      <c r="D29" s="585">
        <f t="shared" si="2"/>
        <v>0</v>
      </c>
      <c r="E29" s="586" t="e">
        <f t="shared" si="0"/>
        <v>#DIV/0!</v>
      </c>
      <c r="F29" s="591">
        <f t="shared" si="9"/>
        <v>0</v>
      </c>
      <c r="G29" s="591">
        <f t="shared" si="9"/>
        <v>0</v>
      </c>
      <c r="H29" s="20"/>
      <c r="I29" s="20"/>
      <c r="J29" s="20"/>
      <c r="K29" s="20"/>
      <c r="L29" s="20"/>
      <c r="M29" s="20"/>
      <c r="N29" s="20"/>
      <c r="O29" s="20"/>
      <c r="P29" s="20"/>
      <c r="Q29" s="20"/>
      <c r="R29" s="20"/>
      <c r="S29" s="20"/>
      <c r="T29" s="20"/>
      <c r="U29" s="20"/>
      <c r="V29" s="20"/>
      <c r="W29" s="20"/>
      <c r="X29" s="20"/>
      <c r="Y29" s="20"/>
      <c r="AE29" s="384"/>
      <c r="AF29" s="384"/>
      <c r="AG29" s="384"/>
      <c r="AH29" s="384"/>
      <c r="AI29" s="384"/>
      <c r="AJ29" s="384"/>
      <c r="AK29" s="384"/>
      <c r="AL29" s="384"/>
      <c r="AM29" s="384"/>
      <c r="AN29" s="384"/>
      <c r="AO29" s="384"/>
      <c r="AP29" s="384"/>
      <c r="AQ29" s="384"/>
      <c r="AR29" s="384"/>
      <c r="AS29" s="384"/>
      <c r="AT29" s="384"/>
    </row>
    <row r="30" spans="1:48" s="320" customFormat="1" x14ac:dyDescent="0.2">
      <c r="A30" s="556">
        <v>10</v>
      </c>
      <c r="B30" s="557" t="s">
        <v>82</v>
      </c>
      <c r="C30" s="241">
        <v>0.85</v>
      </c>
      <c r="D30" s="585">
        <f t="shared" si="2"/>
        <v>0</v>
      </c>
      <c r="E30" s="586" t="e">
        <f t="shared" si="0"/>
        <v>#DIV/0!</v>
      </c>
      <c r="F30" s="591">
        <f t="shared" si="9"/>
        <v>0</v>
      </c>
      <c r="G30" s="591">
        <f t="shared" si="9"/>
        <v>0</v>
      </c>
      <c r="H30" s="20"/>
      <c r="I30" s="20"/>
      <c r="J30" s="20"/>
      <c r="K30" s="20"/>
      <c r="L30" s="20"/>
      <c r="M30" s="20"/>
      <c r="N30" s="20"/>
      <c r="O30" s="20"/>
      <c r="P30" s="20"/>
      <c r="Q30" s="20"/>
      <c r="R30" s="20"/>
      <c r="S30" s="20"/>
      <c r="T30" s="20"/>
      <c r="U30" s="20"/>
      <c r="V30" s="20"/>
      <c r="W30" s="20"/>
      <c r="X30" s="20"/>
      <c r="Y30" s="20"/>
      <c r="AE30" s="384"/>
      <c r="AF30" s="384"/>
      <c r="AG30" s="384"/>
      <c r="AH30" s="384"/>
      <c r="AI30" s="384"/>
      <c r="AJ30" s="384"/>
      <c r="AK30" s="384"/>
      <c r="AL30" s="384"/>
      <c r="AM30" s="384"/>
      <c r="AN30" s="384"/>
      <c r="AO30" s="384"/>
      <c r="AP30" s="384"/>
      <c r="AQ30" s="384"/>
      <c r="AR30" s="384"/>
      <c r="AS30" s="384"/>
      <c r="AT30" s="384"/>
    </row>
    <row r="31" spans="1:48" s="320" customFormat="1" x14ac:dyDescent="0.2">
      <c r="A31" s="556">
        <v>11</v>
      </c>
      <c r="B31" s="557" t="s">
        <v>83</v>
      </c>
      <c r="C31" s="241">
        <v>0.85</v>
      </c>
      <c r="D31" s="585">
        <f t="shared" si="2"/>
        <v>0</v>
      </c>
      <c r="E31" s="586" t="e">
        <f t="shared" si="0"/>
        <v>#DIV/0!</v>
      </c>
      <c r="F31" s="591">
        <f t="shared" si="9"/>
        <v>0</v>
      </c>
      <c r="G31" s="591">
        <f t="shared" si="9"/>
        <v>0</v>
      </c>
      <c r="H31" s="20"/>
      <c r="I31" s="20"/>
      <c r="J31" s="20"/>
      <c r="K31" s="20"/>
      <c r="L31" s="20"/>
      <c r="M31" s="20"/>
      <c r="N31" s="19"/>
      <c r="O31" s="19"/>
      <c r="P31" s="19"/>
      <c r="Q31" s="19"/>
      <c r="R31" s="19"/>
      <c r="S31" s="19"/>
      <c r="T31" s="19"/>
      <c r="U31" s="19"/>
      <c r="V31" s="19"/>
      <c r="W31" s="19"/>
      <c r="X31" s="19"/>
      <c r="Y31" s="19"/>
      <c r="AE31" s="384"/>
      <c r="AF31" s="384"/>
      <c r="AG31" s="384"/>
      <c r="AH31" s="384"/>
      <c r="AI31" s="384"/>
      <c r="AJ31" s="384"/>
      <c r="AK31" s="384"/>
      <c r="AL31" s="384"/>
      <c r="AM31" s="384"/>
      <c r="AN31" s="384"/>
      <c r="AO31" s="384"/>
      <c r="AP31" s="384"/>
      <c r="AQ31" s="384"/>
      <c r="AR31" s="384"/>
      <c r="AS31" s="384"/>
      <c r="AT31" s="384"/>
    </row>
    <row r="32" spans="1:48" s="320" customFormat="1" hidden="1" x14ac:dyDescent="0.2">
      <c r="A32" s="556">
        <v>12</v>
      </c>
      <c r="B32" s="557" t="s">
        <v>105</v>
      </c>
      <c r="C32" s="241">
        <v>0.85</v>
      </c>
      <c r="D32" s="585">
        <f t="shared" si="2"/>
        <v>0</v>
      </c>
      <c r="E32" s="586" t="e">
        <f t="shared" si="0"/>
        <v>#DIV/0!</v>
      </c>
      <c r="F32" s="591">
        <f t="shared" si="9"/>
        <v>0</v>
      </c>
      <c r="G32" s="591">
        <f t="shared" si="9"/>
        <v>0</v>
      </c>
      <c r="H32" s="20"/>
      <c r="I32" s="20"/>
      <c r="J32" s="20"/>
      <c r="K32" s="20"/>
      <c r="L32" s="20"/>
      <c r="M32" s="20"/>
      <c r="N32" s="19"/>
      <c r="O32" s="19"/>
      <c r="P32" s="19"/>
      <c r="Q32" s="19"/>
      <c r="R32" s="19"/>
      <c r="S32" s="19"/>
      <c r="T32" s="19"/>
      <c r="U32" s="19"/>
      <c r="V32" s="19"/>
      <c r="W32" s="19"/>
      <c r="X32" s="19"/>
      <c r="Y32" s="19"/>
      <c r="AE32" s="384"/>
      <c r="AF32" s="384"/>
      <c r="AG32" s="384"/>
      <c r="AH32" s="384"/>
      <c r="AI32" s="384"/>
      <c r="AJ32" s="384"/>
      <c r="AK32" s="384"/>
      <c r="AL32" s="384"/>
      <c r="AM32" s="384"/>
      <c r="AN32" s="384"/>
      <c r="AO32" s="384"/>
      <c r="AP32" s="384"/>
      <c r="AQ32" s="384"/>
      <c r="AR32" s="384"/>
      <c r="AS32" s="384"/>
      <c r="AT32" s="384"/>
    </row>
    <row r="33" spans="1:46" s="320" customFormat="1" hidden="1" x14ac:dyDescent="0.2">
      <c r="A33" s="556">
        <v>13</v>
      </c>
      <c r="B33" s="557" t="s">
        <v>106</v>
      </c>
      <c r="C33" s="241">
        <v>0.85</v>
      </c>
      <c r="D33" s="585">
        <f t="shared" si="2"/>
        <v>0</v>
      </c>
      <c r="E33" s="586" t="e">
        <f t="shared" si="0"/>
        <v>#DIV/0!</v>
      </c>
      <c r="F33" s="591">
        <f t="shared" si="9"/>
        <v>0</v>
      </c>
      <c r="G33" s="591">
        <f t="shared" si="9"/>
        <v>0</v>
      </c>
      <c r="H33" s="20"/>
      <c r="I33" s="20"/>
      <c r="J33" s="20"/>
      <c r="K33" s="20"/>
      <c r="L33" s="20"/>
      <c r="M33" s="20"/>
      <c r="N33" s="19"/>
      <c r="O33" s="19"/>
      <c r="P33" s="19"/>
      <c r="Q33" s="19"/>
      <c r="R33" s="19"/>
      <c r="S33" s="19"/>
      <c r="T33" s="19"/>
      <c r="U33" s="19"/>
      <c r="V33" s="19"/>
      <c r="W33" s="19"/>
      <c r="X33" s="19"/>
      <c r="Y33" s="19"/>
      <c r="AE33" s="384"/>
      <c r="AF33" s="384"/>
      <c r="AG33" s="384"/>
      <c r="AH33" s="384"/>
      <c r="AI33" s="384"/>
      <c r="AJ33" s="384"/>
      <c r="AK33" s="384"/>
      <c r="AL33" s="384"/>
      <c r="AM33" s="384"/>
      <c r="AN33" s="384"/>
      <c r="AO33" s="384"/>
      <c r="AP33" s="384"/>
      <c r="AQ33" s="384"/>
      <c r="AR33" s="384"/>
      <c r="AS33" s="384"/>
      <c r="AT33" s="384"/>
    </row>
    <row r="34" spans="1:46" s="320" customFormat="1" hidden="1" x14ac:dyDescent="0.2">
      <c r="A34" s="556">
        <v>14</v>
      </c>
      <c r="B34" s="557" t="s">
        <v>107</v>
      </c>
      <c r="C34" s="241">
        <v>0.85</v>
      </c>
      <c r="D34" s="585">
        <f t="shared" si="2"/>
        <v>0</v>
      </c>
      <c r="E34" s="586" t="e">
        <f>D34/$D$36</f>
        <v>#DIV/0!</v>
      </c>
      <c r="F34" s="591">
        <f t="shared" si="9"/>
        <v>0</v>
      </c>
      <c r="G34" s="591">
        <f t="shared" si="9"/>
        <v>0</v>
      </c>
      <c r="H34" s="20"/>
      <c r="I34" s="20"/>
      <c r="J34" s="20"/>
      <c r="K34" s="20"/>
      <c r="L34" s="20"/>
      <c r="M34" s="20"/>
      <c r="N34" s="19"/>
      <c r="O34" s="19"/>
      <c r="P34" s="19"/>
      <c r="Q34" s="19"/>
      <c r="R34" s="19"/>
      <c r="S34" s="19"/>
      <c r="T34" s="19"/>
      <c r="U34" s="19"/>
      <c r="V34" s="19"/>
      <c r="W34" s="19"/>
      <c r="X34" s="19"/>
      <c r="Y34" s="19"/>
      <c r="AE34" s="384"/>
      <c r="AF34" s="384"/>
      <c r="AG34" s="384"/>
      <c r="AH34" s="384"/>
      <c r="AI34" s="384"/>
      <c r="AJ34" s="384"/>
      <c r="AK34" s="384"/>
      <c r="AL34" s="384"/>
      <c r="AM34" s="384"/>
      <c r="AN34" s="384"/>
      <c r="AO34" s="384"/>
      <c r="AP34" s="384"/>
      <c r="AQ34" s="384"/>
      <c r="AR34" s="384"/>
      <c r="AS34" s="384"/>
      <c r="AT34" s="384"/>
    </row>
    <row r="35" spans="1:46" s="320" customFormat="1" x14ac:dyDescent="0.2">
      <c r="A35" s="556">
        <v>15</v>
      </c>
      <c r="B35" s="557" t="s">
        <v>108</v>
      </c>
      <c r="C35" s="241">
        <v>0.85</v>
      </c>
      <c r="D35" s="585">
        <f t="shared" si="2"/>
        <v>0</v>
      </c>
      <c r="E35" s="586" t="e">
        <f t="shared" si="0"/>
        <v>#DIV/0!</v>
      </c>
      <c r="F35" s="591">
        <f t="shared" si="9"/>
        <v>0</v>
      </c>
      <c r="G35" s="591">
        <f t="shared" si="9"/>
        <v>0</v>
      </c>
      <c r="H35" s="20"/>
      <c r="I35" s="20"/>
      <c r="J35" s="20"/>
      <c r="K35" s="20"/>
      <c r="L35" s="20"/>
      <c r="M35" s="20"/>
      <c r="N35" s="19"/>
      <c r="O35" s="19"/>
      <c r="P35" s="19"/>
      <c r="Q35" s="19"/>
      <c r="R35" s="19"/>
      <c r="S35" s="19"/>
      <c r="T35" s="19"/>
      <c r="U35" s="19"/>
      <c r="V35" s="19"/>
      <c r="W35" s="19"/>
      <c r="X35" s="19"/>
      <c r="Y35" s="19"/>
      <c r="AE35" s="384"/>
      <c r="AF35" s="384"/>
      <c r="AG35" s="384"/>
      <c r="AH35" s="384"/>
      <c r="AI35" s="384"/>
      <c r="AJ35" s="384"/>
      <c r="AK35" s="384"/>
      <c r="AL35" s="384"/>
      <c r="AM35" s="384"/>
      <c r="AN35" s="384"/>
      <c r="AO35" s="384"/>
      <c r="AP35" s="384"/>
      <c r="AQ35" s="384"/>
      <c r="AR35" s="384"/>
      <c r="AS35" s="384"/>
      <c r="AT35" s="384"/>
    </row>
    <row r="36" spans="1:46" s="320" customFormat="1" x14ac:dyDescent="0.2">
      <c r="A36" s="593"/>
      <c r="B36" s="557" t="s">
        <v>84</v>
      </c>
      <c r="C36" s="242">
        <v>0.85</v>
      </c>
      <c r="D36" s="585">
        <f>F36+G36</f>
        <v>0</v>
      </c>
      <c r="E36" s="594" t="e">
        <f>D36/$D$36</f>
        <v>#DIV/0!</v>
      </c>
      <c r="F36" s="587">
        <f t="shared" ref="F36:G36" si="10">F7+F8+F11+F14+F15+F16+F21+F28+F29+F30+F31+F32+F33+F34+F35</f>
        <v>0</v>
      </c>
      <c r="G36" s="587">
        <f t="shared" si="10"/>
        <v>0</v>
      </c>
      <c r="H36" s="587">
        <f>H7+H8+H11+H14+H15+H16+H21+H28+H29+H30+H31+H32+H33+H34+H35</f>
        <v>0</v>
      </c>
      <c r="I36" s="587">
        <f t="shared" ref="I36:Y36" si="11">I7+I8+I11+I14+I15+I16+I21+I28+I29+I30+I31+I32+I33+I34+I35</f>
        <v>0</v>
      </c>
      <c r="J36" s="587">
        <f t="shared" si="11"/>
        <v>0</v>
      </c>
      <c r="K36" s="587">
        <f t="shared" si="11"/>
        <v>0</v>
      </c>
      <c r="L36" s="587">
        <f t="shared" si="11"/>
        <v>0</v>
      </c>
      <c r="M36" s="587">
        <f t="shared" si="11"/>
        <v>0</v>
      </c>
      <c r="N36" s="587">
        <f t="shared" si="11"/>
        <v>0</v>
      </c>
      <c r="O36" s="587">
        <f t="shared" si="11"/>
        <v>0</v>
      </c>
      <c r="P36" s="587">
        <f t="shared" si="11"/>
        <v>0</v>
      </c>
      <c r="Q36" s="587">
        <f t="shared" si="11"/>
        <v>0</v>
      </c>
      <c r="R36" s="587">
        <f t="shared" si="11"/>
        <v>0</v>
      </c>
      <c r="S36" s="587">
        <f t="shared" si="11"/>
        <v>0</v>
      </c>
      <c r="T36" s="587">
        <f t="shared" si="11"/>
        <v>0</v>
      </c>
      <c r="U36" s="587">
        <f t="shared" si="11"/>
        <v>0</v>
      </c>
      <c r="V36" s="587">
        <f t="shared" si="11"/>
        <v>0</v>
      </c>
      <c r="W36" s="587">
        <f t="shared" si="11"/>
        <v>0</v>
      </c>
      <c r="X36" s="587">
        <f t="shared" si="11"/>
        <v>0</v>
      </c>
      <c r="Y36" s="587">
        <f t="shared" si="11"/>
        <v>0</v>
      </c>
      <c r="AE36" s="384"/>
      <c r="AF36" s="384"/>
      <c r="AG36" s="384"/>
      <c r="AH36" s="384"/>
      <c r="AI36" s="384"/>
      <c r="AJ36" s="384"/>
      <c r="AK36" s="384"/>
      <c r="AL36" s="384"/>
      <c r="AM36" s="384"/>
      <c r="AN36" s="384"/>
      <c r="AO36" s="384"/>
      <c r="AP36" s="384"/>
      <c r="AQ36" s="384"/>
      <c r="AR36" s="384"/>
      <c r="AS36" s="384"/>
      <c r="AT36" s="384"/>
    </row>
    <row r="37" spans="1:46" s="320" customFormat="1" x14ac:dyDescent="0.2">
      <c r="A37" s="593"/>
      <c r="B37" s="557" t="s">
        <v>187</v>
      </c>
      <c r="C37" s="595"/>
      <c r="D37" s="596"/>
      <c r="E37" s="594"/>
      <c r="F37" s="597"/>
      <c r="G37" s="597"/>
      <c r="H37" s="587"/>
      <c r="I37" s="19"/>
      <c r="J37" s="587"/>
      <c r="K37" s="19"/>
      <c r="L37" s="587"/>
      <c r="M37" s="19"/>
      <c r="N37" s="587"/>
      <c r="O37" s="19"/>
      <c r="P37" s="587"/>
      <c r="Q37" s="19"/>
      <c r="R37" s="587"/>
      <c r="S37" s="19"/>
      <c r="T37" s="587"/>
      <c r="U37" s="19"/>
      <c r="V37" s="587"/>
      <c r="W37" s="19"/>
      <c r="X37" s="587"/>
      <c r="Y37" s="19"/>
      <c r="AE37" s="384"/>
      <c r="AF37" s="384"/>
      <c r="AG37" s="384"/>
      <c r="AH37" s="384"/>
      <c r="AI37" s="384"/>
      <c r="AJ37" s="384"/>
      <c r="AK37" s="384"/>
      <c r="AL37" s="384"/>
      <c r="AM37" s="384"/>
      <c r="AN37" s="384"/>
      <c r="AO37" s="384"/>
      <c r="AP37" s="384"/>
      <c r="AQ37" s="384"/>
      <c r="AR37" s="384"/>
      <c r="AS37" s="384"/>
      <c r="AT37" s="384"/>
    </row>
    <row r="38" spans="1:46" s="320" customFormat="1" x14ac:dyDescent="0.2">
      <c r="A38" s="593"/>
      <c r="B38" s="557" t="s">
        <v>350</v>
      </c>
      <c r="C38" s="595"/>
      <c r="D38" s="596"/>
      <c r="E38" s="594"/>
      <c r="F38" s="597"/>
      <c r="G38" s="597"/>
      <c r="H38" s="587">
        <f>H36-H35</f>
        <v>0</v>
      </c>
      <c r="I38" s="587">
        <f>I36-I35-I37</f>
        <v>0</v>
      </c>
      <c r="J38" s="587">
        <f t="shared" ref="J38:Y38" si="12">J36-J35</f>
        <v>0</v>
      </c>
      <c r="K38" s="587">
        <f>K36-K35-K37</f>
        <v>0</v>
      </c>
      <c r="L38" s="587">
        <f t="shared" si="12"/>
        <v>0</v>
      </c>
      <c r="M38" s="587">
        <f>M36-M35-M37</f>
        <v>0</v>
      </c>
      <c r="N38" s="587">
        <f t="shared" si="12"/>
        <v>0</v>
      </c>
      <c r="O38" s="587">
        <f t="shared" si="12"/>
        <v>0</v>
      </c>
      <c r="P38" s="587">
        <f t="shared" si="12"/>
        <v>0</v>
      </c>
      <c r="Q38" s="587">
        <f t="shared" si="12"/>
        <v>0</v>
      </c>
      <c r="R38" s="587">
        <f t="shared" si="12"/>
        <v>0</v>
      </c>
      <c r="S38" s="587">
        <f t="shared" si="12"/>
        <v>0</v>
      </c>
      <c r="T38" s="587">
        <f t="shared" si="12"/>
        <v>0</v>
      </c>
      <c r="U38" s="587">
        <f t="shared" si="12"/>
        <v>0</v>
      </c>
      <c r="V38" s="587">
        <f t="shared" si="12"/>
        <v>0</v>
      </c>
      <c r="W38" s="587">
        <f t="shared" si="12"/>
        <v>0</v>
      </c>
      <c r="X38" s="587">
        <f t="shared" si="12"/>
        <v>0</v>
      </c>
      <c r="Y38" s="587">
        <f t="shared" si="12"/>
        <v>0</v>
      </c>
      <c r="AE38" s="384"/>
      <c r="AF38" s="384"/>
      <c r="AG38" s="384"/>
      <c r="AH38" s="384"/>
      <c r="AI38" s="384"/>
      <c r="AJ38" s="384"/>
      <c r="AK38" s="384"/>
      <c r="AL38" s="384"/>
      <c r="AM38" s="384"/>
      <c r="AN38" s="384"/>
      <c r="AO38" s="384"/>
      <c r="AP38" s="384"/>
      <c r="AQ38" s="384"/>
      <c r="AR38" s="384"/>
      <c r="AS38" s="384"/>
      <c r="AT38" s="384"/>
    </row>
    <row r="39" spans="1:46" s="320" customFormat="1" x14ac:dyDescent="0.2">
      <c r="A39" s="581"/>
    </row>
    <row r="40" spans="1:46" s="320" customFormat="1" x14ac:dyDescent="0.2">
      <c r="A40" s="581"/>
      <c r="B40" s="320" t="s">
        <v>436</v>
      </c>
    </row>
    <row r="41" spans="1:46" s="320" customFormat="1" x14ac:dyDescent="0.2">
      <c r="A41" s="581"/>
      <c r="B41" s="320" t="s">
        <v>437</v>
      </c>
    </row>
    <row r="42" spans="1:46" s="320" customFormat="1" x14ac:dyDescent="0.2">
      <c r="A42" s="581"/>
      <c r="B42" s="320" t="s">
        <v>438</v>
      </c>
    </row>
    <row r="43" spans="1:46" s="320" customFormat="1" x14ac:dyDescent="0.2">
      <c r="A43" s="581"/>
    </row>
    <row r="44" spans="1:46" s="320" customFormat="1" x14ac:dyDescent="0.2">
      <c r="A44" s="581"/>
    </row>
    <row r="45" spans="1:46" s="320" customFormat="1" x14ac:dyDescent="0.2">
      <c r="A45" s="581"/>
    </row>
    <row r="46" spans="1:46" s="320" customFormat="1" x14ac:dyDescent="0.2">
      <c r="A46" s="581"/>
    </row>
    <row r="47" spans="1:46" s="320" customFormat="1" x14ac:dyDescent="0.2">
      <c r="A47" s="581"/>
    </row>
    <row r="48" spans="1:46" s="320" customFormat="1" x14ac:dyDescent="0.2">
      <c r="A48" s="581"/>
    </row>
    <row r="49" spans="1:1" s="320" customFormat="1" x14ac:dyDescent="0.2">
      <c r="A49" s="581"/>
    </row>
    <row r="50" spans="1:1" s="320" customFormat="1" x14ac:dyDescent="0.2">
      <c r="A50" s="581"/>
    </row>
    <row r="51" spans="1:1" s="320" customFormat="1" x14ac:dyDescent="0.2">
      <c r="A51" s="581"/>
    </row>
    <row r="52" spans="1:1" s="320" customFormat="1" x14ac:dyDescent="0.2">
      <c r="A52" s="581"/>
    </row>
    <row r="53" spans="1:1" s="320" customFormat="1" x14ac:dyDescent="0.2">
      <c r="A53" s="581"/>
    </row>
    <row r="54" spans="1:1" s="320" customFormat="1" x14ac:dyDescent="0.2"/>
    <row r="55" spans="1:1" s="320" customFormat="1" x14ac:dyDescent="0.2"/>
    <row r="56" spans="1:1" s="320" customFormat="1" x14ac:dyDescent="0.2"/>
    <row r="57" spans="1:1" s="320" customFormat="1" x14ac:dyDescent="0.2"/>
    <row r="58" spans="1:1" s="320" customFormat="1" x14ac:dyDescent="0.2"/>
    <row r="59" spans="1:1" s="320" customFormat="1" x14ac:dyDescent="0.2"/>
    <row r="60" spans="1:1" s="320" customFormat="1" x14ac:dyDescent="0.2"/>
    <row r="61" spans="1:1" s="320" customFormat="1" x14ac:dyDescent="0.2"/>
    <row r="62" spans="1:1" s="320" customFormat="1" x14ac:dyDescent="0.2"/>
    <row r="63" spans="1:1" s="320" customFormat="1" x14ac:dyDescent="0.2"/>
    <row r="64" spans="1:1" s="320" customFormat="1" x14ac:dyDescent="0.2"/>
    <row r="65" spans="1:2" s="320" customFormat="1" x14ac:dyDescent="0.2"/>
    <row r="66" spans="1:2" s="320" customFormat="1" x14ac:dyDescent="0.2"/>
    <row r="67" spans="1:2" s="320" customFormat="1" x14ac:dyDescent="0.2"/>
    <row r="68" spans="1:2" s="320" customFormat="1" x14ac:dyDescent="0.2"/>
    <row r="69" spans="1:2" s="320" customFormat="1" x14ac:dyDescent="0.2"/>
    <row r="70" spans="1:2" s="320" customFormat="1" x14ac:dyDescent="0.2"/>
    <row r="71" spans="1:2" s="320" customFormat="1" x14ac:dyDescent="0.2"/>
    <row r="72" spans="1:2" s="320" customFormat="1" x14ac:dyDescent="0.2"/>
    <row r="73" spans="1:2" s="320" customFormat="1" x14ac:dyDescent="0.2"/>
    <row r="74" spans="1:2" s="320" customFormat="1" x14ac:dyDescent="0.2"/>
    <row r="75" spans="1:2" s="320" customFormat="1" x14ac:dyDescent="0.2"/>
    <row r="76" spans="1:2" s="320" customFormat="1" x14ac:dyDescent="0.2"/>
    <row r="77" spans="1:2" s="320" customFormat="1" x14ac:dyDescent="0.2"/>
    <row r="78" spans="1:2" s="320" customFormat="1" x14ac:dyDescent="0.2">
      <c r="A78" s="598"/>
      <c r="B78" s="599"/>
    </row>
    <row r="79" spans="1:2" s="320" customFormat="1" x14ac:dyDescent="0.2"/>
    <row r="80" spans="1:2" s="320" customFormat="1" x14ac:dyDescent="0.2"/>
    <row r="81" s="320" customFormat="1" x14ac:dyDescent="0.2"/>
    <row r="82" s="320" customFormat="1" x14ac:dyDescent="0.2"/>
    <row r="83" s="320" customFormat="1" x14ac:dyDescent="0.2"/>
    <row r="84" s="320" customFormat="1" x14ac:dyDescent="0.2"/>
    <row r="85" s="320" customFormat="1" x14ac:dyDescent="0.2"/>
    <row r="86" s="320" customFormat="1" x14ac:dyDescent="0.2"/>
    <row r="87" s="320" customFormat="1" x14ac:dyDescent="0.2"/>
    <row r="88" s="320" customFormat="1" x14ac:dyDescent="0.2"/>
    <row r="89" s="320" customFormat="1" x14ac:dyDescent="0.2"/>
    <row r="90" s="320" customFormat="1" x14ac:dyDescent="0.2"/>
    <row r="91" s="320" customFormat="1" x14ac:dyDescent="0.2"/>
    <row r="92" s="320" customFormat="1" x14ac:dyDescent="0.2"/>
    <row r="93" s="320" customFormat="1" x14ac:dyDescent="0.2"/>
    <row r="94" s="320" customFormat="1" x14ac:dyDescent="0.2"/>
    <row r="95" s="320" customFormat="1" x14ac:dyDescent="0.2"/>
    <row r="96" s="320" customFormat="1" x14ac:dyDescent="0.2"/>
    <row r="97" s="320" customFormat="1" x14ac:dyDescent="0.2"/>
    <row r="98" s="320" customFormat="1" x14ac:dyDescent="0.2"/>
    <row r="99" s="320" customFormat="1" x14ac:dyDescent="0.2"/>
    <row r="100" s="320" customFormat="1" x14ac:dyDescent="0.2"/>
    <row r="101" s="320" customFormat="1" x14ac:dyDescent="0.2"/>
    <row r="102" s="320" customFormat="1" x14ac:dyDescent="0.2"/>
    <row r="103" s="320" customFormat="1" x14ac:dyDescent="0.2"/>
    <row r="104" s="320" customFormat="1" x14ac:dyDescent="0.2"/>
    <row r="105" s="320" customFormat="1" x14ac:dyDescent="0.2"/>
    <row r="106" s="320" customFormat="1" x14ac:dyDescent="0.2"/>
    <row r="107" s="320" customFormat="1" x14ac:dyDescent="0.2"/>
    <row r="108" s="320" customFormat="1" x14ac:dyDescent="0.2"/>
    <row r="109" s="320" customFormat="1" x14ac:dyDescent="0.2"/>
    <row r="110" s="320" customFormat="1" x14ac:dyDescent="0.2"/>
    <row r="111" s="320" customFormat="1" x14ac:dyDescent="0.2"/>
    <row r="112" s="320" customFormat="1" x14ac:dyDescent="0.2"/>
    <row r="113" s="320" customFormat="1" x14ac:dyDescent="0.2"/>
    <row r="114" s="320" customFormat="1" x14ac:dyDescent="0.2"/>
    <row r="115" s="320" customFormat="1" x14ac:dyDescent="0.2"/>
    <row r="116" s="320" customFormat="1" x14ac:dyDescent="0.2"/>
    <row r="117" s="320" customFormat="1" x14ac:dyDescent="0.2"/>
    <row r="118" s="320" customFormat="1" x14ac:dyDescent="0.2"/>
    <row r="119" s="320" customFormat="1" x14ac:dyDescent="0.2"/>
    <row r="120" s="320" customFormat="1" x14ac:dyDescent="0.2"/>
    <row r="121" s="320" customFormat="1" x14ac:dyDescent="0.2"/>
    <row r="122" s="320" customFormat="1" x14ac:dyDescent="0.2"/>
    <row r="123" s="320" customFormat="1" x14ac:dyDescent="0.2"/>
    <row r="124" s="320" customFormat="1" x14ac:dyDescent="0.2"/>
    <row r="125" s="320" customFormat="1" x14ac:dyDescent="0.2"/>
    <row r="126" s="320" customFormat="1" x14ac:dyDescent="0.2"/>
    <row r="127" s="320" customFormat="1" x14ac:dyDescent="0.2"/>
    <row r="128" s="320" customFormat="1" x14ac:dyDescent="0.2"/>
    <row r="129" s="320" customFormat="1" x14ac:dyDescent="0.2"/>
    <row r="130" s="320" customFormat="1" x14ac:dyDescent="0.2"/>
    <row r="131" s="320" customFormat="1" x14ac:dyDescent="0.2"/>
    <row r="132" s="320" customFormat="1" x14ac:dyDescent="0.2"/>
    <row r="133" s="320" customFormat="1" x14ac:dyDescent="0.2"/>
    <row r="134" s="320" customFormat="1" x14ac:dyDescent="0.2"/>
    <row r="135" s="320" customFormat="1" x14ac:dyDescent="0.2"/>
    <row r="136" s="320" customFormat="1" x14ac:dyDescent="0.2"/>
    <row r="137" s="320" customFormat="1" x14ac:dyDescent="0.2"/>
    <row r="138" s="320" customFormat="1" x14ac:dyDescent="0.2"/>
    <row r="139" s="320" customFormat="1" x14ac:dyDescent="0.2"/>
    <row r="140" s="320" customFormat="1" x14ac:dyDescent="0.2"/>
    <row r="141" s="320" customFormat="1" x14ac:dyDescent="0.2"/>
    <row r="142" s="320" customFormat="1" x14ac:dyDescent="0.2"/>
    <row r="143" s="320" customFormat="1" x14ac:dyDescent="0.2"/>
    <row r="144" s="320" customFormat="1" x14ac:dyDescent="0.2"/>
    <row r="145" s="320" customFormat="1" x14ac:dyDescent="0.2"/>
    <row r="146" s="320" customFormat="1" x14ac:dyDescent="0.2"/>
    <row r="147" s="320" customFormat="1" x14ac:dyDescent="0.2"/>
    <row r="148" s="320" customFormat="1" x14ac:dyDescent="0.2"/>
    <row r="149" s="320" customFormat="1" x14ac:dyDescent="0.2"/>
    <row r="150" s="320" customFormat="1" x14ac:dyDescent="0.2"/>
    <row r="151" s="320" customFormat="1" x14ac:dyDescent="0.2"/>
    <row r="152" s="320" customFormat="1" x14ac:dyDescent="0.2"/>
    <row r="153" s="320" customFormat="1" x14ac:dyDescent="0.2"/>
    <row r="154" s="320" customFormat="1" x14ac:dyDescent="0.2"/>
    <row r="155" s="320" customFormat="1" x14ac:dyDescent="0.2"/>
    <row r="156" s="320" customFormat="1" x14ac:dyDescent="0.2"/>
    <row r="157" s="320" customFormat="1" x14ac:dyDescent="0.2"/>
    <row r="158" s="320" customFormat="1" x14ac:dyDescent="0.2"/>
    <row r="159" s="320" customFormat="1" x14ac:dyDescent="0.2"/>
    <row r="160" s="320" customFormat="1" x14ac:dyDescent="0.2"/>
    <row r="161" s="320" customFormat="1" x14ac:dyDescent="0.2"/>
    <row r="162" s="320" customFormat="1" x14ac:dyDescent="0.2"/>
    <row r="163" s="320" customFormat="1" x14ac:dyDescent="0.2"/>
    <row r="164" s="320" customFormat="1" x14ac:dyDescent="0.2"/>
    <row r="165" s="320" customFormat="1" x14ac:dyDescent="0.2"/>
    <row r="166" s="320" customFormat="1" x14ac:dyDescent="0.2"/>
    <row r="167" s="320" customFormat="1" x14ac:dyDescent="0.2"/>
    <row r="168" s="320" customFormat="1" x14ac:dyDescent="0.2"/>
    <row r="169" s="320" customFormat="1" x14ac:dyDescent="0.2"/>
    <row r="170" s="320" customFormat="1" x14ac:dyDescent="0.2"/>
    <row r="171" s="320" customFormat="1" x14ac:dyDescent="0.2"/>
    <row r="172" s="320" customFormat="1" x14ac:dyDescent="0.2"/>
    <row r="173" s="320" customFormat="1" x14ac:dyDescent="0.2"/>
    <row r="174" s="320" customFormat="1" x14ac:dyDescent="0.2"/>
    <row r="175" s="320" customFormat="1" x14ac:dyDescent="0.2"/>
    <row r="176" s="320" customFormat="1" x14ac:dyDescent="0.2"/>
    <row r="177" s="320" customFormat="1" x14ac:dyDescent="0.2"/>
    <row r="178" s="320" customFormat="1" x14ac:dyDescent="0.2"/>
    <row r="179" s="320" customFormat="1" x14ac:dyDescent="0.2"/>
    <row r="180" s="320" customFormat="1" x14ac:dyDescent="0.2"/>
    <row r="181" s="320" customFormat="1" x14ac:dyDescent="0.2"/>
    <row r="182" s="320" customFormat="1" x14ac:dyDescent="0.2"/>
    <row r="183" s="320" customFormat="1" x14ac:dyDescent="0.2"/>
    <row r="184" s="320" customFormat="1" x14ac:dyDescent="0.2"/>
    <row r="185" s="320" customFormat="1" x14ac:dyDescent="0.2"/>
    <row r="186" s="320" customFormat="1" x14ac:dyDescent="0.2"/>
    <row r="187" s="320" customFormat="1" x14ac:dyDescent="0.2"/>
    <row r="188" s="320" customFormat="1" x14ac:dyDescent="0.2"/>
    <row r="189" s="320" customFormat="1" x14ac:dyDescent="0.2"/>
    <row r="190" s="320" customFormat="1" x14ac:dyDescent="0.2"/>
    <row r="191" s="320" customFormat="1" x14ac:dyDescent="0.2"/>
    <row r="192" s="320" customFormat="1" x14ac:dyDescent="0.2"/>
    <row r="193" s="320" customFormat="1" x14ac:dyDescent="0.2"/>
    <row r="194" s="320" customFormat="1" x14ac:dyDescent="0.2"/>
    <row r="195" s="320" customFormat="1" x14ac:dyDescent="0.2"/>
    <row r="196" s="320" customFormat="1" x14ac:dyDescent="0.2"/>
    <row r="197" s="320" customFormat="1" x14ac:dyDescent="0.2"/>
    <row r="198" s="320" customFormat="1" x14ac:dyDescent="0.2"/>
    <row r="199" s="320" customFormat="1" x14ac:dyDescent="0.2"/>
    <row r="200" s="320" customFormat="1" x14ac:dyDescent="0.2"/>
    <row r="201" s="320" customFormat="1" x14ac:dyDescent="0.2"/>
    <row r="202" s="320" customFormat="1" x14ac:dyDescent="0.2"/>
    <row r="203" s="320" customFormat="1" x14ac:dyDescent="0.2"/>
    <row r="204" s="320" customFormat="1" x14ac:dyDescent="0.2"/>
    <row r="205" s="320" customFormat="1" x14ac:dyDescent="0.2"/>
    <row r="206" s="320" customFormat="1" x14ac:dyDescent="0.2"/>
    <row r="207" s="320" customFormat="1" x14ac:dyDescent="0.2"/>
    <row r="208" s="320" customFormat="1" x14ac:dyDescent="0.2"/>
    <row r="209" s="320" customFormat="1" x14ac:dyDescent="0.2"/>
    <row r="210" s="320" customFormat="1" x14ac:dyDescent="0.2"/>
    <row r="211" s="320" customFormat="1" x14ac:dyDescent="0.2"/>
    <row r="212" s="320" customFormat="1" x14ac:dyDescent="0.2"/>
    <row r="213" s="320" customFormat="1" x14ac:dyDescent="0.2"/>
    <row r="214" s="320" customFormat="1" x14ac:dyDescent="0.2"/>
    <row r="215" s="320" customFormat="1" x14ac:dyDescent="0.2"/>
    <row r="216" s="320" customFormat="1" x14ac:dyDescent="0.2"/>
    <row r="217" s="320" customFormat="1" x14ac:dyDescent="0.2"/>
    <row r="218" s="320" customFormat="1" x14ac:dyDescent="0.2"/>
    <row r="219" s="320" customFormat="1" x14ac:dyDescent="0.2"/>
    <row r="220" s="320" customFormat="1" x14ac:dyDescent="0.2"/>
    <row r="221" s="320" customFormat="1" x14ac:dyDescent="0.2"/>
    <row r="222" s="320" customFormat="1" x14ac:dyDescent="0.2"/>
    <row r="223" s="320" customFormat="1" x14ac:dyDescent="0.2"/>
    <row r="224" s="320" customFormat="1" x14ac:dyDescent="0.2"/>
    <row r="225" s="320" customFormat="1" x14ac:dyDescent="0.2"/>
    <row r="226" s="320" customFormat="1" x14ac:dyDescent="0.2"/>
    <row r="227" s="320" customFormat="1" x14ac:dyDescent="0.2"/>
    <row r="228" s="320" customFormat="1" x14ac:dyDescent="0.2"/>
    <row r="229" s="320" customFormat="1" x14ac:dyDescent="0.2"/>
    <row r="230" s="320" customFormat="1" x14ac:dyDescent="0.2"/>
    <row r="231" s="320" customFormat="1" x14ac:dyDescent="0.2"/>
    <row r="232" s="320" customFormat="1" x14ac:dyDescent="0.2"/>
    <row r="233" s="320" customFormat="1" x14ac:dyDescent="0.2"/>
    <row r="234" s="320" customFormat="1" x14ac:dyDescent="0.2"/>
    <row r="235" s="320" customFormat="1" x14ac:dyDescent="0.2"/>
    <row r="236" s="320" customFormat="1" x14ac:dyDescent="0.2"/>
    <row r="237" s="320" customFormat="1" x14ac:dyDescent="0.2"/>
    <row r="238" s="320" customFormat="1" x14ac:dyDescent="0.2"/>
    <row r="239" s="320" customFormat="1" x14ac:dyDescent="0.2"/>
    <row r="240" s="320" customFormat="1" x14ac:dyDescent="0.2"/>
    <row r="241" s="320" customFormat="1" x14ac:dyDescent="0.2"/>
    <row r="242" s="320" customFormat="1" x14ac:dyDescent="0.2"/>
    <row r="243" s="320" customFormat="1" x14ac:dyDescent="0.2"/>
    <row r="244" s="320" customFormat="1" x14ac:dyDescent="0.2"/>
    <row r="245" s="320" customFormat="1" x14ac:dyDescent="0.2"/>
    <row r="246" s="320" customFormat="1" x14ac:dyDescent="0.2"/>
    <row r="247" s="320" customFormat="1" x14ac:dyDescent="0.2"/>
    <row r="248" s="320" customFormat="1" x14ac:dyDescent="0.2"/>
    <row r="249" s="320" customFormat="1" x14ac:dyDescent="0.2"/>
    <row r="250" s="320" customFormat="1" x14ac:dyDescent="0.2"/>
    <row r="251" s="320" customFormat="1" x14ac:dyDescent="0.2"/>
    <row r="252" s="320" customFormat="1" x14ac:dyDescent="0.2"/>
    <row r="253" s="320" customFormat="1" x14ac:dyDescent="0.2"/>
    <row r="254" s="320" customFormat="1" x14ac:dyDescent="0.2"/>
    <row r="255" s="320" customFormat="1" x14ac:dyDescent="0.2"/>
    <row r="256" s="320" customFormat="1" x14ac:dyDescent="0.2"/>
    <row r="257" s="320" customFormat="1" x14ac:dyDescent="0.2"/>
    <row r="258" s="320" customFormat="1" x14ac:dyDescent="0.2"/>
    <row r="259" s="320" customFormat="1" x14ac:dyDescent="0.2"/>
    <row r="260" s="320" customFormat="1" x14ac:dyDescent="0.2"/>
    <row r="261" s="320" customFormat="1" x14ac:dyDescent="0.2"/>
    <row r="262" s="320" customFormat="1" x14ac:dyDescent="0.2"/>
    <row r="263" s="320" customFormat="1" x14ac:dyDescent="0.2"/>
    <row r="264" s="320" customFormat="1" x14ac:dyDescent="0.2"/>
    <row r="265" s="320" customFormat="1" x14ac:dyDescent="0.2"/>
    <row r="266" s="320" customFormat="1" x14ac:dyDescent="0.2"/>
    <row r="267" s="320" customFormat="1" x14ac:dyDescent="0.2"/>
    <row r="268" s="320" customFormat="1" x14ac:dyDescent="0.2"/>
    <row r="269" s="320" customFormat="1" x14ac:dyDescent="0.2"/>
    <row r="270" s="320" customFormat="1" x14ac:dyDescent="0.2"/>
    <row r="271" s="320" customFormat="1" x14ac:dyDescent="0.2"/>
    <row r="272" s="320" customFormat="1" x14ac:dyDescent="0.2"/>
    <row r="273" s="320" customFormat="1" x14ac:dyDescent="0.2"/>
    <row r="274" s="320" customFormat="1" x14ac:dyDescent="0.2"/>
    <row r="275" s="320" customFormat="1" x14ac:dyDescent="0.2"/>
    <row r="276" s="320" customFormat="1" x14ac:dyDescent="0.2"/>
    <row r="277" s="320" customFormat="1" x14ac:dyDescent="0.2"/>
    <row r="278" s="320" customFormat="1" x14ac:dyDescent="0.2"/>
    <row r="279" s="320" customFormat="1" x14ac:dyDescent="0.2"/>
    <row r="280" s="320" customFormat="1" x14ac:dyDescent="0.2"/>
    <row r="281" s="320" customFormat="1" x14ac:dyDescent="0.2"/>
    <row r="282" s="320" customFormat="1" x14ac:dyDescent="0.2"/>
    <row r="283" s="320" customFormat="1" x14ac:dyDescent="0.2"/>
    <row r="284" s="320" customFormat="1" x14ac:dyDescent="0.2"/>
    <row r="285" s="320" customFormat="1" x14ac:dyDescent="0.2"/>
    <row r="286" s="320" customFormat="1" x14ac:dyDescent="0.2"/>
    <row r="287" s="320" customFormat="1" x14ac:dyDescent="0.2"/>
    <row r="288" s="320" customFormat="1" x14ac:dyDescent="0.2"/>
    <row r="289" s="320" customFormat="1" x14ac:dyDescent="0.2"/>
    <row r="290" s="320" customFormat="1" x14ac:dyDescent="0.2"/>
    <row r="291" s="320" customFormat="1" x14ac:dyDescent="0.2"/>
    <row r="292" s="320" customFormat="1" x14ac:dyDescent="0.2"/>
    <row r="293" s="320" customFormat="1" x14ac:dyDescent="0.2"/>
    <row r="294" s="320" customFormat="1" x14ac:dyDescent="0.2"/>
    <row r="295" s="320" customFormat="1" x14ac:dyDescent="0.2"/>
    <row r="296" s="320" customFormat="1" x14ac:dyDescent="0.2"/>
    <row r="297" s="320" customFormat="1" x14ac:dyDescent="0.2"/>
    <row r="298" s="320" customFormat="1" x14ac:dyDescent="0.2"/>
    <row r="299" s="320" customFormat="1" x14ac:dyDescent="0.2"/>
    <row r="300" s="320" customFormat="1" x14ac:dyDescent="0.2"/>
    <row r="301" s="320" customFormat="1" x14ac:dyDescent="0.2"/>
    <row r="302" s="320" customFormat="1" x14ac:dyDescent="0.2"/>
    <row r="303" s="320" customFormat="1" x14ac:dyDescent="0.2"/>
    <row r="304" s="320" customFormat="1" x14ac:dyDescent="0.2"/>
    <row r="305" s="320" customFormat="1" x14ac:dyDescent="0.2"/>
    <row r="306" s="320" customFormat="1" x14ac:dyDescent="0.2"/>
    <row r="307" s="320" customFormat="1" x14ac:dyDescent="0.2"/>
    <row r="308" s="320" customFormat="1" x14ac:dyDescent="0.2"/>
    <row r="309" s="320" customFormat="1" x14ac:dyDescent="0.2"/>
    <row r="310" s="320" customFormat="1" x14ac:dyDescent="0.2"/>
    <row r="311" s="320" customFormat="1" x14ac:dyDescent="0.2"/>
    <row r="312" s="320" customFormat="1" x14ac:dyDescent="0.2"/>
    <row r="313" s="320" customFormat="1" x14ac:dyDescent="0.2"/>
    <row r="314" s="320" customFormat="1" x14ac:dyDescent="0.2"/>
    <row r="315" s="320" customFormat="1" x14ac:dyDescent="0.2"/>
    <row r="316" s="320" customFormat="1" x14ac:dyDescent="0.2"/>
    <row r="317" s="320" customFormat="1" x14ac:dyDescent="0.2"/>
    <row r="318" s="320" customFormat="1" x14ac:dyDescent="0.2"/>
    <row r="319" s="320" customFormat="1" x14ac:dyDescent="0.2"/>
    <row r="320" s="320" customFormat="1" x14ac:dyDescent="0.2"/>
    <row r="321" s="320" customFormat="1" x14ac:dyDescent="0.2"/>
    <row r="322" s="320" customFormat="1" x14ac:dyDescent="0.2"/>
    <row r="323" s="320" customFormat="1" x14ac:dyDescent="0.2"/>
    <row r="324" s="320" customFormat="1" x14ac:dyDescent="0.2"/>
    <row r="325" s="320" customFormat="1" x14ac:dyDescent="0.2"/>
    <row r="326" s="320" customFormat="1" x14ac:dyDescent="0.2"/>
    <row r="327" s="320" customFormat="1" x14ac:dyDescent="0.2"/>
    <row r="328" s="320" customFormat="1" x14ac:dyDescent="0.2"/>
    <row r="329" s="320" customFormat="1" x14ac:dyDescent="0.2"/>
    <row r="330" s="320" customFormat="1" x14ac:dyDescent="0.2"/>
    <row r="331" s="320" customFormat="1" x14ac:dyDescent="0.2"/>
    <row r="332" s="320" customFormat="1" x14ac:dyDescent="0.2"/>
    <row r="333" s="320" customFormat="1" x14ac:dyDescent="0.2"/>
    <row r="334" s="320" customFormat="1" x14ac:dyDescent="0.2"/>
    <row r="335" s="320" customFormat="1" x14ac:dyDescent="0.2"/>
    <row r="336" s="320" customFormat="1" x14ac:dyDescent="0.2"/>
    <row r="337" s="320" customFormat="1" x14ac:dyDescent="0.2"/>
    <row r="338" s="320" customFormat="1" x14ac:dyDescent="0.2"/>
    <row r="339" s="320" customFormat="1" x14ac:dyDescent="0.2"/>
    <row r="340" s="320" customFormat="1" x14ac:dyDescent="0.2"/>
    <row r="341" s="320" customFormat="1" x14ac:dyDescent="0.2"/>
    <row r="342" s="320" customFormat="1" x14ac:dyDescent="0.2"/>
    <row r="343" s="320" customFormat="1" x14ac:dyDescent="0.2"/>
    <row r="344" s="320" customFormat="1" x14ac:dyDescent="0.2"/>
    <row r="345" s="320" customFormat="1" x14ac:dyDescent="0.2"/>
    <row r="346" s="320" customFormat="1" x14ac:dyDescent="0.2"/>
    <row r="347" s="320" customFormat="1" x14ac:dyDescent="0.2"/>
    <row r="348" s="320" customFormat="1" x14ac:dyDescent="0.2"/>
    <row r="349" s="320" customFormat="1" x14ac:dyDescent="0.2"/>
    <row r="350" s="320" customFormat="1" x14ac:dyDescent="0.2"/>
    <row r="351" s="320" customFormat="1" x14ac:dyDescent="0.2"/>
    <row r="352" s="320" customFormat="1" x14ac:dyDescent="0.2"/>
    <row r="353" s="320" customFormat="1" x14ac:dyDescent="0.2"/>
    <row r="354" s="320" customFormat="1" x14ac:dyDescent="0.2"/>
    <row r="355" s="320" customFormat="1" x14ac:dyDescent="0.2"/>
    <row r="356" s="320" customFormat="1" x14ac:dyDescent="0.2"/>
    <row r="357" s="320" customFormat="1" x14ac:dyDescent="0.2"/>
    <row r="358" s="320" customFormat="1" x14ac:dyDescent="0.2"/>
    <row r="359" s="320" customFormat="1" x14ac:dyDescent="0.2"/>
    <row r="360" s="320" customFormat="1" x14ac:dyDescent="0.2"/>
    <row r="361" s="320" customFormat="1" x14ac:dyDescent="0.2"/>
    <row r="362" s="320" customFormat="1" x14ac:dyDescent="0.2"/>
    <row r="363" s="320" customFormat="1" x14ac:dyDescent="0.2"/>
    <row r="364" s="320" customFormat="1" x14ac:dyDescent="0.2"/>
    <row r="365" s="320" customFormat="1" x14ac:dyDescent="0.2"/>
    <row r="366" s="320" customFormat="1" x14ac:dyDescent="0.2"/>
    <row r="367" s="320" customFormat="1" x14ac:dyDescent="0.2"/>
    <row r="368" s="320" customFormat="1" x14ac:dyDescent="0.2"/>
    <row r="369" s="320" customFormat="1" x14ac:dyDescent="0.2"/>
    <row r="370" s="320" customFormat="1" x14ac:dyDescent="0.2"/>
    <row r="371" s="320" customFormat="1" x14ac:dyDescent="0.2"/>
    <row r="372" s="320" customFormat="1" x14ac:dyDescent="0.2"/>
    <row r="373" s="320" customFormat="1" x14ac:dyDescent="0.2"/>
    <row r="374" s="320" customFormat="1" x14ac:dyDescent="0.2"/>
    <row r="375" s="320" customFormat="1" x14ac:dyDescent="0.2"/>
    <row r="376" s="320" customFormat="1" x14ac:dyDescent="0.2"/>
    <row r="377" s="320" customFormat="1" x14ac:dyDescent="0.2"/>
    <row r="378" s="320" customFormat="1" x14ac:dyDescent="0.2"/>
    <row r="379" s="320" customFormat="1" x14ac:dyDescent="0.2"/>
    <row r="380" s="320" customFormat="1" x14ac:dyDescent="0.2"/>
    <row r="381" s="320" customFormat="1" x14ac:dyDescent="0.2"/>
    <row r="382" s="320" customFormat="1" x14ac:dyDescent="0.2"/>
    <row r="383" s="320" customFormat="1" x14ac:dyDescent="0.2"/>
    <row r="384" s="320" customFormat="1" x14ac:dyDescent="0.2"/>
    <row r="385" s="320" customFormat="1" x14ac:dyDescent="0.2"/>
    <row r="386" s="320" customFormat="1" x14ac:dyDescent="0.2"/>
    <row r="387" s="320" customFormat="1" x14ac:dyDescent="0.2"/>
    <row r="388" s="320" customFormat="1" x14ac:dyDescent="0.2"/>
    <row r="389" s="320" customFormat="1" x14ac:dyDescent="0.2"/>
    <row r="390" s="320" customFormat="1" x14ac:dyDescent="0.2"/>
    <row r="391" s="320" customFormat="1" x14ac:dyDescent="0.2"/>
    <row r="392" s="320" customFormat="1" x14ac:dyDescent="0.2"/>
    <row r="393" s="320" customFormat="1" x14ac:dyDescent="0.2"/>
    <row r="394" s="320" customFormat="1" x14ac:dyDescent="0.2"/>
    <row r="395" s="320" customFormat="1" x14ac:dyDescent="0.2"/>
    <row r="396" s="320" customFormat="1" x14ac:dyDescent="0.2"/>
    <row r="397" s="320" customFormat="1" x14ac:dyDescent="0.2"/>
    <row r="398" s="320" customFormat="1" x14ac:dyDescent="0.2"/>
    <row r="399" s="320" customFormat="1" x14ac:dyDescent="0.2"/>
    <row r="400" s="320" customFormat="1" x14ac:dyDescent="0.2"/>
    <row r="401" s="320" customFormat="1" x14ac:dyDescent="0.2"/>
    <row r="402" s="320" customFormat="1" x14ac:dyDescent="0.2"/>
    <row r="403" s="320" customFormat="1" x14ac:dyDescent="0.2"/>
    <row r="404" s="320" customFormat="1" x14ac:dyDescent="0.2"/>
    <row r="405" s="320" customFormat="1" x14ac:dyDescent="0.2"/>
    <row r="406" s="320" customFormat="1" x14ac:dyDescent="0.2"/>
    <row r="407" s="320" customFormat="1" x14ac:dyDescent="0.2"/>
  </sheetData>
  <sheetProtection algorithmName="SHA-512" hashValue="UhAhWWdewFMCEbCpIL4uCBy6VaXf/D0iuWJw66ZQY/T1RJW3yt1ZA2JwmYlp0V5P0lLHNy8A8JUMV5TGyhdOww==" saltValue="ixvfRfGGO8kxgEMYD20w5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s>
  <conditionalFormatting sqref="F11:G11">
    <cfRule type="containsText" dxfId="120" priority="4" stopIfTrue="1" operator="containsText" text="PĀRSNIEGTAS IZMAKSAS">
      <formula>NOT(ISERROR(SEARCH("PĀRSNIEGTAS IZMAKSAS",F11)))</formula>
    </cfRule>
  </conditionalFormatting>
  <conditionalFormatting sqref="F16:G16">
    <cfRule type="containsText" dxfId="119" priority="3" stopIfTrue="1" operator="containsText" text="PĀRSNIEGTAS IZMAKSAS">
      <formula>NOT(ISERROR(SEARCH("PĀRSNIEGTAS IZMAKSAS",F16)))</formula>
    </cfRule>
  </conditionalFormatting>
  <conditionalFormatting sqref="D38">
    <cfRule type="containsText" dxfId="118" priority="2" stopIfTrue="1" operator="containsText" text="PĀRSNIEGTAS IZMAKSAS">
      <formula>NOT(ISERROR(SEARCH("PĀRSNIEGTAS IZMAKSAS",D38)))</formula>
    </cfRule>
  </conditionalFormatting>
  <conditionalFormatting sqref="F8:G8 D7:D36">
    <cfRule type="containsText" dxfId="117" priority="6" stopIfTrue="1" operator="containsText" text="PĀRSNIEGTAS IZMAKSAS">
      <formula>NOT(ISERROR(SEARCH("PĀRSNIEGTAS IZMAKSAS",D7)))</formula>
    </cfRule>
  </conditionalFormatting>
  <conditionalFormatting sqref="J5:Y5">
    <cfRule type="cellIs" dxfId="116" priority="5" operator="equal">
      <formula>"x"</formula>
    </cfRule>
  </conditionalFormatting>
  <conditionalFormatting sqref="D37">
    <cfRule type="containsText" dxfId="115" priority="1" stopIfTrue="1" operator="containsText" text="PĀRSNIEGTAS IZMAKSAS">
      <formula>NOT(ISERROR(SEARCH("PĀRSNIEGTAS IZMAKSAS",D37)))</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 C9:C10 C12:C15 C17:C20 C22:C36</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PIV 2.pielikums</vt:lpstr>
      <vt:lpstr>10. DL PIV 3.pielikums</vt:lpstr>
      <vt:lpstr>11. DL PIV 4.pielikums</vt:lpstr>
      <vt:lpstr>12. AL budžets kopā</vt:lpstr>
      <vt:lpstr>13. Kontroles lapa</vt:lpstr>
      <vt:lpstr>Pieņēmumi</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Pērkons</dc:creator>
  <cp:lastModifiedBy>Lita Trakina</cp:lastModifiedBy>
  <cp:lastPrinted>2021-09-03T12:57:53Z</cp:lastPrinted>
  <dcterms:created xsi:type="dcterms:W3CDTF">2021-09-03T12:41:26Z</dcterms:created>
  <dcterms:modified xsi:type="dcterms:W3CDTF">2022-02-08T08:32:03Z</dcterms:modified>
</cp:coreProperties>
</file>