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codeName="ThisWorkbook" defaultThemeVersion="124226"/>
  <mc:AlternateContent xmlns:mc="http://schemas.openxmlformats.org/markup-compatibility/2006">
    <mc:Choice Requires="x15">
      <x15ac:absPath xmlns:x15ac="http://schemas.microsoft.com/office/spreadsheetml/2010/11/ac" url="K:\Ligums ar VidM\Delegejuma līgums\Ligums ar VidM_9\"/>
    </mc:Choice>
  </mc:AlternateContent>
  <xr:revisionPtr revIDLastSave="0" documentId="13_ncr:1_{46766B3C-D809-46A7-864D-FE962745FA4A}" xr6:coauthVersionLast="47" xr6:coauthVersionMax="47" xr10:uidLastSave="{00000000-0000-0000-0000-000000000000}"/>
  <bookViews>
    <workbookView xWindow="-120" yWindow="-120" windowWidth="29040" windowHeight="15720" tabRatio="458" activeTab="2" xr2:uid="{00000000-000D-0000-FFFF-FFFF00000000}"/>
  </bookViews>
  <sheets>
    <sheet name="2022" sheetId="2" r:id="rId1"/>
    <sheet name="Cilvēkstundas_EKII_K" sheetId="8" r:id="rId2"/>
    <sheet name="Cilvēkstundas_EKII" sheetId="13" r:id="rId3"/>
  </sheets>
  <definedNames>
    <definedName name="_xlnm.Print_Area" localSheetId="0">'2022'!$A$1:$N$196</definedName>
    <definedName name="_xlnm.Print_Area" localSheetId="2">Cilvēkstundas_EKII!$A$1:$P$49</definedName>
    <definedName name="_xlnm.Print_Area" localSheetId="1">Cilvēkstundas_EKII_K!$A$1:$E$54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5" i="13" l="1"/>
  <c r="L31" i="13"/>
  <c r="L28" i="13"/>
  <c r="L27" i="13"/>
  <c r="L24" i="13"/>
  <c r="L23" i="13"/>
  <c r="L22" i="13"/>
  <c r="L21" i="13"/>
  <c r="L20" i="13"/>
  <c r="L19" i="13"/>
  <c r="L18" i="13"/>
  <c r="L17" i="13"/>
  <c r="L16" i="13"/>
  <c r="L15" i="13"/>
  <c r="L14" i="13"/>
  <c r="L13" i="13"/>
  <c r="P9" i="13"/>
  <c r="J15" i="13"/>
  <c r="I28" i="13"/>
  <c r="I24" i="13"/>
  <c r="I27" i="13"/>
  <c r="H23" i="13"/>
  <c r="H22" i="13"/>
  <c r="H16" i="13"/>
  <c r="I19" i="13"/>
  <c r="I13" i="13"/>
  <c r="H13" i="13"/>
  <c r="P7" i="2"/>
  <c r="P10" i="2"/>
  <c r="P12" i="2"/>
  <c r="P21" i="2"/>
  <c r="P22" i="2"/>
  <c r="P31" i="2"/>
  <c r="P32" i="2"/>
  <c r="P33" i="2"/>
  <c r="P34" i="2"/>
  <c r="P35" i="2"/>
  <c r="P37" i="2"/>
  <c r="P38" i="2"/>
  <c r="P39" i="2"/>
  <c r="P41" i="2"/>
  <c r="P42" i="2"/>
  <c r="P43" i="2"/>
  <c r="P44" i="2"/>
  <c r="P45" i="2"/>
  <c r="P46" i="2"/>
  <c r="P47" i="2"/>
  <c r="P48" i="2"/>
  <c r="P49" i="2"/>
  <c r="P50" i="2"/>
  <c r="P51" i="2"/>
  <c r="P52" i="2"/>
  <c r="P53" i="2"/>
  <c r="J191" i="2" l="1"/>
  <c r="N191" i="2" s="1"/>
  <c r="A191" i="2"/>
  <c r="A171" i="2"/>
  <c r="I171" i="2"/>
  <c r="N171" i="2" s="1"/>
  <c r="A151" i="2"/>
  <c r="H151" i="2"/>
  <c r="H150" i="2" s="1"/>
  <c r="A131" i="2"/>
  <c r="G131" i="2"/>
  <c r="G130" i="2" s="1"/>
  <c r="A111" i="2"/>
  <c r="A91" i="2"/>
  <c r="D111" i="2"/>
  <c r="N111" i="2" s="1"/>
  <c r="B51" i="13"/>
  <c r="N20" i="2"/>
  <c r="P20" i="2" s="1"/>
  <c r="H15" i="13"/>
  <c r="N19" i="2"/>
  <c r="P19" i="2" s="1"/>
  <c r="N18" i="2"/>
  <c r="P18" i="2" s="1"/>
  <c r="N17" i="2"/>
  <c r="P17" i="2" s="1"/>
  <c r="N193" i="2"/>
  <c r="N192" i="2"/>
  <c r="M190" i="2"/>
  <c r="K190" i="2"/>
  <c r="I190" i="2"/>
  <c r="H190" i="2"/>
  <c r="G190" i="2"/>
  <c r="F190" i="2"/>
  <c r="E190" i="2"/>
  <c r="D190" i="2"/>
  <c r="C190" i="2"/>
  <c r="B190" i="2"/>
  <c r="N189" i="2"/>
  <c r="M188" i="2"/>
  <c r="L188" i="2"/>
  <c r="K188" i="2"/>
  <c r="J188" i="2"/>
  <c r="I188" i="2"/>
  <c r="H188" i="2"/>
  <c r="G188" i="2"/>
  <c r="F188" i="2"/>
  <c r="E188" i="2"/>
  <c r="D188" i="2"/>
  <c r="C188" i="2"/>
  <c r="B188" i="2"/>
  <c r="N187" i="2"/>
  <c r="N186" i="2"/>
  <c r="M185" i="2"/>
  <c r="L185" i="2"/>
  <c r="K185" i="2"/>
  <c r="J185" i="2"/>
  <c r="I185" i="2"/>
  <c r="H185" i="2"/>
  <c r="G185" i="2"/>
  <c r="F185" i="2"/>
  <c r="E185" i="2"/>
  <c r="D185" i="2"/>
  <c r="C185" i="2"/>
  <c r="B185" i="2"/>
  <c r="M183" i="2"/>
  <c r="L183" i="2"/>
  <c r="K183" i="2"/>
  <c r="J183" i="2"/>
  <c r="I183" i="2"/>
  <c r="H183" i="2"/>
  <c r="G183" i="2"/>
  <c r="F183" i="2"/>
  <c r="E183" i="2"/>
  <c r="D183" i="2"/>
  <c r="C183" i="2"/>
  <c r="B183" i="2"/>
  <c r="M182" i="2"/>
  <c r="M177" i="2" s="1"/>
  <c r="L182" i="2"/>
  <c r="I182" i="2"/>
  <c r="H182" i="2"/>
  <c r="G182" i="2"/>
  <c r="F182" i="2"/>
  <c r="E182" i="2"/>
  <c r="D182" i="2"/>
  <c r="C182" i="2"/>
  <c r="B182" i="2"/>
  <c r="N181" i="2"/>
  <c r="N179" i="2"/>
  <c r="N178" i="2"/>
  <c r="N173" i="2"/>
  <c r="N172" i="2"/>
  <c r="M170" i="2"/>
  <c r="L170" i="2"/>
  <c r="K170" i="2"/>
  <c r="J170" i="2"/>
  <c r="H170" i="2"/>
  <c r="G170" i="2"/>
  <c r="F170" i="2"/>
  <c r="E170" i="2"/>
  <c r="D170" i="2"/>
  <c r="C170" i="2"/>
  <c r="B170" i="2"/>
  <c r="N169" i="2"/>
  <c r="M168" i="2"/>
  <c r="L168" i="2"/>
  <c r="K168" i="2"/>
  <c r="J168" i="2"/>
  <c r="I168" i="2"/>
  <c r="H168" i="2"/>
  <c r="G168" i="2"/>
  <c r="F168" i="2"/>
  <c r="E168" i="2"/>
  <c r="D168" i="2"/>
  <c r="C168" i="2"/>
  <c r="B168" i="2"/>
  <c r="N167" i="2"/>
  <c r="N166" i="2"/>
  <c r="M165" i="2"/>
  <c r="L165" i="2"/>
  <c r="K165" i="2"/>
  <c r="J165" i="2"/>
  <c r="I165" i="2"/>
  <c r="H165" i="2"/>
  <c r="G165" i="2"/>
  <c r="F165" i="2"/>
  <c r="E165" i="2"/>
  <c r="D165" i="2"/>
  <c r="C165" i="2"/>
  <c r="B165" i="2"/>
  <c r="M163" i="2"/>
  <c r="L163" i="2"/>
  <c r="K163" i="2"/>
  <c r="J163" i="2"/>
  <c r="I163" i="2"/>
  <c r="H163" i="2"/>
  <c r="G163" i="2"/>
  <c r="F163" i="2"/>
  <c r="E163" i="2"/>
  <c r="D163" i="2"/>
  <c r="C163" i="2"/>
  <c r="B163" i="2"/>
  <c r="M162" i="2"/>
  <c r="M157" i="2" s="1"/>
  <c r="L162" i="2"/>
  <c r="J162" i="2"/>
  <c r="H162" i="2"/>
  <c r="G162" i="2"/>
  <c r="F162" i="2"/>
  <c r="E162" i="2"/>
  <c r="D162" i="2"/>
  <c r="C162" i="2"/>
  <c r="B162" i="2"/>
  <c r="N161" i="2"/>
  <c r="N159" i="2"/>
  <c r="N158" i="2"/>
  <c r="N153" i="2"/>
  <c r="N152" i="2"/>
  <c r="M150" i="2"/>
  <c r="K150" i="2"/>
  <c r="J150" i="2"/>
  <c r="I150" i="2"/>
  <c r="G150" i="2"/>
  <c r="F150" i="2"/>
  <c r="E150" i="2"/>
  <c r="D150" i="2"/>
  <c r="C150" i="2"/>
  <c r="B150" i="2"/>
  <c r="N149" i="2"/>
  <c r="M148" i="2"/>
  <c r="L148" i="2"/>
  <c r="K148" i="2"/>
  <c r="J148" i="2"/>
  <c r="I148" i="2"/>
  <c r="H148" i="2"/>
  <c r="G148" i="2"/>
  <c r="F148" i="2"/>
  <c r="E148" i="2"/>
  <c r="D148" i="2"/>
  <c r="C148" i="2"/>
  <c r="B148" i="2"/>
  <c r="N147" i="2"/>
  <c r="N146" i="2"/>
  <c r="M145" i="2"/>
  <c r="L145" i="2"/>
  <c r="K145" i="2"/>
  <c r="J145" i="2"/>
  <c r="I145" i="2"/>
  <c r="H145" i="2"/>
  <c r="G145" i="2"/>
  <c r="F145" i="2"/>
  <c r="E145" i="2"/>
  <c r="D145" i="2"/>
  <c r="C145" i="2"/>
  <c r="B145" i="2"/>
  <c r="M143" i="2"/>
  <c r="L143" i="2"/>
  <c r="K143" i="2"/>
  <c r="J143" i="2"/>
  <c r="I143" i="2"/>
  <c r="H143" i="2"/>
  <c r="G143" i="2"/>
  <c r="F143" i="2"/>
  <c r="E143" i="2"/>
  <c r="D143" i="2"/>
  <c r="C143" i="2"/>
  <c r="B143" i="2"/>
  <c r="M142" i="2"/>
  <c r="M137" i="2" s="1"/>
  <c r="L142" i="2"/>
  <c r="J142" i="2"/>
  <c r="I142" i="2"/>
  <c r="G142" i="2"/>
  <c r="F142" i="2"/>
  <c r="E142" i="2"/>
  <c r="D142" i="2"/>
  <c r="C142" i="2"/>
  <c r="B142" i="2"/>
  <c r="N141" i="2"/>
  <c r="K142" i="2"/>
  <c r="N139" i="2"/>
  <c r="N138" i="2"/>
  <c r="N133" i="2"/>
  <c r="N132" i="2"/>
  <c r="M130" i="2"/>
  <c r="K130" i="2"/>
  <c r="J130" i="2"/>
  <c r="I130" i="2"/>
  <c r="H130" i="2"/>
  <c r="F130" i="2"/>
  <c r="E130" i="2"/>
  <c r="D130" i="2"/>
  <c r="C130" i="2"/>
  <c r="B130" i="2"/>
  <c r="N129" i="2"/>
  <c r="M128" i="2"/>
  <c r="L128" i="2"/>
  <c r="K128" i="2"/>
  <c r="J128" i="2"/>
  <c r="I128" i="2"/>
  <c r="H128" i="2"/>
  <c r="G128" i="2"/>
  <c r="F128" i="2"/>
  <c r="E128" i="2"/>
  <c r="D128" i="2"/>
  <c r="C128" i="2"/>
  <c r="B128" i="2"/>
  <c r="N127" i="2"/>
  <c r="N126" i="2"/>
  <c r="M125" i="2"/>
  <c r="L125" i="2"/>
  <c r="K125" i="2"/>
  <c r="J125" i="2"/>
  <c r="I125" i="2"/>
  <c r="H125" i="2"/>
  <c r="G125" i="2"/>
  <c r="F125" i="2"/>
  <c r="E125" i="2"/>
  <c r="D125" i="2"/>
  <c r="C125" i="2"/>
  <c r="B125" i="2"/>
  <c r="M123" i="2"/>
  <c r="L123" i="2"/>
  <c r="K123" i="2"/>
  <c r="J123" i="2"/>
  <c r="I123" i="2"/>
  <c r="H123" i="2"/>
  <c r="G123" i="2"/>
  <c r="F123" i="2"/>
  <c r="E123" i="2"/>
  <c r="D123" i="2"/>
  <c r="C123" i="2"/>
  <c r="B123" i="2"/>
  <c r="M122" i="2"/>
  <c r="M117" i="2" s="1"/>
  <c r="L122" i="2"/>
  <c r="J122" i="2"/>
  <c r="I122" i="2"/>
  <c r="H122" i="2"/>
  <c r="F122" i="2"/>
  <c r="E122" i="2"/>
  <c r="D122" i="2"/>
  <c r="C122" i="2"/>
  <c r="B122" i="2"/>
  <c r="N121" i="2"/>
  <c r="N119" i="2"/>
  <c r="N118" i="2"/>
  <c r="N113" i="2"/>
  <c r="N112" i="2"/>
  <c r="M110" i="2"/>
  <c r="K110" i="2"/>
  <c r="J110" i="2"/>
  <c r="I110" i="2"/>
  <c r="H110" i="2"/>
  <c r="G110" i="2"/>
  <c r="F110" i="2"/>
  <c r="E110" i="2"/>
  <c r="C110" i="2"/>
  <c r="B110" i="2"/>
  <c r="N109" i="2"/>
  <c r="M108" i="2"/>
  <c r="L108" i="2"/>
  <c r="K108" i="2"/>
  <c r="J108" i="2"/>
  <c r="I108" i="2"/>
  <c r="H108" i="2"/>
  <c r="G108" i="2"/>
  <c r="F108" i="2"/>
  <c r="E108" i="2"/>
  <c r="D108" i="2"/>
  <c r="C108" i="2"/>
  <c r="B108" i="2"/>
  <c r="N107" i="2"/>
  <c r="N106" i="2"/>
  <c r="M105" i="2"/>
  <c r="L105" i="2"/>
  <c r="K105" i="2"/>
  <c r="J105" i="2"/>
  <c r="I105" i="2"/>
  <c r="H105" i="2"/>
  <c r="G105" i="2"/>
  <c r="F105" i="2"/>
  <c r="E105" i="2"/>
  <c r="D105" i="2"/>
  <c r="C105" i="2"/>
  <c r="B105" i="2"/>
  <c r="M103" i="2"/>
  <c r="L103" i="2"/>
  <c r="K103" i="2"/>
  <c r="J103" i="2"/>
  <c r="I103" i="2"/>
  <c r="H103" i="2"/>
  <c r="G103" i="2"/>
  <c r="F103" i="2"/>
  <c r="E103" i="2"/>
  <c r="D103" i="2"/>
  <c r="C103" i="2"/>
  <c r="B103" i="2"/>
  <c r="M102" i="2"/>
  <c r="L102" i="2"/>
  <c r="J102" i="2"/>
  <c r="I102" i="2"/>
  <c r="H102" i="2"/>
  <c r="G102" i="2"/>
  <c r="F102" i="2"/>
  <c r="E102" i="2"/>
  <c r="C102" i="2"/>
  <c r="B102" i="2"/>
  <c r="N101" i="2"/>
  <c r="N99" i="2"/>
  <c r="N98" i="2"/>
  <c r="L97" i="2"/>
  <c r="D52" i="8"/>
  <c r="E52" i="8" s="1"/>
  <c r="D51" i="8"/>
  <c r="E51" i="8" s="1"/>
  <c r="E50" i="8"/>
  <c r="D45" i="8"/>
  <c r="E45" i="8" s="1"/>
  <c r="D44" i="8"/>
  <c r="E44" i="8" s="1"/>
  <c r="E43" i="8"/>
  <c r="D37" i="8"/>
  <c r="E37" i="8" s="1"/>
  <c r="D36" i="8"/>
  <c r="E36" i="8" s="1"/>
  <c r="E35" i="8"/>
  <c r="D29" i="8"/>
  <c r="E29" i="8" s="1"/>
  <c r="D28" i="8"/>
  <c r="E28" i="8" s="1"/>
  <c r="E27" i="8"/>
  <c r="D22" i="8"/>
  <c r="E22" i="8" s="1"/>
  <c r="D21" i="8"/>
  <c r="E21" i="8" s="1"/>
  <c r="E20" i="8"/>
  <c r="G28" i="13"/>
  <c r="F28" i="13"/>
  <c r="G27" i="13"/>
  <c r="F27" i="13"/>
  <c r="H20" i="13"/>
  <c r="O16" i="13"/>
  <c r="N16" i="13"/>
  <c r="M16" i="13"/>
  <c r="O15" i="13"/>
  <c r="N15" i="13"/>
  <c r="M15" i="13"/>
  <c r="O19" i="13"/>
  <c r="N19" i="13"/>
  <c r="M19" i="13"/>
  <c r="K19" i="13"/>
  <c r="J19" i="13"/>
  <c r="O14" i="13"/>
  <c r="N14" i="13"/>
  <c r="M14" i="13"/>
  <c r="K14" i="13"/>
  <c r="J14" i="13"/>
  <c r="O13" i="13"/>
  <c r="N13" i="13"/>
  <c r="M13" i="13"/>
  <c r="K13" i="13"/>
  <c r="J13" i="13"/>
  <c r="P8" i="13"/>
  <c r="K15" i="13"/>
  <c r="J16" i="13"/>
  <c r="K16" i="13"/>
  <c r="J17" i="13"/>
  <c r="K17" i="13"/>
  <c r="M17" i="13"/>
  <c r="N17" i="13"/>
  <c r="J18" i="13"/>
  <c r="K18" i="13"/>
  <c r="M18" i="13"/>
  <c r="N18" i="13"/>
  <c r="J20" i="13"/>
  <c r="K20" i="13"/>
  <c r="M20" i="13"/>
  <c r="N20" i="13"/>
  <c r="J21" i="13"/>
  <c r="H21" i="13"/>
  <c r="K21" i="13"/>
  <c r="M21" i="13"/>
  <c r="N21" i="13"/>
  <c r="J22" i="13"/>
  <c r="K22" i="13"/>
  <c r="M22" i="13"/>
  <c r="N22" i="13"/>
  <c r="J23" i="13"/>
  <c r="K23" i="13"/>
  <c r="M23" i="13"/>
  <c r="N23" i="13"/>
  <c r="J24" i="13"/>
  <c r="H24" i="13"/>
  <c r="K24" i="13"/>
  <c r="M24" i="13"/>
  <c r="N24" i="13"/>
  <c r="J27" i="13"/>
  <c r="H27" i="13"/>
  <c r="K27" i="13"/>
  <c r="M27" i="13"/>
  <c r="N27" i="13"/>
  <c r="J28" i="13"/>
  <c r="H28" i="13"/>
  <c r="K28" i="13"/>
  <c r="M28" i="13"/>
  <c r="N28" i="13"/>
  <c r="J31" i="13"/>
  <c r="H31" i="13"/>
  <c r="K31" i="13"/>
  <c r="M31" i="13"/>
  <c r="N31" i="13"/>
  <c r="N131" i="2" l="1"/>
  <c r="D110" i="2"/>
  <c r="L137" i="2"/>
  <c r="D117" i="2"/>
  <c r="D134" i="2" s="1"/>
  <c r="J190" i="2"/>
  <c r="I170" i="2"/>
  <c r="N170" i="2" s="1"/>
  <c r="H117" i="2"/>
  <c r="H134" i="2" s="1"/>
  <c r="G157" i="2"/>
  <c r="G174" i="2" s="1"/>
  <c r="D137" i="2"/>
  <c r="D154" i="2" s="1"/>
  <c r="N151" i="2"/>
  <c r="H97" i="2"/>
  <c r="H114" i="2" s="1"/>
  <c r="N145" i="2"/>
  <c r="E177" i="2"/>
  <c r="E194" i="2" s="1"/>
  <c r="N125" i="2"/>
  <c r="C137" i="2"/>
  <c r="C154" i="2" s="1"/>
  <c r="G137" i="2"/>
  <c r="G154" i="2" s="1"/>
  <c r="E157" i="2"/>
  <c r="E174" i="2" s="1"/>
  <c r="N163" i="2"/>
  <c r="N165" i="2"/>
  <c r="G177" i="2"/>
  <c r="G194" i="2" s="1"/>
  <c r="D177" i="2"/>
  <c r="D194" i="2" s="1"/>
  <c r="H177" i="2"/>
  <c r="H194" i="2" s="1"/>
  <c r="C117" i="2"/>
  <c r="C134" i="2" s="1"/>
  <c r="I177" i="2"/>
  <c r="I194" i="2" s="1"/>
  <c r="B177" i="2"/>
  <c r="B194" i="2" s="1"/>
  <c r="F177" i="2"/>
  <c r="F194" i="2" s="1"/>
  <c r="G97" i="2"/>
  <c r="G114" i="2" s="1"/>
  <c r="C97" i="2"/>
  <c r="C114" i="2" s="1"/>
  <c r="C177" i="2"/>
  <c r="C194" i="2" s="1"/>
  <c r="E97" i="2"/>
  <c r="E114" i="2" s="1"/>
  <c r="I97" i="2"/>
  <c r="I114" i="2" s="1"/>
  <c r="E117" i="2"/>
  <c r="E134" i="2" s="1"/>
  <c r="I117" i="2"/>
  <c r="I134" i="2" s="1"/>
  <c r="N123" i="2"/>
  <c r="E137" i="2"/>
  <c r="E154" i="2" s="1"/>
  <c r="I137" i="2"/>
  <c r="I154" i="2" s="1"/>
  <c r="N143" i="2"/>
  <c r="C157" i="2"/>
  <c r="C174" i="2" s="1"/>
  <c r="D157" i="2"/>
  <c r="D174" i="2" s="1"/>
  <c r="H157" i="2"/>
  <c r="H174" i="2" s="1"/>
  <c r="L190" i="2"/>
  <c r="M97" i="2"/>
  <c r="M114" i="2" s="1"/>
  <c r="F117" i="2"/>
  <c r="F134" i="2" s="1"/>
  <c r="J137" i="2"/>
  <c r="J154" i="2" s="1"/>
  <c r="J97" i="2"/>
  <c r="J114" i="2" s="1"/>
  <c r="N108" i="2"/>
  <c r="M134" i="2"/>
  <c r="M154" i="2"/>
  <c r="M174" i="2"/>
  <c r="M194" i="2"/>
  <c r="N183" i="2"/>
  <c r="N185" i="2"/>
  <c r="N105" i="2"/>
  <c r="L130" i="2"/>
  <c r="N130" i="2" s="1"/>
  <c r="F137" i="2"/>
  <c r="F154" i="2" s="1"/>
  <c r="F157" i="2"/>
  <c r="F174" i="2" s="1"/>
  <c r="N103" i="2"/>
  <c r="J117" i="2"/>
  <c r="J134" i="2" s="1"/>
  <c r="L150" i="2"/>
  <c r="J157" i="2"/>
  <c r="J174" i="2" s="1"/>
  <c r="F97" i="2"/>
  <c r="F114" i="2" s="1"/>
  <c r="L117" i="2"/>
  <c r="N128" i="2"/>
  <c r="K137" i="2"/>
  <c r="K154" i="2" s="1"/>
  <c r="N148" i="2"/>
  <c r="L157" i="2"/>
  <c r="L174" i="2" s="1"/>
  <c r="N168" i="2"/>
  <c r="L177" i="2"/>
  <c r="N188" i="2"/>
  <c r="K182" i="2"/>
  <c r="K177" i="2" s="1"/>
  <c r="K194" i="2" s="1"/>
  <c r="K162" i="2"/>
  <c r="K157" i="2" s="1"/>
  <c r="K174" i="2" s="1"/>
  <c r="B157" i="2"/>
  <c r="B137" i="2"/>
  <c r="K122" i="2"/>
  <c r="K117" i="2" s="1"/>
  <c r="K134" i="2" s="1"/>
  <c r="B117" i="2"/>
  <c r="K102" i="2"/>
  <c r="L110" i="2"/>
  <c r="B97" i="2"/>
  <c r="E30" i="8"/>
  <c r="E38" i="8"/>
  <c r="E53" i="8"/>
  <c r="E46" i="8"/>
  <c r="E23" i="8"/>
  <c r="N110" i="2" l="1"/>
  <c r="E24" i="8"/>
  <c r="D100" i="2"/>
  <c r="E47" i="8"/>
  <c r="I160" i="2"/>
  <c r="E31" i="8"/>
  <c r="G120" i="2"/>
  <c r="E54" i="8"/>
  <c r="J180" i="2"/>
  <c r="E39" i="8"/>
  <c r="H140" i="2"/>
  <c r="L154" i="2"/>
  <c r="N190" i="2"/>
  <c r="L194" i="2"/>
  <c r="N150" i="2"/>
  <c r="L134" i="2"/>
  <c r="B174" i="2"/>
  <c r="B154" i="2"/>
  <c r="B134" i="2"/>
  <c r="L114" i="2"/>
  <c r="K97" i="2"/>
  <c r="K114" i="2" s="1"/>
  <c r="B114" i="2"/>
  <c r="N120" i="2" l="1"/>
  <c r="G122" i="2"/>
  <c r="D102" i="2"/>
  <c r="N102" i="2" s="1"/>
  <c r="N100" i="2"/>
  <c r="H142" i="2"/>
  <c r="N142" i="2" s="1"/>
  <c r="N140" i="2"/>
  <c r="N180" i="2"/>
  <c r="J182" i="2"/>
  <c r="N182" i="2" s="1"/>
  <c r="N160" i="2"/>
  <c r="I162" i="2"/>
  <c r="N162" i="2" s="1"/>
  <c r="I157" i="2" l="1"/>
  <c r="D97" i="2"/>
  <c r="D114" i="2" s="1"/>
  <c r="J177" i="2"/>
  <c r="N177" i="2" s="1"/>
  <c r="N194" i="2" s="1"/>
  <c r="H137" i="2"/>
  <c r="H154" i="2"/>
  <c r="N137" i="2"/>
  <c r="N154" i="2" s="1"/>
  <c r="G117" i="2"/>
  <c r="N122" i="2"/>
  <c r="N157" i="2"/>
  <c r="N174" i="2" s="1"/>
  <c r="I174" i="2"/>
  <c r="G31" i="13"/>
  <c r="G26" i="13"/>
  <c r="G25" i="13"/>
  <c r="G24" i="13"/>
  <c r="G23" i="13"/>
  <c r="G22" i="13"/>
  <c r="G21" i="13"/>
  <c r="G20" i="13"/>
  <c r="G18" i="13"/>
  <c r="G17" i="13"/>
  <c r="G16" i="13"/>
  <c r="G15" i="13"/>
  <c r="N97" i="2" l="1"/>
  <c r="N114" i="2" s="1"/>
  <c r="J194" i="2"/>
  <c r="G134" i="2"/>
  <c r="N117" i="2"/>
  <c r="N134" i="2" s="1"/>
  <c r="B40" i="2"/>
  <c r="B30" i="2" l="1"/>
  <c r="M30" i="2"/>
  <c r="L30" i="2"/>
  <c r="K30" i="2"/>
  <c r="J30" i="2"/>
  <c r="I30" i="2"/>
  <c r="H30" i="2"/>
  <c r="G30" i="2"/>
  <c r="F30" i="2"/>
  <c r="E30" i="2"/>
  <c r="D30" i="2"/>
  <c r="O31" i="13"/>
  <c r="F31" i="13"/>
  <c r="E31" i="13"/>
  <c r="D31" i="13"/>
  <c r="F26" i="13"/>
  <c r="F25" i="13"/>
  <c r="D20" i="13"/>
  <c r="O21" i="13"/>
  <c r="F21" i="13"/>
  <c r="E21" i="13"/>
  <c r="D21" i="13"/>
  <c r="O20" i="13"/>
  <c r="F20" i="13"/>
  <c r="E12" i="8" l="1"/>
  <c r="D13" i="8"/>
  <c r="E13" i="8" s="1"/>
  <c r="D14" i="8"/>
  <c r="E14" i="8" s="1"/>
  <c r="C71" i="2"/>
  <c r="E15" i="8" l="1"/>
  <c r="B80" i="2" s="1"/>
  <c r="P10" i="13"/>
  <c r="E16" i="8" l="1"/>
  <c r="C40" i="2"/>
  <c r="D40" i="2"/>
  <c r="E40" i="2"/>
  <c r="F40" i="2"/>
  <c r="G40" i="2"/>
  <c r="H40" i="2"/>
  <c r="I40" i="2"/>
  <c r="J40" i="2"/>
  <c r="K40" i="2"/>
  <c r="L40" i="2"/>
  <c r="M40" i="2"/>
  <c r="B36" i="2"/>
  <c r="N38" i="2"/>
  <c r="N39" i="2"/>
  <c r="M83" i="2" l="1"/>
  <c r="L83" i="2"/>
  <c r="K83" i="2"/>
  <c r="J83" i="2"/>
  <c r="I83" i="2"/>
  <c r="H83" i="2"/>
  <c r="G83" i="2"/>
  <c r="F83" i="2"/>
  <c r="E83" i="2"/>
  <c r="D83" i="2"/>
  <c r="C83" i="2"/>
  <c r="B83" i="2"/>
  <c r="M82" i="2"/>
  <c r="L82" i="2"/>
  <c r="K82" i="2"/>
  <c r="J82" i="2"/>
  <c r="I82" i="2"/>
  <c r="H82" i="2"/>
  <c r="G82" i="2"/>
  <c r="F82" i="2"/>
  <c r="D82" i="2"/>
  <c r="C82" i="2"/>
  <c r="B82" i="2"/>
  <c r="M63" i="2"/>
  <c r="L63" i="2"/>
  <c r="K63" i="2"/>
  <c r="J63" i="2"/>
  <c r="I63" i="2"/>
  <c r="H63" i="2"/>
  <c r="M62" i="2"/>
  <c r="M24" i="2" s="1"/>
  <c r="L62" i="2"/>
  <c r="L24" i="2" s="1"/>
  <c r="J62" i="2"/>
  <c r="J24" i="2" s="1"/>
  <c r="I62" i="2"/>
  <c r="I24" i="2" s="1"/>
  <c r="H62" i="2"/>
  <c r="H24" i="2" s="1"/>
  <c r="D63" i="2"/>
  <c r="C63" i="2"/>
  <c r="B63" i="2"/>
  <c r="D62" i="2"/>
  <c r="D24" i="2" s="1"/>
  <c r="C27" i="2"/>
  <c r="D27" i="2"/>
  <c r="E27" i="2"/>
  <c r="F27" i="2"/>
  <c r="G27" i="2"/>
  <c r="H27" i="2"/>
  <c r="I27" i="2"/>
  <c r="J27" i="2"/>
  <c r="K27" i="2"/>
  <c r="L27" i="2"/>
  <c r="M27" i="2"/>
  <c r="B27" i="2"/>
  <c r="D16" i="13" l="1"/>
  <c r="F15" i="13" l="1"/>
  <c r="H68" i="2" l="1"/>
  <c r="I68" i="2"/>
  <c r="J68" i="2"/>
  <c r="K68" i="2"/>
  <c r="G70" i="2"/>
  <c r="H70" i="2"/>
  <c r="I70" i="2"/>
  <c r="J70" i="2"/>
  <c r="K70" i="2"/>
  <c r="L70" i="2"/>
  <c r="M70" i="2"/>
  <c r="G63" i="2"/>
  <c r="F63" i="2"/>
  <c r="E63" i="2"/>
  <c r="G62" i="2"/>
  <c r="G24" i="2" s="1"/>
  <c r="E62" i="2"/>
  <c r="E24" i="2" s="1"/>
  <c r="N16" i="2"/>
  <c r="P16" i="2" s="1"/>
  <c r="P11" i="13" l="1"/>
  <c r="O28" i="13" l="1"/>
  <c r="O27" i="13"/>
  <c r="O24" i="13"/>
  <c r="O23" i="13"/>
  <c r="O18" i="13"/>
  <c r="O17" i="13"/>
  <c r="D23" i="13" l="1"/>
  <c r="F23" i="13"/>
  <c r="F24" i="13"/>
  <c r="P24" i="13" s="1"/>
  <c r="P19" i="13"/>
  <c r="F18" i="13"/>
  <c r="F17" i="13"/>
  <c r="F16" i="13"/>
  <c r="P14" i="13"/>
  <c r="P13" i="13"/>
  <c r="E15" i="13"/>
  <c r="E16" i="13"/>
  <c r="E17" i="13"/>
  <c r="E18" i="13"/>
  <c r="E20" i="13"/>
  <c r="E23" i="13"/>
  <c r="D25" i="13"/>
  <c r="D26" i="13"/>
  <c r="D27" i="13"/>
  <c r="D28" i="13"/>
  <c r="D15" i="13"/>
  <c r="D17" i="13"/>
  <c r="D18" i="13"/>
  <c r="P31" i="13" l="1"/>
  <c r="P20" i="13"/>
  <c r="P17" i="13"/>
  <c r="P15" i="13"/>
  <c r="P21" i="13"/>
  <c r="P23" i="13"/>
  <c r="P18" i="13"/>
  <c r="P16" i="13"/>
  <c r="F70" i="2"/>
  <c r="K88" i="2" l="1"/>
  <c r="J88" i="2"/>
  <c r="I88" i="2"/>
  <c r="H88" i="2"/>
  <c r="G88" i="2"/>
  <c r="F88" i="2"/>
  <c r="E88" i="2"/>
  <c r="D88" i="2"/>
  <c r="C88" i="2"/>
  <c r="B88" i="2"/>
  <c r="F68" i="2"/>
  <c r="M68" i="2"/>
  <c r="L68" i="2"/>
  <c r="E68" i="2"/>
  <c r="D68" i="2"/>
  <c r="C68" i="2"/>
  <c r="B68" i="2"/>
  <c r="L88" i="2" l="1"/>
  <c r="K77" i="2"/>
  <c r="N93" i="2"/>
  <c r="N92" i="2"/>
  <c r="N91" i="2"/>
  <c r="M90" i="2"/>
  <c r="L90" i="2"/>
  <c r="K90" i="2"/>
  <c r="J90" i="2"/>
  <c r="I90" i="2"/>
  <c r="H90" i="2"/>
  <c r="G90" i="2"/>
  <c r="F90" i="2"/>
  <c r="E90" i="2"/>
  <c r="D90" i="2"/>
  <c r="C90" i="2"/>
  <c r="B90" i="2"/>
  <c r="N87" i="2"/>
  <c r="N86" i="2"/>
  <c r="M85" i="2"/>
  <c r="L85" i="2"/>
  <c r="K85" i="2"/>
  <c r="J85" i="2"/>
  <c r="I85" i="2"/>
  <c r="H85" i="2"/>
  <c r="G85" i="2"/>
  <c r="F85" i="2"/>
  <c r="E85" i="2"/>
  <c r="D85" i="2"/>
  <c r="C85" i="2"/>
  <c r="B85" i="2"/>
  <c r="G77" i="2"/>
  <c r="N81" i="2"/>
  <c r="F77" i="2"/>
  <c r="N79" i="2"/>
  <c r="N78" i="2"/>
  <c r="J77" i="2"/>
  <c r="I77" i="2"/>
  <c r="H77" i="2"/>
  <c r="D77" i="2"/>
  <c r="C77" i="2"/>
  <c r="B77" i="2"/>
  <c r="J94" i="2" l="1"/>
  <c r="H94" i="2"/>
  <c r="G94" i="2"/>
  <c r="C94" i="2"/>
  <c r="B94" i="2"/>
  <c r="D94" i="2"/>
  <c r="F94" i="2"/>
  <c r="M77" i="2"/>
  <c r="E82" i="2"/>
  <c r="E77" i="2" s="1"/>
  <c r="E94" i="2" s="1"/>
  <c r="I94" i="2"/>
  <c r="N85" i="2"/>
  <c r="K94" i="2"/>
  <c r="N90" i="2"/>
  <c r="N83" i="2"/>
  <c r="M88" i="2" l="1"/>
  <c r="N89" i="2"/>
  <c r="C30" i="2"/>
  <c r="B28" i="2"/>
  <c r="C28" i="2"/>
  <c r="B25" i="2"/>
  <c r="C25" i="2"/>
  <c r="B23" i="2"/>
  <c r="C23" i="2"/>
  <c r="D23" i="2"/>
  <c r="N82" i="2" l="1"/>
  <c r="N80" i="2"/>
  <c r="L77" i="2"/>
  <c r="N88" i="2"/>
  <c r="M94" i="2"/>
  <c r="A71" i="2"/>
  <c r="L94" i="2" l="1"/>
  <c r="N77" i="2"/>
  <c r="N94" i="2" s="1"/>
  <c r="P37" i="13"/>
  <c r="P36" i="13"/>
  <c r="P35" i="13"/>
  <c r="P34" i="13"/>
  <c r="P33" i="13"/>
  <c r="P32" i="13"/>
  <c r="P30" i="13"/>
  <c r="P29" i="13"/>
  <c r="E28" i="13"/>
  <c r="P28" i="13" s="1"/>
  <c r="E27" i="13"/>
  <c r="P27" i="13" s="1"/>
  <c r="E26" i="13"/>
  <c r="P26" i="13" s="1"/>
  <c r="E25" i="13"/>
  <c r="P25" i="13" s="1"/>
  <c r="O22" i="13"/>
  <c r="E22" i="13" l="1"/>
  <c r="D22" i="13"/>
  <c r="F22" i="13"/>
  <c r="D28" i="2"/>
  <c r="F25" i="2"/>
  <c r="D25" i="2"/>
  <c r="P22" i="13" l="1"/>
  <c r="P39" i="13" s="1"/>
  <c r="D6" i="2"/>
  <c r="E23" i="2"/>
  <c r="F23" i="2"/>
  <c r="P40" i="13" l="1"/>
  <c r="P41" i="13" s="1"/>
  <c r="B50" i="13" s="1"/>
  <c r="D6" i="8" l="1"/>
  <c r="E6" i="8" s="1"/>
  <c r="D5" i="8"/>
  <c r="E4" i="8"/>
  <c r="N73" i="2"/>
  <c r="N72" i="2"/>
  <c r="D70" i="2"/>
  <c r="C70" i="2"/>
  <c r="B70" i="2"/>
  <c r="N67" i="2"/>
  <c r="N66" i="2"/>
  <c r="M65" i="2"/>
  <c r="L65" i="2"/>
  <c r="K65" i="2"/>
  <c r="J65" i="2"/>
  <c r="I65" i="2"/>
  <c r="H65" i="2"/>
  <c r="G65" i="2"/>
  <c r="F65" i="2"/>
  <c r="E65" i="2"/>
  <c r="D65" i="2"/>
  <c r="C65" i="2"/>
  <c r="B65" i="2"/>
  <c r="N61" i="2"/>
  <c r="N59" i="2"/>
  <c r="N58" i="2"/>
  <c r="M57" i="2"/>
  <c r="L57" i="2"/>
  <c r="J57" i="2"/>
  <c r="H57" i="2"/>
  <c r="G57" i="2"/>
  <c r="N53" i="2"/>
  <c r="N52" i="2"/>
  <c r="N51" i="2"/>
  <c r="M50" i="2"/>
  <c r="L50" i="2"/>
  <c r="K50" i="2"/>
  <c r="J50" i="2"/>
  <c r="I50" i="2"/>
  <c r="H50" i="2"/>
  <c r="G50" i="2"/>
  <c r="F50" i="2"/>
  <c r="E50" i="2"/>
  <c r="D50" i="2"/>
  <c r="C50" i="2"/>
  <c r="B50" i="2"/>
  <c r="N49" i="2"/>
  <c r="N48" i="2"/>
  <c r="M47" i="2"/>
  <c r="L47" i="2"/>
  <c r="K47" i="2"/>
  <c r="J47" i="2"/>
  <c r="I47" i="2"/>
  <c r="H47" i="2"/>
  <c r="G47" i="2"/>
  <c r="F47" i="2"/>
  <c r="E47" i="2"/>
  <c r="D47" i="2"/>
  <c r="C47" i="2"/>
  <c r="B47" i="2"/>
  <c r="N46" i="2"/>
  <c r="M45" i="2"/>
  <c r="L45" i="2"/>
  <c r="K45" i="2"/>
  <c r="J45" i="2"/>
  <c r="I45" i="2"/>
  <c r="H45" i="2"/>
  <c r="G45" i="2"/>
  <c r="F45" i="2"/>
  <c r="E45" i="2"/>
  <c r="D45" i="2"/>
  <c r="C45" i="2"/>
  <c r="B45" i="2"/>
  <c r="N44" i="2"/>
  <c r="M43" i="2"/>
  <c r="L43" i="2"/>
  <c r="K43" i="2"/>
  <c r="J43" i="2"/>
  <c r="I43" i="2"/>
  <c r="H43" i="2"/>
  <c r="G43" i="2"/>
  <c r="F43" i="2"/>
  <c r="E43" i="2"/>
  <c r="D43" i="2"/>
  <c r="C43" i="2"/>
  <c r="B43" i="2"/>
  <c r="N42" i="2"/>
  <c r="N41" i="2"/>
  <c r="M36" i="2"/>
  <c r="L36" i="2"/>
  <c r="K36" i="2"/>
  <c r="J36" i="2"/>
  <c r="I36" i="2"/>
  <c r="H36" i="2"/>
  <c r="G36" i="2"/>
  <c r="F36" i="2"/>
  <c r="E36" i="2"/>
  <c r="C36" i="2"/>
  <c r="N37" i="2"/>
  <c r="N33" i="2"/>
  <c r="M32" i="2"/>
  <c r="L32" i="2"/>
  <c r="K32" i="2"/>
  <c r="J32" i="2"/>
  <c r="I32" i="2"/>
  <c r="H32" i="2"/>
  <c r="G32" i="2"/>
  <c r="F32" i="2"/>
  <c r="E32" i="2"/>
  <c r="D32" i="2"/>
  <c r="C32" i="2"/>
  <c r="B32" i="2"/>
  <c r="N31" i="2"/>
  <c r="M29" i="2"/>
  <c r="L29" i="2"/>
  <c r="K29" i="2"/>
  <c r="J29" i="2"/>
  <c r="I29" i="2"/>
  <c r="H29" i="2"/>
  <c r="G29" i="2"/>
  <c r="E29" i="2"/>
  <c r="D29" i="2"/>
  <c r="C29" i="2"/>
  <c r="B29" i="2"/>
  <c r="M28" i="2"/>
  <c r="L28" i="2"/>
  <c r="K28" i="2"/>
  <c r="J28" i="2"/>
  <c r="I28" i="2"/>
  <c r="H28" i="2"/>
  <c r="G28" i="2"/>
  <c r="F28" i="2"/>
  <c r="E28" i="2"/>
  <c r="C26" i="2"/>
  <c r="B26" i="2"/>
  <c r="M25" i="2"/>
  <c r="L25" i="2"/>
  <c r="K25" i="2"/>
  <c r="J25" i="2"/>
  <c r="I25" i="2"/>
  <c r="H25" i="2"/>
  <c r="G25" i="2"/>
  <c r="E25" i="2"/>
  <c r="M23" i="2"/>
  <c r="M6" i="2" s="1"/>
  <c r="L23" i="2"/>
  <c r="K23" i="2"/>
  <c r="J23" i="2"/>
  <c r="I23" i="2"/>
  <c r="H23" i="2"/>
  <c r="G23" i="2"/>
  <c r="N15" i="2"/>
  <c r="P15" i="2" s="1"/>
  <c r="N14" i="2"/>
  <c r="P14" i="2" s="1"/>
  <c r="N13" i="2"/>
  <c r="P13" i="2" s="1"/>
  <c r="N11" i="2"/>
  <c r="P11" i="2" s="1"/>
  <c r="N9" i="2"/>
  <c r="P9" i="2" s="1"/>
  <c r="N8" i="2"/>
  <c r="P8" i="2" s="1"/>
  <c r="M74" i="2" l="1"/>
  <c r="M199" i="2"/>
  <c r="E5" i="8"/>
  <c r="E7" i="8" s="1"/>
  <c r="C60" i="2" s="1"/>
  <c r="C62" i="2" s="1"/>
  <c r="C24" i="2" s="1"/>
  <c r="C6" i="2" s="1"/>
  <c r="G68" i="2"/>
  <c r="G74" i="2" s="1"/>
  <c r="H74" i="2"/>
  <c r="L74" i="2"/>
  <c r="J26" i="2"/>
  <c r="H6" i="2"/>
  <c r="H199" i="2" s="1"/>
  <c r="J6" i="2"/>
  <c r="J199" i="2" s="1"/>
  <c r="L6" i="2"/>
  <c r="L199" i="2" s="1"/>
  <c r="E6" i="2"/>
  <c r="D36" i="2"/>
  <c r="E26" i="2"/>
  <c r="G26" i="2"/>
  <c r="I26" i="2"/>
  <c r="K26" i="2"/>
  <c r="M26" i="2"/>
  <c r="G6" i="2"/>
  <c r="G199" i="2" s="1"/>
  <c r="I6" i="2"/>
  <c r="N45" i="2"/>
  <c r="N30" i="2"/>
  <c r="P30" i="2" s="1"/>
  <c r="F29" i="2"/>
  <c r="N29" i="2" s="1"/>
  <c r="P29" i="2" s="1"/>
  <c r="F26" i="2"/>
  <c r="D57" i="2"/>
  <c r="D74" i="2" s="1"/>
  <c r="N28" i="2"/>
  <c r="P28" i="2" s="1"/>
  <c r="N65" i="2"/>
  <c r="F34" i="2"/>
  <c r="J34" i="2"/>
  <c r="E34" i="2"/>
  <c r="G34" i="2"/>
  <c r="I34" i="2"/>
  <c r="K34" i="2"/>
  <c r="M34" i="2"/>
  <c r="H34" i="2"/>
  <c r="L34" i="2"/>
  <c r="C34" i="2"/>
  <c r="H26" i="2"/>
  <c r="L26" i="2"/>
  <c r="D26" i="2"/>
  <c r="N23" i="2"/>
  <c r="P23" i="2" s="1"/>
  <c r="N25" i="2"/>
  <c r="P25" i="2" s="1"/>
  <c r="N32" i="2"/>
  <c r="N40" i="2"/>
  <c r="P40" i="2" s="1"/>
  <c r="N47" i="2"/>
  <c r="N71" i="2"/>
  <c r="E70" i="2"/>
  <c r="N70" i="2" s="1"/>
  <c r="N63" i="2"/>
  <c r="N43" i="2"/>
  <c r="N27" i="2"/>
  <c r="P27" i="2" s="1"/>
  <c r="N50" i="2"/>
  <c r="C54" i="2" l="1"/>
  <c r="K62" i="2"/>
  <c r="F62" i="2"/>
  <c r="F24" i="2" s="1"/>
  <c r="F6" i="2" s="1"/>
  <c r="F54" i="2" s="1"/>
  <c r="D34" i="2"/>
  <c r="D54" i="2" s="1"/>
  <c r="D196" i="2" s="1"/>
  <c r="I57" i="2"/>
  <c r="N69" i="2"/>
  <c r="G54" i="2"/>
  <c r="G196" i="2" s="1"/>
  <c r="J54" i="2"/>
  <c r="D199" i="2"/>
  <c r="N36" i="2"/>
  <c r="P36" i="2" s="1"/>
  <c r="M54" i="2"/>
  <c r="M196" i="2" s="1"/>
  <c r="I54" i="2"/>
  <c r="E54" i="2"/>
  <c r="N26" i="2"/>
  <c r="P26" i="2" s="1"/>
  <c r="E8" i="8"/>
  <c r="L54" i="2"/>
  <c r="L196" i="2" s="1"/>
  <c r="H54" i="2"/>
  <c r="H196" i="2" s="1"/>
  <c r="E57" i="2"/>
  <c r="N35" i="2"/>
  <c r="B34" i="2"/>
  <c r="K57" i="2" l="1"/>
  <c r="K74" i="2" s="1"/>
  <c r="K24" i="2"/>
  <c r="K6" i="2" s="1"/>
  <c r="K54" i="2" s="1"/>
  <c r="B62" i="2"/>
  <c r="I74" i="2"/>
  <c r="I196" i="2" s="1"/>
  <c r="I199" i="2"/>
  <c r="N68" i="2"/>
  <c r="J74" i="2"/>
  <c r="J196" i="2" s="1"/>
  <c r="E199" i="2"/>
  <c r="E74" i="2"/>
  <c r="E196" i="2" s="1"/>
  <c r="F57" i="2"/>
  <c r="N60" i="2"/>
  <c r="N34" i="2"/>
  <c r="K196" i="2" l="1"/>
  <c r="K199" i="2"/>
  <c r="B57" i="2"/>
  <c r="B74" i="2" s="1"/>
  <c r="B24" i="2"/>
  <c r="F199" i="2"/>
  <c r="F74" i="2"/>
  <c r="F196" i="2" s="1"/>
  <c r="N62" i="2"/>
  <c r="C57" i="2"/>
  <c r="B6" i="2" l="1"/>
  <c r="N6" i="2" s="1"/>
  <c r="P6" i="2" s="1"/>
  <c r="N24" i="2"/>
  <c r="P24" i="2" s="1"/>
  <c r="C199" i="2"/>
  <c r="C74" i="2"/>
  <c r="C196" i="2" s="1"/>
  <c r="N57" i="2"/>
  <c r="N74" i="2" s="1"/>
  <c r="N54" i="2" l="1"/>
  <c r="B54" i="2"/>
  <c r="B196" i="2" s="1"/>
  <c r="B199" i="2"/>
  <c r="P54" i="2" l="1"/>
  <c r="N196" i="2"/>
  <c r="Q198" i="2" s="1"/>
  <c r="N19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tc={6F60F226-4EE0-41FA-BCC1-74F29409D6E3}</author>
    <author>tc={55889C3E-4645-412E-8D53-98ECE0E9D590}</author>
    <author>tc={5BA3FC1D-E95D-4545-8258-8A160630EFE0}</author>
    <author>tc={D772955A-009D-4DE0-9A24-54F2B4D31114}</author>
    <author>tc={8A96F3AE-2D8B-4A56-AA08-F0E55E43023D}</author>
    <author>tc={8CDF93BE-69AB-46CC-97FE-EDBC2A9C2959}</author>
    <author>Gints Kārkliņš</author>
    <author>tc={B43431E7-BB69-4071-83F8-B2C87814439C}</author>
    <author>tc={E40E592D-6049-4E7E-8063-00D7BC8386A2}</author>
    <author>tc={A4392257-B47C-4701-B2FA-886D29AF5BC4}</author>
    <author>tc={892328FC-4763-428D-9C36-45082BB5F65C}</author>
    <author>tc={ED9B9A11-1356-4637-9B87-B9662920F93B}</author>
    <author>tc={3027243C-DAA8-482F-AB4E-B10D7F8E772C}</author>
    <author>tc={B9080C29-7402-4B92-B7E5-667176FE8B62}</author>
    <author>tc={2191E016-2C5D-461A-BBC9-95286DBD7108}</author>
    <author>tc={DC4CCD23-2BA5-4A4D-81AF-675118550763}</author>
    <author>tc={621F744C-F6CF-487A-8918-25F4AFDFFDC8}</author>
    <author>tc={DF88ECCC-C2D8-4C06-BE4C-696BE3AE904F}</author>
    <author>tc={54439B32-DF5E-46BA-9E8D-4F10D7F59E62}</author>
    <author>tc={CABA9439-3CDC-4F31-B27B-6BBDCADE8748}</author>
    <author>tc={F03797F5-1DBB-42D9-BEBA-77733686D336}</author>
  </authors>
  <commentList>
    <comment ref="H13" authorId="0" shapeId="0" xr:uid="{6F60F226-4EE0-41FA-BCC1-74F29409D6E3}">
      <text>
        <t>[Threaded comment]
Your version of Excel allows you to read this threaded comment; however, any edits to it will get removed if the file is opened in a newer version of Excel. Learn more: https://go.microsoft.com/fwlink/?linkid=870924
Comment:
    Tiek noslēgti līgumi ar 58 dīleriem plus 1000 trīspusējie līgumi</t>
      </text>
    </comment>
    <comment ref="I13" authorId="1" shapeId="0" xr:uid="{55889C3E-4645-412E-8D53-98ECE0E9D590}">
      <text>
        <t>[Threaded comment]
Your version of Excel allows you to read this threaded comment; however, any edits to it will get removed if the file is opened in a newer version of Excel. Learn more: https://go.microsoft.com/fwlink/?linkid=870924
Comment:
    0,25 stunda uz vienu līgumu</t>
      </text>
    </comment>
    <comment ref="H14" authorId="2" shapeId="0" xr:uid="{5BA3FC1D-E95D-4545-8258-8A160630EFE0}">
      <text>
        <t>[Threaded comment]
Your version of Excel allows you to read this threaded comment; however, any edits to it will get removed if the file is opened in a newer version of Excel. Learn more: https://go.microsoft.com/fwlink/?linkid=870924
Comment:
    Nav paredzēts</t>
      </text>
    </comment>
    <comment ref="I14" authorId="3" shapeId="0" xr:uid="{D772955A-009D-4DE0-9A24-54F2B4D31114}">
      <text>
        <t>[Threaded comment]
Your version of Excel allows you to read this threaded comment; however, any edits to it will get removed if the file is opened in a newer version of Excel. Learn more: https://go.microsoft.com/fwlink/?linkid=870924
Comment:
    Nav paredzēts</t>
      </text>
    </comment>
    <comment ref="H15" authorId="4" shapeId="0" xr:uid="{8A96F3AE-2D8B-4A56-AA08-F0E55E43023D}">
      <text>
        <t>[Threaded comment]
Your version of Excel allows you to read this threaded comment; however, any edits to it will get removed if the file is opened in a newer version of Excel. Learn more: https://go.microsoft.com/fwlink/?linkid=870924
Comment:
    0,5h vienam atbalsta saņēmējam</t>
      </text>
    </comment>
    <comment ref="I15" authorId="5" shapeId="0" xr:uid="{8CDF93BE-69AB-46CC-97FE-EDBC2A9C2959}">
      <text>
        <t>[Threaded comment]
Your version of Excel allows you to read this threaded comment; however, any edits to it will get removed if the file is opened in a newer version of Excel. Learn more: https://go.microsoft.com/fwlink/?linkid=870924
Comment:
    1 stunda projektam - pieteikuma izvērtēšana, apstiprināšana</t>
      </text>
    </comment>
    <comment ref="L15" authorId="6" shapeId="0" xr:uid="{8A24F98E-A3ED-4F6F-8DC5-15B27CBFBFEB}">
      <text>
        <r>
          <rPr>
            <b/>
            <sz val="9"/>
            <color indexed="81"/>
            <rFont val="Tahoma"/>
            <family val="2"/>
            <charset val="186"/>
          </rPr>
          <t>Gints Kārkliņš:</t>
        </r>
        <r>
          <rPr>
            <sz val="9"/>
            <color indexed="81"/>
            <rFont val="Tahoma"/>
            <family val="2"/>
            <charset val="186"/>
          </rPr>
          <t xml:space="preserve">
viens pārskats</t>
        </r>
      </text>
    </comment>
    <comment ref="M15" authorId="6" shapeId="0" xr:uid="{00000000-0006-0000-0200-000004000000}">
      <text>
        <r>
          <rPr>
            <b/>
            <sz val="9"/>
            <color indexed="81"/>
            <rFont val="Tahoma"/>
            <family val="2"/>
            <charset val="186"/>
          </rPr>
          <t>Gints Kārkliņš:</t>
        </r>
        <r>
          <rPr>
            <sz val="9"/>
            <color indexed="81"/>
            <rFont val="Tahoma"/>
            <family val="2"/>
            <charset val="186"/>
          </rPr>
          <t xml:space="preserve">
viens pārskats</t>
        </r>
      </text>
    </comment>
    <comment ref="N15" authorId="6" shapeId="0" xr:uid="{00000000-0006-0000-0200-000005000000}">
      <text>
        <r>
          <rPr>
            <b/>
            <sz val="9"/>
            <color indexed="81"/>
            <rFont val="Tahoma"/>
            <family val="2"/>
            <charset val="186"/>
          </rPr>
          <t>Gints Kārkliņš:</t>
        </r>
        <r>
          <rPr>
            <sz val="9"/>
            <color indexed="81"/>
            <rFont val="Tahoma"/>
            <family val="2"/>
            <charset val="186"/>
          </rPr>
          <t xml:space="preserve">
viens pārskats</t>
        </r>
      </text>
    </comment>
    <comment ref="O15" authorId="6" shapeId="0" xr:uid="{00000000-0006-0000-0200-000007000000}">
      <text>
        <r>
          <rPr>
            <b/>
            <sz val="9"/>
            <color indexed="81"/>
            <rFont val="Tahoma"/>
            <family val="2"/>
            <charset val="186"/>
          </rPr>
          <t>Gints Kārkliņš:</t>
        </r>
        <r>
          <rPr>
            <sz val="9"/>
            <color indexed="81"/>
            <rFont val="Tahoma"/>
            <family val="2"/>
            <charset val="186"/>
          </rPr>
          <t xml:space="preserve">
viens pārskats</t>
        </r>
      </text>
    </comment>
    <comment ref="H16" authorId="7" shapeId="0" xr:uid="{B43431E7-BB69-4071-83F8-B2C87814439C}">
      <text>
        <t>[Threaded comment]
Your version of Excel allows you to read this threaded comment; however, any edits to it will get removed if the file is opened in a newer version of Excel. Learn more: https://go.microsoft.com/fwlink/?linkid=870924
Comment:
    2 pārskati 8 mēnešos (maksimums var 4 pārskatus katru mēnesi iesniegt)</t>
      </text>
    </comment>
    <comment ref="I16" authorId="8" shapeId="0" xr:uid="{E40E592D-6049-4E7E-8063-00D7BC8386A2}">
      <text>
        <t>[Threaded comment]
Your version of Excel allows you to read this threaded comment; however, any edits to it will get removed if the file is opened in a newer version of Excel. Learn more: https://go.microsoft.com/fwlink/?linkid=870924
Comment:
    Nav paredzēts</t>
      </text>
    </comment>
    <comment ref="L16" authorId="6" shapeId="0" xr:uid="{0913012F-CABA-4D96-88CE-4012488091AF}">
      <text>
        <r>
          <rPr>
            <b/>
            <sz val="9"/>
            <color indexed="81"/>
            <rFont val="Tahoma"/>
            <family val="2"/>
            <charset val="186"/>
          </rPr>
          <t>Gints Kārkliņš:</t>
        </r>
        <r>
          <rPr>
            <sz val="9"/>
            <color indexed="81"/>
            <rFont val="Tahoma"/>
            <family val="2"/>
            <charset val="186"/>
          </rPr>
          <t xml:space="preserve">
viens pārskats</t>
        </r>
      </text>
    </comment>
    <comment ref="M16" authorId="6" shapeId="0" xr:uid="{00000000-0006-0000-0200-000009000000}">
      <text>
        <r>
          <rPr>
            <b/>
            <sz val="9"/>
            <color indexed="81"/>
            <rFont val="Tahoma"/>
            <family val="2"/>
            <charset val="186"/>
          </rPr>
          <t>Gints Kārkliņš:</t>
        </r>
        <r>
          <rPr>
            <sz val="9"/>
            <color indexed="81"/>
            <rFont val="Tahoma"/>
            <family val="2"/>
            <charset val="186"/>
          </rPr>
          <t xml:space="preserve">
viens pārskats</t>
        </r>
      </text>
    </comment>
    <comment ref="N16" authorId="6" shapeId="0" xr:uid="{00000000-0006-0000-0200-00000A000000}">
      <text>
        <r>
          <rPr>
            <b/>
            <sz val="9"/>
            <color indexed="81"/>
            <rFont val="Tahoma"/>
            <family val="2"/>
            <charset val="186"/>
          </rPr>
          <t>Gints Kārkliņš:</t>
        </r>
        <r>
          <rPr>
            <sz val="9"/>
            <color indexed="81"/>
            <rFont val="Tahoma"/>
            <family val="2"/>
            <charset val="186"/>
          </rPr>
          <t xml:space="preserve">
viens pārskats</t>
        </r>
      </text>
    </comment>
    <comment ref="O16" authorId="6" shapeId="0" xr:uid="{00000000-0006-0000-0200-00000C000000}">
      <text>
        <r>
          <rPr>
            <b/>
            <sz val="9"/>
            <color indexed="81"/>
            <rFont val="Tahoma"/>
            <family val="2"/>
            <charset val="186"/>
          </rPr>
          <t>Gints Kārkliņš:</t>
        </r>
        <r>
          <rPr>
            <sz val="9"/>
            <color indexed="81"/>
            <rFont val="Tahoma"/>
            <family val="2"/>
            <charset val="186"/>
          </rPr>
          <t xml:space="preserve">
viens pārskats</t>
        </r>
      </text>
    </comment>
    <comment ref="H17" authorId="9" shapeId="0" xr:uid="{A4392257-B47C-4701-B2FA-886D29AF5BC4}">
      <text>
        <t>[Threaded comment]
Your version of Excel allows you to read this threaded comment; however, any edits to it will get removed if the file is opened in a newer version of Excel. Learn more: https://go.microsoft.com/fwlink/?linkid=870924
Comment:
    Nav paredzēts</t>
      </text>
    </comment>
    <comment ref="I17" authorId="10" shapeId="0" xr:uid="{892328FC-4763-428D-9C36-45082BB5F65C}">
      <text>
        <t>[Threaded comment]
Your version of Excel allows you to read this threaded comment; however, any edits to it will get removed if the file is opened in a newer version of Excel. Learn more: https://go.microsoft.com/fwlink/?linkid=870924
Comment:
    Nav paredzēts</t>
      </text>
    </comment>
    <comment ref="H18" authorId="11" shapeId="0" xr:uid="{ED9B9A11-1356-4637-9B87-B9662920F93B}">
      <text>
        <t>[Threaded comment]
Your version of Excel allows you to read this threaded comment; however, any edits to it will get removed if the file is opened in a newer version of Excel. Learn more: https://go.microsoft.com/fwlink/?linkid=870924
Comment:
    Nav paredzēts</t>
      </text>
    </comment>
    <comment ref="I18" authorId="12" shapeId="0" xr:uid="{3027243C-DAA8-482F-AB4E-B10D7F8E772C}">
      <text>
        <t>[Threaded comment]
Your version of Excel allows you to read this threaded comment; however, any edits to it will get removed if the file is opened in a newer version of Excel. Learn more: https://go.microsoft.com/fwlink/?linkid=870924
Comment:
    Nav paredzēts</t>
      </text>
    </comment>
    <comment ref="H19" authorId="13" shapeId="0" xr:uid="{B9080C29-7402-4B92-B7E5-667176FE8B62}">
      <text>
        <t>[Threaded comment]
Your version of Excel allows you to read this threaded comment; however, any edits to it will get removed if the file is opened in a newer version of Excel. Learn more: https://go.microsoft.com/fwlink/?linkid=870924
Comment:
    Nav paredzēts</t>
      </text>
    </comment>
    <comment ref="I19" authorId="14" shapeId="0" xr:uid="{2191E016-2C5D-461A-BBC9-95286DBD7108}">
      <text>
        <t>[Threaded comment]
Your version of Excel allows you to read this threaded comment; however, any edits to it will get removed if the file is opened in a newer version of Excel. Learn more: https://go.microsoft.com/fwlink/?linkid=870924
Comment:
    1% projektu</t>
      </text>
    </comment>
    <comment ref="H20" authorId="6" shapeId="0" xr:uid="{00000000-0006-0000-0200-00000F000000}">
      <text>
        <r>
          <rPr>
            <b/>
            <sz val="9"/>
            <color indexed="81"/>
            <rFont val="Tahoma"/>
            <family val="2"/>
            <charset val="186"/>
          </rPr>
          <t>Gints Kārkliņš:</t>
        </r>
        <r>
          <rPr>
            <sz val="9"/>
            <color indexed="81"/>
            <rFont val="Tahoma"/>
            <family val="2"/>
            <charset val="186"/>
          </rPr>
          <t xml:space="preserve">
Dīleru pārbaude</t>
        </r>
      </text>
    </comment>
    <comment ref="I20" authorId="15" shapeId="0" xr:uid="{DC4CCD23-2BA5-4A4D-81AF-675118550763}">
      <text>
        <t>[Threaded comment]
Your version of Excel allows you to read this threaded comment; however, any edits to it will get removed if the file is opened in a newer version of Excel. Learn more: https://go.microsoft.com/fwlink/?linkid=870924
Comment:
    Nav paredzēts 2022. gadā</t>
      </text>
    </comment>
    <comment ref="H22" authorId="16" shapeId="0" xr:uid="{621F744C-F6CF-487A-8918-25F4AFDFFDC8}">
      <text>
        <t>[Threaded comment]
Your version of Excel allows you to read this threaded comment; however, any edits to it will get removed if the file is opened in a newer version of Excel. Learn more: https://go.microsoft.com/fwlink/?linkid=870924
Comment:
    10 līguma grozījumi katram, 0.25h vieni grozījumi</t>
      </text>
    </comment>
    <comment ref="I22" authorId="17" shapeId="0" xr:uid="{DF88ECCC-C2D8-4C06-BE4C-696BE3AE904F}">
      <text>
        <t>[Threaded comment]
Your version of Excel allows you to read this threaded comment; however, any edits to it will get removed if the file is opened in a newer version of Excel. Learn more: https://go.microsoft.com/fwlink/?linkid=870924
Comment:
    Nav paredzēts</t>
      </text>
    </comment>
    <comment ref="I23" authorId="18" shapeId="0" xr:uid="{54439B32-DF5E-46BA-9E8D-4F10D7F59E62}">
      <text>
        <t>[Threaded comment]
Your version of Excel allows you to read this threaded comment; however, any edits to it will get removed if the file is opened in a newer version of Excel. Learn more: https://go.microsoft.com/fwlink/?linkid=870924
Comment:
    Nav paredzēts</t>
      </text>
    </comment>
    <comment ref="I24" authorId="19" shapeId="0" xr:uid="{CABA9439-3CDC-4F31-B27B-6BBDCADE8748}">
      <text>
        <t>[Threaded comment]
Your version of Excel allows you to read this threaded comment; however, any edits to it will get removed if the file is opened in a newer version of Excel. Learn more: https://go.microsoft.com/fwlink/?linkid=870924
Comment:
    8 semināri</t>
      </text>
    </comment>
    <comment ref="I28" authorId="20" shapeId="0" xr:uid="{F03797F5-1DBB-42D9-BEBA-77733686D336}">
      <text>
        <t>[Threaded comment]
Your version of Excel allows you to read this threaded comment; however, any edits to it will get removed if the file is opened in a newer version of Excel. Learn more: https://go.microsoft.com/fwlink/?linkid=870924
Comment:
    1 seminārs katru nedēļu: 1h katram</t>
      </text>
    </comment>
  </commentList>
</comments>
</file>

<file path=xl/sharedStrings.xml><?xml version="1.0" encoding="utf-8"?>
<sst xmlns="http://schemas.openxmlformats.org/spreadsheetml/2006/main" count="365" uniqueCount="165">
  <si>
    <t>Paskaidrojumi</t>
  </si>
  <si>
    <t>Atlīdzība personālam</t>
  </si>
  <si>
    <t>Uzņēmējdarbības riska nodeva</t>
  </si>
  <si>
    <t>Biroja izmaksas</t>
  </si>
  <si>
    <t>Kancelejas preces</t>
  </si>
  <si>
    <t>Sakaru un komunikācijas izdevumi</t>
  </si>
  <si>
    <t xml:space="preserve">Darba vietu aprīkojuma  nolietojuma izmaksas </t>
  </si>
  <si>
    <t>Pamatlīdzekļu nolietojums</t>
  </si>
  <si>
    <t>Komandējumu izmaksas</t>
  </si>
  <si>
    <t>Mācību, semināru un konferenču izmaksas</t>
  </si>
  <si>
    <t xml:space="preserve">Mācību, semināru un konferenču organizēšanas izmaksas </t>
  </si>
  <si>
    <t>Ārpakalpojumu izmaksas</t>
  </si>
  <si>
    <t>Konsultāciju ārpakalpojumi</t>
  </si>
  <si>
    <t>Citas izmaksas</t>
  </si>
  <si>
    <t>Informatīvo un publicitātes pasākumu īstenošanas izdevumi</t>
  </si>
  <si>
    <t>Datu ieguves izmaksas</t>
  </si>
  <si>
    <t>Telpu nomas, apsaimniekošanas un komunālo pakalpojumu izmaksas</t>
  </si>
  <si>
    <t>Budžeta pozīcija</t>
  </si>
  <si>
    <t>Ekspertu, personāla un komandējuma izmaksas, kas saistītas ar pārbaudēm</t>
  </si>
  <si>
    <t>Projektu vadītāji-vērtētāji</t>
  </si>
  <si>
    <t>Ekspertu izmaksas</t>
  </si>
  <si>
    <t>Projektu skaits</t>
  </si>
  <si>
    <t>Maksājumu pieprasījumu pārbaude (avansa)</t>
  </si>
  <si>
    <t>Pārskata pārbaude (progresa, noslēguma)</t>
  </si>
  <si>
    <t>Pārskata pārbaude (monitoringa)</t>
  </si>
  <si>
    <t>Pārbaude projekta īstenošanas vietā (pirms līguma noslēgšanas)</t>
  </si>
  <si>
    <t>Pārbaude projekta īstenošanas vietā (progresa, noslēguma)</t>
  </si>
  <si>
    <t>Pārbaude projekta īstenošanas vietā (pēcnovērtējuma)</t>
  </si>
  <si>
    <t>Projektu risku izvērtējuma un pārbaužu gada plāna izstrāde un aktualizācija (pogresa un monitoringa)</t>
  </si>
  <si>
    <t xml:space="preserve">Maksājumu prognozes sastādīšana un aktualizēšana </t>
  </si>
  <si>
    <t>Piedalīšanās neatbilstību atgūšanas procesā</t>
  </si>
  <si>
    <t>Projektu līgumu grozījumu noslēgšana</t>
  </si>
  <si>
    <t>Projektu līgumu laušana</t>
  </si>
  <si>
    <t>Fonda IKS aktualizēšana</t>
  </si>
  <si>
    <t>Izpildes laiks uz 1 vienību (cilvēkstundās)</t>
  </si>
  <si>
    <t>16</t>
  </si>
  <si>
    <t>10</t>
  </si>
  <si>
    <t>Vienību skaits (vien.)</t>
  </si>
  <si>
    <t>Kopā*:</t>
  </si>
  <si>
    <t>Kopā:</t>
  </si>
  <si>
    <t>Pirmreizēja vērtēšana</t>
  </si>
  <si>
    <t>Atkārtota vērtēšana</t>
  </si>
  <si>
    <t>Lēmumu/atzinumu sagatavošana</t>
  </si>
  <si>
    <t>KOPĀ cilvēkstundas</t>
  </si>
  <si>
    <t>KOPĀ cilvēkmēneši</t>
  </si>
  <si>
    <t>160 stundas mēnesī</t>
  </si>
  <si>
    <t>80% no iesniegumu skaita</t>
  </si>
  <si>
    <t>visi iesniegumi</t>
  </si>
  <si>
    <t>KOPĀ (EUR)</t>
  </si>
  <si>
    <t>Pārbaudes uz vietas</t>
  </si>
  <si>
    <t>Monitoringa uzraudzība NEPILNAM gadam</t>
  </si>
  <si>
    <t>Monitoringa uzraudzība PILNAM gadam</t>
  </si>
  <si>
    <t>Ārpakalpojumi iepirkumu dokumentācijas pārbaudei</t>
  </si>
  <si>
    <t>Konsultāciju ārpakalpojumi tehniskajos un finanšu jautājumos</t>
  </si>
  <si>
    <t xml:space="preserve">Telpu noma </t>
  </si>
  <si>
    <t>Komunālie pakalpojumi</t>
  </si>
  <si>
    <t>Tehnisko projektu vadītāju DD VSAOI</t>
  </si>
  <si>
    <t>Sakaru un pasta pakalpojumi</t>
  </si>
  <si>
    <t>Zinātniskā/tehniskā ekspertīze</t>
  </si>
  <si>
    <t>Valdes priekšsēdētājs</t>
  </si>
  <si>
    <t>Mapes, papīrs, toneris</t>
  </si>
  <si>
    <t>Kancelejas preces darbiniekiem</t>
  </si>
  <si>
    <t>Algas kopā</t>
  </si>
  <si>
    <t>Iepirkumu dokumentācijas pārbaude</t>
  </si>
  <si>
    <t>Darbinieku mēnešu skaits (stundas)</t>
  </si>
  <si>
    <t>Darbinieku mēnešu skaits (nauda)</t>
  </si>
  <si>
    <t>Ieviešanas uzraudzība</t>
  </si>
  <si>
    <t>Konkurss</t>
  </si>
  <si>
    <t>Semināru organizēšana</t>
  </si>
  <si>
    <t>Maksājumu pieprasījumu pārbaude (starpposma un noslēguma) un precizēšana</t>
  </si>
  <si>
    <t>** konsultāciju sniegšana un komunikācija ar finansējuma saņēmējiem, atbildīgo iestādi, pārskatu iesniegšanas uzraudzība, iekšējās/ārējās sanāksmes, papildus VARAM informācijas pieprasījumu apstrāde, atvaļinājuma apmaksa, neparedzētie uzdevumi utt.</t>
  </si>
  <si>
    <t>30% - papildus uzdevumi un citi**</t>
  </si>
  <si>
    <t>* norādītais plānotais uzdevumu izpildes laiks (t.sk. vienības) ir indikatīvs un var tikt koriģēts atbilstoši uzdevumu izpildei faktiski patērētam laikam (saskaņā ar Fonda sniegtiem pārskatiem par Līguma izpildi Projektu īstenošanas uzraudzības funkciju veikšanai).</t>
  </si>
  <si>
    <t>Kopā stundas</t>
  </si>
  <si>
    <t>PAVISAM EKII KOPĀ</t>
  </si>
  <si>
    <t>100% projekti</t>
  </si>
  <si>
    <t>50% projekti</t>
  </si>
  <si>
    <t>divi pārskati</t>
  </si>
  <si>
    <t>20% projekti</t>
  </si>
  <si>
    <t>Fonda IKS aktualizācija (jaunam konkursam)</t>
  </si>
  <si>
    <t xml:space="preserve">EKII projektu ieviešanas vadlīniju izstrāde </t>
  </si>
  <si>
    <t xml:space="preserve">EKII projektu rezultātu monitoringa vadlīniju izstrāde </t>
  </si>
  <si>
    <t>Ceturkšņa ziņojuma sagatavošana par EKIII līdzfinansēto projektu ieviešanu</t>
  </si>
  <si>
    <t>Gada ziņojuma sagatavošana par EKII finansēto projektu rezultātiem un monitoringu</t>
  </si>
  <si>
    <t>EKII lietvedība</t>
  </si>
  <si>
    <t>Siltumnīcefekta gāzu emisiju samazināšana - zema enerģijas patēriņa ēkas</t>
  </si>
  <si>
    <t>Siltumnīcefekta gāzu emisiju samazināšana valsts nozīmes aizsargājamos arhitektūras pieminekļos</t>
  </si>
  <si>
    <t>Projektu vadītājs</t>
  </si>
  <si>
    <t>Informācijas uzkrāšana datu bāzē</t>
  </si>
  <si>
    <t>KOPĀ</t>
  </si>
  <si>
    <t>Mēneša un gada pārskati par Fonda darbību</t>
  </si>
  <si>
    <t>1 katrā konkursā</t>
  </si>
  <si>
    <t>10% projekti</t>
  </si>
  <si>
    <t>monitoringa - NAV
ieviešana - 1 katrā konkursā</t>
  </si>
  <si>
    <t>4 reizes kopēji</t>
  </si>
  <si>
    <t>1 reizi kopēji</t>
  </si>
  <si>
    <t>3 reizes kopēji</t>
  </si>
  <si>
    <t>12 reizes kopēji</t>
  </si>
  <si>
    <t>patstāvīgi kopēji</t>
  </si>
  <si>
    <t>Valdes priekšsēdētājs/valdes loceklis</t>
  </si>
  <si>
    <t>2x 75% projekti</t>
  </si>
  <si>
    <t>50% jaunie projekti</t>
  </si>
  <si>
    <t>nav</t>
  </si>
  <si>
    <t>EKII tīmekļa vietnes un informācijas sistēmas izveidošanas un uzturēšanas izmaksas</t>
  </si>
  <si>
    <t>Siltumnīcefekta gāzu emisiju samazināšana ar viedajām pilsētvides tehnoloģijām</t>
  </si>
  <si>
    <t>Projektu iesniegumi - vienību skaits (vien.)</t>
  </si>
  <si>
    <t>Vērtēšanas komisijas sekretārs</t>
  </si>
  <si>
    <t>Pasta pakalpojumi</t>
  </si>
  <si>
    <t>Siltumnīcefekta gāzu emisiju samazināšana, attīstot enerģētiski pašpietiekamu ēku būvniecību</t>
  </si>
  <si>
    <t>Piedalīšanās semināros</t>
  </si>
  <si>
    <r>
      <t xml:space="preserve">ATSEVIŠĶU PĀRVALDES UZDEVUMU DELEĢĒŠANAS LĪGUMA STARP VIDES AIZSARDZĪBAS 
UN REĢIONĀLAS ATTĪSTĪBAS MINISTRIJU UN SABIEDRĪBU AR IEROBEŽOTU ATBILDĪBU “VIDES INVESTĪCIJU FONDS”
</t>
    </r>
    <r>
      <rPr>
        <b/>
        <sz val="8"/>
        <rFont val="Times New Roman"/>
        <family val="1"/>
        <charset val="186"/>
      </rPr>
      <t>4.PIELIKUMS</t>
    </r>
  </si>
  <si>
    <t>Jurists</t>
  </si>
  <si>
    <t>DD VSAOI (23,59%)</t>
  </si>
  <si>
    <t>DD VSAOI (Valde) (23,59%)</t>
  </si>
  <si>
    <t>Finansu vadītājs</t>
  </si>
  <si>
    <t>2022 KOPĀ</t>
  </si>
  <si>
    <t>Projektu uzraudzības funkciju veikšana 2022. gadā: EKII</t>
  </si>
  <si>
    <t>EKII Projektu īstenošanas uzraudzības funkciju veikšanai nepieciešamo cilvēkstundu aprēķins 2022. gadam</t>
  </si>
  <si>
    <t>Siltumnīcefekta gāzu emisiju samazināšana valsts nozīmes aizsargājamos arhitektūras pieminekļos II kārta</t>
  </si>
  <si>
    <t>Siltumnīcefekta gāzu emisijas samazināšana transporta sektorā – atbalsts bezemisiju un mazemisiju transportlīdzekļu iegādei</t>
  </si>
  <si>
    <t>Siltumnīcefekta gāzu emisiju samazināšana pašvaldību publisko teritoriju apgaismojuma infrastruktūrā</t>
  </si>
  <si>
    <t>Kompleksi risinājumu siltumnīcefekta gāzu emisiju samazināšana sociālajās mājās</t>
  </si>
  <si>
    <t>Pielāgošanās klimata pārmaiņām tehnoloģiju un risinājumu ieviešana pilsētvidē</t>
  </si>
  <si>
    <t>Siltumnīcefekta gāzu emisiju samazināšana kino jomā</t>
  </si>
  <si>
    <t>NA</t>
  </si>
  <si>
    <t>Izpildes laiks uz 1 vienību (cilvēk-stundās)</t>
  </si>
  <si>
    <t>Divpusējo līgumu noslēgšana</t>
  </si>
  <si>
    <t>Konkursa finansējums</t>
  </si>
  <si>
    <t>Jauni līgumi</t>
  </si>
  <si>
    <t>1 reizi katrā projektā</t>
  </si>
  <si>
    <r>
      <t xml:space="preserve">EKII projektu iesniegumu vērtēšanai </t>
    </r>
    <r>
      <rPr>
        <b/>
        <sz val="12"/>
        <color theme="5" tint="-0.249977111117893"/>
        <rFont val="Times New Roman"/>
        <family val="2"/>
        <charset val="186"/>
      </rPr>
      <t>"Siltumnīcefekta gāzu emisiju samazināšana valsts nozīmes aizsargājamos arhitektūras pieminekļos II. kārta"</t>
    </r>
    <r>
      <rPr>
        <sz val="12"/>
        <color theme="5" tint="-0.249977111117893"/>
        <rFont val="Times New Roman"/>
        <family val="2"/>
        <charset val="186"/>
      </rPr>
      <t xml:space="preserve"> cilvēkstundu aprēķins</t>
    </r>
  </si>
  <si>
    <r>
      <t>EKII projektu iesniegumu vērtēšanai "</t>
    </r>
    <r>
      <rPr>
        <b/>
        <sz val="12"/>
        <color theme="5" tint="-0.249977111117893"/>
        <rFont val="Times New Roman"/>
        <family val="2"/>
        <charset val="186"/>
      </rPr>
      <t>Siltumnīcefekta gāzu emisijas samazināšana transporta sektorā – atbalsts bezemisiju un mazemisiju transportlīdzekļu iegādei</t>
    </r>
    <r>
      <rPr>
        <sz val="12"/>
        <color theme="5" tint="-0.249977111117893"/>
        <rFont val="Times New Roman"/>
        <family val="2"/>
        <charset val="186"/>
      </rPr>
      <t>" cilvēkstundu aprēķins</t>
    </r>
  </si>
  <si>
    <r>
      <t>EKII projektu iesniegumu vērtēšanai "</t>
    </r>
    <r>
      <rPr>
        <b/>
        <sz val="12"/>
        <color theme="5" tint="-0.249977111117893"/>
        <rFont val="Times New Roman"/>
        <family val="2"/>
        <charset val="186"/>
      </rPr>
      <t>Siltumnīcefekta gāzu emisiju samazināšana pašvaldību publisko teritoriju apgaismojuma infrastruktūrā</t>
    </r>
    <r>
      <rPr>
        <sz val="12"/>
        <color theme="5" tint="-0.249977111117893"/>
        <rFont val="Times New Roman"/>
        <family val="2"/>
        <charset val="186"/>
      </rPr>
      <t>" cilvēkstundu aprēķins</t>
    </r>
  </si>
  <si>
    <r>
      <t>EKII projektu iesniegumu vērtēšanai "</t>
    </r>
    <r>
      <rPr>
        <b/>
        <sz val="12"/>
        <color theme="9" tint="-0.249977111117893"/>
        <rFont val="Times New Roman"/>
        <family val="2"/>
        <charset val="186"/>
      </rPr>
      <t>Kompleksi risinājumu siltumnīcefekta gāzu emisiju samazināšana sociālajās mājās</t>
    </r>
    <r>
      <rPr>
        <sz val="12"/>
        <color theme="9" tint="-0.249977111117893"/>
        <rFont val="Times New Roman"/>
        <family val="2"/>
        <charset val="186"/>
      </rPr>
      <t>" cilvēkstundu aprēķins</t>
    </r>
  </si>
  <si>
    <r>
      <t>EKII projektu iesniegumu vērtēšanai "</t>
    </r>
    <r>
      <rPr>
        <b/>
        <sz val="12"/>
        <color theme="9" tint="-0.249977111117893"/>
        <rFont val="Times New Roman"/>
        <family val="2"/>
        <charset val="186"/>
      </rPr>
      <t>Pielāgošanās klimata pārmaiņām tehnoloģiju un risinājumu ieviešana pilsētvidē</t>
    </r>
    <r>
      <rPr>
        <sz val="12"/>
        <color theme="9" tint="-0.249977111117893"/>
        <rFont val="Times New Roman"/>
        <family val="2"/>
        <charset val="186"/>
      </rPr>
      <t>" cilvēkstundu aprēķins</t>
    </r>
  </si>
  <si>
    <r>
      <t>EKII projektu iesniegumu vērtēšanai "</t>
    </r>
    <r>
      <rPr>
        <b/>
        <sz val="12"/>
        <color theme="9" tint="-0.249977111117893"/>
        <rFont val="Times New Roman"/>
        <family val="2"/>
        <charset val="186"/>
      </rPr>
      <t>Siltumnīcefekta gāzu emisiju samazināšana kino jomā</t>
    </r>
    <r>
      <rPr>
        <sz val="12"/>
        <color theme="9" tint="-0.249977111117893"/>
        <rFont val="Times New Roman"/>
        <family val="2"/>
        <charset val="186"/>
      </rPr>
      <t>" cilvēkstundu aprēķins</t>
    </r>
  </si>
  <si>
    <r>
      <t xml:space="preserve">ATSEVIŠĶU PĀRVALDES UZDEVUMU DELEĢĒŠANAS LĪGUMA STARP VIDES AIZSARDZĪBAS 
UN REĢIONĀLAS ATTĪSTĪBAS MINISTRIJU UN SABIEDRĪBU AR IEROBEŽOTU ATBILDĪBU “VIDES INVESTĪCIJU FONDS”
</t>
    </r>
    <r>
      <rPr>
        <b/>
        <sz val="9"/>
        <color theme="1"/>
        <rFont val="Times New Roman"/>
        <family val="2"/>
        <charset val="186"/>
      </rPr>
      <t>4.PIELIKUMS</t>
    </r>
  </si>
  <si>
    <t>Izpilddirektore</t>
  </si>
  <si>
    <t>Projektu iesniegumu vērtēšanas funkciju veikšana 2022. gadā: "Siltumnīcefekta gāzu emisijas samazināšana transporta sektorā – atbalsts bezemisiju un mazemisiju transportlīdzekļu iegādei"</t>
  </si>
  <si>
    <t>Projektu iesniegumu vērtēšanas funkciju veikšana 2022. gadā: "Siltumnīcefekta gāzu emisiju samazināšana pašvaldību publisko teritoriju apgaismojuma infrastruktūrā"</t>
  </si>
  <si>
    <t>Projektu iesniegumu vērtēšanas funkciju veikšana 2022. gadā: "Pielāgošanās klimata pārmaiņām tehnoloģiju un risinājumu ieviešana pilsētvidē"</t>
  </si>
  <si>
    <t>Projektu iesniegumu vērtēšanas funkciju veikšana 2022. gadā: "Siltumnīcefekta gāzu emisiju samazināšana kino jomā"</t>
  </si>
  <si>
    <t>Aprēķins par plānotajām izmaksām EKII projektu konkursu ietvaros veicamo uzdevumu īstenošanai 2022. gadā</t>
  </si>
  <si>
    <t>100% projekti visi iepirkumi</t>
  </si>
  <si>
    <t>Projektu iesniegumu vērtēšanas funkciju veikšana 2022. gadā: "Siltumnīcefekta gāzu emisiju samazināšana valsts nozīmes aizsargājamos arhitektūras pieminekļos"  II. kārta</t>
  </si>
  <si>
    <t>Projektu iesniegumu vērtēšanas funkciju veikšana 2022. gadā: "Kompleksi risinājumu siltumnīcefekta gāzu emisiju samazināšana sociālajās mājās"</t>
  </si>
  <si>
    <t>2021.g.iztērēts</t>
  </si>
  <si>
    <t>Starpība +/-</t>
  </si>
  <si>
    <t>2021.g.atlikums</t>
  </si>
  <si>
    <t>Siltumnīcefekta gāzu emisiju samazināšana mājsaimniecībās – atbalsts atjaunojamo energoresursu izmantošanai</t>
  </si>
  <si>
    <t>Sabiedrības izpratnes veicināšana par klimatneitralitātes un klimatnoturības nozīmi un iespējām</t>
  </si>
  <si>
    <t>EKII-1</t>
  </si>
  <si>
    <t>EKII-2</t>
  </si>
  <si>
    <t>EKII-3</t>
  </si>
  <si>
    <t>EKII-4</t>
  </si>
  <si>
    <t>EKII-5</t>
  </si>
  <si>
    <t>EKII-6</t>
  </si>
  <si>
    <t>EKII-1.1</t>
  </si>
  <si>
    <t>EKII-7</t>
  </si>
  <si>
    <t>EKII-8</t>
  </si>
  <si>
    <t>EKII-9</t>
  </si>
  <si>
    <t>EKII-10</t>
  </si>
  <si>
    <t>EKII-11</t>
  </si>
  <si>
    <r>
      <t>EKII projektu iesniegumu vērtēšanai "</t>
    </r>
    <r>
      <rPr>
        <b/>
        <sz val="12"/>
        <color theme="9" tint="-0.249977111117893"/>
        <rFont val="Times New Roman"/>
        <family val="2"/>
        <charset val="186"/>
      </rPr>
      <t>Sabiedrības izpratnes veicināšana par klimatneitralitātes un klimatnoturības nozīmi un iespējām</t>
    </r>
    <r>
      <rPr>
        <sz val="12"/>
        <color theme="9" tint="-0.249977111117893"/>
        <rFont val="Times New Roman"/>
        <family val="2"/>
        <charset val="186"/>
      </rPr>
      <t>" cilvēkstundu aprēķins</t>
    </r>
  </si>
  <si>
    <t>Projektu iesniegumu vērtēšanas funkciju veikšana 2022. gadā: "Sabiedrības izpratnes veicināšana par klimatneitralitātes un klimatnoturības nozīmi un iespējām"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</si>
</sst>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000"/>
    <numFmt numFmtId="165" formatCode="#,##0.0"/>
    <numFmt numFmtId="166" formatCode="yy\-mmm"/>
  </numFmts>
  <fonts count="40" x14ac:knownFonts="1">
    <font>
      <sz val="12"/>
      <color theme="1"/>
      <name val="Times New Roman"/>
      <family val="2"/>
      <charset val="186"/>
    </font>
    <font>
      <sz val="12"/>
      <color theme="1"/>
      <name val="Times New Roman"/>
      <family val="2"/>
      <charset val="186"/>
    </font>
    <font>
      <sz val="12"/>
      <color rgb="FF006100"/>
      <name val="Times New Roman"/>
      <family val="2"/>
      <charset val="186"/>
    </font>
    <font>
      <b/>
      <sz val="12"/>
      <name val="Times New Roman"/>
      <family val="1"/>
      <charset val="186"/>
    </font>
    <font>
      <sz val="8"/>
      <name val="Times New Roman"/>
      <family val="1"/>
      <charset val="186"/>
    </font>
    <font>
      <sz val="12"/>
      <name val="Times New Roman"/>
      <family val="1"/>
      <charset val="186"/>
    </font>
    <font>
      <i/>
      <sz val="12"/>
      <name val="Times New Roman"/>
      <family val="1"/>
      <charset val="186"/>
    </font>
    <font>
      <sz val="12"/>
      <name val="Times New Roman"/>
      <family val="2"/>
      <charset val="186"/>
    </font>
    <font>
      <sz val="12"/>
      <name val="Times New Roman"/>
      <family val="1"/>
    </font>
    <font>
      <b/>
      <sz val="14"/>
      <name val="Times New Roman"/>
      <family val="1"/>
      <charset val="186"/>
    </font>
    <font>
      <sz val="11"/>
      <color theme="1"/>
      <name val="Calibri"/>
      <family val="2"/>
      <charset val="186"/>
      <scheme val="minor"/>
    </font>
    <font>
      <sz val="10"/>
      <name val="Times New Roman"/>
      <family val="1"/>
      <charset val="186"/>
    </font>
    <font>
      <b/>
      <sz val="10"/>
      <name val="Times New Roman"/>
      <family val="1"/>
      <charset val="186"/>
    </font>
    <font>
      <i/>
      <sz val="10"/>
      <name val="Times New Roman"/>
      <family val="1"/>
      <charset val="186"/>
    </font>
    <font>
      <i/>
      <sz val="8"/>
      <name val="Times New Roman"/>
      <family val="1"/>
      <charset val="186"/>
    </font>
    <font>
      <sz val="10"/>
      <color theme="1"/>
      <name val="Times New Roman"/>
      <family val="1"/>
      <charset val="186"/>
    </font>
    <font>
      <sz val="10"/>
      <color rgb="FFFF0000"/>
      <name val="Times New Roman"/>
      <family val="1"/>
      <charset val="186"/>
    </font>
    <font>
      <sz val="14"/>
      <name val="Times New Roman"/>
      <family val="1"/>
      <charset val="186"/>
    </font>
    <font>
      <b/>
      <sz val="10"/>
      <color rgb="FFFF0000"/>
      <name val="Times New Roman"/>
      <family val="1"/>
      <charset val="186"/>
    </font>
    <font>
      <sz val="12"/>
      <color indexed="8"/>
      <name val="Times New Roman"/>
      <family val="2"/>
      <charset val="186"/>
    </font>
    <font>
      <b/>
      <sz val="14"/>
      <color rgb="FFFF0000"/>
      <name val="Times New Roman"/>
      <family val="1"/>
      <charset val="186"/>
    </font>
    <font>
      <b/>
      <sz val="11"/>
      <name val="Times New Roman"/>
      <family val="1"/>
      <charset val="186"/>
    </font>
    <font>
      <b/>
      <sz val="8"/>
      <name val="Times New Roman"/>
      <family val="1"/>
      <charset val="186"/>
    </font>
    <font>
      <sz val="12"/>
      <color rgb="FFFF0000"/>
      <name val="Times New Roman"/>
      <family val="1"/>
      <charset val="186"/>
    </font>
    <font>
      <i/>
      <sz val="12"/>
      <color rgb="FFFF0000"/>
      <name val="Times New Roman"/>
      <family val="1"/>
      <charset val="186"/>
    </font>
    <font>
      <sz val="10"/>
      <color theme="5" tint="-0.249977111117893"/>
      <name val="Times New Roman"/>
      <family val="1"/>
      <charset val="186"/>
    </font>
    <font>
      <sz val="10"/>
      <color rgb="FFFF5050"/>
      <name val="Times New Roman"/>
      <family val="1"/>
      <charset val="186"/>
    </font>
    <font>
      <sz val="9"/>
      <color indexed="81"/>
      <name val="Tahoma"/>
      <family val="2"/>
      <charset val="186"/>
    </font>
    <font>
      <b/>
      <sz val="9"/>
      <color indexed="81"/>
      <name val="Tahoma"/>
      <family val="2"/>
      <charset val="186"/>
    </font>
    <font>
      <sz val="12"/>
      <color theme="5" tint="-0.249977111117893"/>
      <name val="Times New Roman"/>
      <family val="2"/>
      <charset val="186"/>
    </font>
    <font>
      <b/>
      <sz val="12"/>
      <color theme="5" tint="-0.249977111117893"/>
      <name val="Times New Roman"/>
      <family val="2"/>
      <charset val="186"/>
    </font>
    <font>
      <sz val="12"/>
      <color theme="9" tint="-0.249977111117893"/>
      <name val="Times New Roman"/>
      <family val="2"/>
      <charset val="186"/>
    </font>
    <font>
      <b/>
      <sz val="12"/>
      <color theme="9" tint="-0.249977111117893"/>
      <name val="Times New Roman"/>
      <family val="2"/>
      <charset val="186"/>
    </font>
    <font>
      <sz val="9"/>
      <color theme="1"/>
      <name val="Times New Roman"/>
      <family val="2"/>
      <charset val="186"/>
    </font>
    <font>
      <b/>
      <sz val="9"/>
      <color theme="1"/>
      <name val="Times New Roman"/>
      <family val="2"/>
      <charset val="186"/>
    </font>
    <font>
      <b/>
      <sz val="14"/>
      <color theme="5" tint="-0.249977111117893"/>
      <name val="Times New Roman"/>
      <family val="1"/>
      <charset val="186"/>
    </font>
    <font>
      <b/>
      <sz val="14"/>
      <color theme="9" tint="-0.249977111117893"/>
      <name val="Times New Roman"/>
      <family val="1"/>
      <charset val="186"/>
    </font>
    <font>
      <i/>
      <sz val="10"/>
      <color theme="3" tint="-0.249977111117893"/>
      <name val="Times New Roman"/>
      <family val="1"/>
      <charset val="186"/>
    </font>
    <font>
      <b/>
      <sz val="12"/>
      <color theme="1"/>
      <name val="Times New Roman"/>
      <family val="1"/>
      <charset val="186"/>
    </font>
    <font>
      <sz val="9"/>
      <color indexed="81"/>
      <name val="Tahoma"/>
      <charset val="1"/>
    </font>
  </fonts>
  <fills count="20">
    <fill>
      <patternFill patternType="none"/>
    </fill>
    <fill>
      <patternFill patternType="gray125"/>
    </fill>
    <fill>
      <patternFill patternType="solid">
        <fgColor rgb="FFC6EFCE"/>
      </patternFill>
    </fill>
    <fill>
      <patternFill patternType="solid">
        <fgColor indexed="22"/>
        <bgColor indexed="64"/>
      </patternFill>
    </fill>
    <fill>
      <patternFill patternType="solid">
        <fgColor indexed="43"/>
        <bgColor indexed="64"/>
      </patternFill>
    </fill>
    <fill>
      <patternFill patternType="solid">
        <fgColor indexed="9"/>
        <bgColor indexed="64"/>
      </patternFill>
    </fill>
    <fill>
      <patternFill patternType="solid">
        <fgColor theme="0"/>
        <bgColor indexed="64"/>
      </patternFill>
    </fill>
    <fill>
      <patternFill patternType="solid">
        <fgColor theme="2" tint="-0.249977111117893"/>
        <bgColor indexed="64"/>
      </patternFill>
    </fill>
    <fill>
      <patternFill patternType="solid">
        <fgColor theme="6" tint="0.59999389629810485"/>
        <bgColor indexed="64"/>
      </patternFill>
    </fill>
    <fill>
      <patternFill patternType="solid">
        <fgColor rgb="FFFF0000"/>
        <bgColor indexed="64"/>
      </patternFill>
    </fill>
    <fill>
      <patternFill patternType="solid">
        <fgColor theme="6" tint="-0.249977111117893"/>
        <bgColor indexed="64"/>
      </patternFill>
    </fill>
    <fill>
      <patternFill patternType="solid">
        <fgColor theme="0" tint="-0.14999847407452621"/>
        <bgColor indexed="64"/>
      </patternFill>
    </fill>
    <fill>
      <patternFill patternType="solid">
        <fgColor rgb="FFFF5050"/>
        <bgColor indexed="64"/>
      </patternFill>
    </fill>
    <fill>
      <patternFill patternType="solid">
        <fgColor theme="4" tint="0.79998168889431442"/>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0" fontId="2" fillId="2" borderId="0" applyNumberFormat="0" applyBorder="0" applyAlignment="0" applyProtection="0"/>
    <xf numFmtId="0" fontId="1" fillId="0" borderId="0"/>
    <xf numFmtId="0" fontId="10" fillId="0" borderId="0"/>
    <xf numFmtId="9" fontId="19" fillId="0" borderId="0" applyFont="0" applyFill="0" applyBorder="0" applyAlignment="0" applyProtection="0"/>
    <xf numFmtId="0" fontId="5" fillId="0" borderId="0"/>
    <xf numFmtId="9" fontId="1" fillId="0" borderId="0" applyFont="0" applyFill="0" applyBorder="0" applyAlignment="0" applyProtection="0"/>
  </cellStyleXfs>
  <cellXfs count="149">
    <xf numFmtId="0" fontId="0" fillId="0" borderId="0" xfId="0"/>
    <xf numFmtId="0" fontId="3" fillId="4" borderId="0" xfId="0" applyFont="1" applyFill="1" applyAlignment="1">
      <alignment vertical="top" wrapText="1"/>
    </xf>
    <xf numFmtId="0" fontId="4" fillId="0" borderId="0" xfId="0" applyFont="1" applyAlignment="1">
      <alignment horizontal="left" vertical="top" wrapText="1"/>
    </xf>
    <xf numFmtId="0" fontId="3" fillId="0" borderId="0" xfId="0" applyFont="1" applyAlignment="1">
      <alignment vertical="top" wrapText="1"/>
    </xf>
    <xf numFmtId="0" fontId="6" fillId="0" borderId="0" xfId="0" applyFont="1" applyAlignment="1">
      <alignment vertical="top" wrapText="1"/>
    </xf>
    <xf numFmtId="0" fontId="4" fillId="0" borderId="0" xfId="0" applyFont="1" applyAlignment="1">
      <alignment vertical="top" wrapText="1"/>
    </xf>
    <xf numFmtId="3" fontId="5" fillId="4" borderId="0" xfId="0" applyNumberFormat="1" applyFont="1" applyFill="1" applyAlignment="1">
      <alignment vertical="top" wrapText="1"/>
    </xf>
    <xf numFmtId="3" fontId="3" fillId="8" borderId="0" xfId="0" applyNumberFormat="1" applyFont="1" applyFill="1" applyAlignment="1">
      <alignment vertical="top" wrapText="1"/>
    </xf>
    <xf numFmtId="3" fontId="5" fillId="8" borderId="0" xfId="0" applyNumberFormat="1" applyFont="1" applyFill="1" applyAlignment="1">
      <alignment vertical="top" wrapText="1"/>
    </xf>
    <xf numFmtId="0" fontId="3" fillId="7" borderId="0" xfId="0" applyFont="1" applyFill="1" applyAlignment="1">
      <alignment vertical="top" wrapText="1"/>
    </xf>
    <xf numFmtId="3" fontId="3" fillId="7" borderId="0" xfId="0" applyNumberFormat="1" applyFont="1" applyFill="1" applyAlignment="1">
      <alignment vertical="top" wrapText="1"/>
    </xf>
    <xf numFmtId="3" fontId="5" fillId="4" borderId="0" xfId="0" applyNumberFormat="1" applyFont="1" applyFill="1" applyAlignment="1">
      <alignment vertical="center" wrapText="1"/>
    </xf>
    <xf numFmtId="3" fontId="3" fillId="8" borderId="0" xfId="0" applyNumberFormat="1" applyFont="1" applyFill="1" applyAlignment="1">
      <alignment vertical="center" wrapText="1"/>
    </xf>
    <xf numFmtId="3" fontId="5" fillId="8" borderId="0" xfId="0" applyNumberFormat="1" applyFont="1" applyFill="1" applyAlignment="1">
      <alignment vertical="center" wrapText="1"/>
    </xf>
    <xf numFmtId="0" fontId="5" fillId="4" borderId="0" xfId="0" applyFont="1" applyFill="1" applyAlignment="1">
      <alignment vertical="top" wrapText="1"/>
    </xf>
    <xf numFmtId="0" fontId="4" fillId="9" borderId="0" xfId="0" applyFont="1" applyFill="1" applyAlignment="1">
      <alignment vertical="top" wrapText="1"/>
    </xf>
    <xf numFmtId="0" fontId="0" fillId="9" borderId="0" xfId="0" applyFill="1"/>
    <xf numFmtId="3" fontId="8" fillId="0" borderId="0" xfId="0" applyNumberFormat="1" applyFont="1" applyFill="1" applyAlignment="1">
      <alignment vertical="top" wrapText="1"/>
    </xf>
    <xf numFmtId="1" fontId="7" fillId="0" borderId="0" xfId="0" applyNumberFormat="1" applyFont="1" applyAlignment="1">
      <alignment vertical="top" wrapText="1"/>
    </xf>
    <xf numFmtId="0" fontId="7" fillId="0" borderId="0" xfId="0" applyFont="1" applyAlignment="1">
      <alignment vertical="top" wrapText="1"/>
    </xf>
    <xf numFmtId="0" fontId="9" fillId="10" borderId="0" xfId="2" applyFont="1" applyFill="1" applyAlignment="1">
      <alignment vertical="top" wrapText="1"/>
    </xf>
    <xf numFmtId="3" fontId="11" fillId="0" borderId="0" xfId="3" applyNumberFormat="1" applyFont="1" applyAlignment="1">
      <alignment wrapText="1"/>
    </xf>
    <xf numFmtId="2" fontId="11" fillId="0" borderId="0" xfId="3" applyNumberFormat="1" applyFont="1" applyAlignment="1">
      <alignment wrapText="1"/>
    </xf>
    <xf numFmtId="0" fontId="11" fillId="0" borderId="1" xfId="3" applyNumberFormat="1" applyFont="1" applyFill="1" applyBorder="1" applyAlignment="1">
      <alignment horizontal="center" vertical="center" wrapText="1"/>
    </xf>
    <xf numFmtId="3" fontId="11" fillId="0" borderId="1" xfId="0" applyNumberFormat="1" applyFont="1" applyFill="1" applyBorder="1" applyAlignment="1">
      <alignment horizontal="center" vertical="center" wrapText="1"/>
    </xf>
    <xf numFmtId="3" fontId="12" fillId="0" borderId="1" xfId="0" applyNumberFormat="1" applyFont="1" applyFill="1" applyBorder="1" applyAlignment="1">
      <alignment horizontal="center" vertical="center" wrapText="1"/>
    </xf>
    <xf numFmtId="2" fontId="12" fillId="11" borderId="1" xfId="0" applyNumberFormat="1" applyFont="1" applyFill="1" applyBorder="1" applyAlignment="1">
      <alignment horizontal="center" vertical="center" wrapText="1"/>
    </xf>
    <xf numFmtId="0" fontId="15" fillId="0" borderId="0" xfId="0" applyFont="1"/>
    <xf numFmtId="4" fontId="13" fillId="11" borderId="1" xfId="0" applyNumberFormat="1" applyFont="1" applyFill="1" applyBorder="1" applyAlignment="1">
      <alignment horizontal="center" vertical="center" wrapText="1"/>
    </xf>
    <xf numFmtId="0" fontId="3" fillId="3" borderId="0" xfId="0" applyFont="1" applyFill="1" applyAlignment="1">
      <alignment horizontal="center" vertical="top" wrapText="1"/>
    </xf>
    <xf numFmtId="0" fontId="3" fillId="3" borderId="0" xfId="1" applyFont="1" applyFill="1" applyAlignment="1">
      <alignment horizontal="center" vertical="top" wrapText="1"/>
    </xf>
    <xf numFmtId="0" fontId="0" fillId="0" borderId="0" xfId="0" applyAlignment="1">
      <alignment horizontal="center"/>
    </xf>
    <xf numFmtId="0" fontId="4" fillId="12" borderId="0" xfId="0" applyFont="1" applyFill="1" applyAlignment="1">
      <alignment vertical="top" wrapText="1"/>
    </xf>
    <xf numFmtId="3" fontId="11" fillId="0" borderId="1" xfId="3" applyNumberFormat="1" applyFont="1" applyFill="1" applyBorder="1" applyAlignment="1">
      <alignment horizontal="center" vertical="center" wrapText="1"/>
    </xf>
    <xf numFmtId="0" fontId="5" fillId="0" borderId="0" xfId="0" applyFont="1" applyFill="1" applyAlignment="1">
      <alignment vertical="top" wrapText="1"/>
    </xf>
    <xf numFmtId="3" fontId="7" fillId="5" borderId="0" xfId="0" applyNumberFormat="1" applyFont="1" applyFill="1" applyAlignment="1">
      <alignment vertical="center" wrapText="1"/>
    </xf>
    <xf numFmtId="3" fontId="11" fillId="6" borderId="1" xfId="0" applyNumberFormat="1" applyFont="1" applyFill="1" applyBorder="1" applyAlignment="1">
      <alignment horizontal="center" vertical="center" wrapText="1"/>
    </xf>
    <xf numFmtId="4" fontId="13" fillId="6" borderId="1" xfId="0" applyNumberFormat="1" applyFont="1" applyFill="1" applyBorder="1" applyAlignment="1">
      <alignment horizontal="center" vertical="center" wrapText="1"/>
    </xf>
    <xf numFmtId="1" fontId="13" fillId="6" borderId="1" xfId="0" applyNumberFormat="1" applyFont="1" applyFill="1" applyBorder="1" applyAlignment="1">
      <alignment horizontal="center" vertical="center" wrapText="1"/>
    </xf>
    <xf numFmtId="0" fontId="7" fillId="6" borderId="0" xfId="0" applyFont="1" applyFill="1" applyAlignment="1">
      <alignment vertical="top" wrapText="1"/>
    </xf>
    <xf numFmtId="0" fontId="5" fillId="0" borderId="0" xfId="0" applyFont="1" applyAlignment="1">
      <alignment vertical="top" wrapText="1"/>
    </xf>
    <xf numFmtId="0" fontId="5" fillId="0" borderId="0" xfId="2" applyFont="1" applyAlignment="1">
      <alignment vertical="top" wrapText="1"/>
    </xf>
    <xf numFmtId="0" fontId="17" fillId="0" borderId="0" xfId="0" applyFont="1"/>
    <xf numFmtId="3" fontId="7" fillId="0" borderId="0" xfId="0" applyNumberFormat="1" applyFont="1" applyAlignment="1">
      <alignment vertical="top" wrapText="1"/>
    </xf>
    <xf numFmtId="3" fontId="5" fillId="0" borderId="0" xfId="0" applyNumberFormat="1" applyFont="1" applyAlignment="1">
      <alignment vertical="center" wrapText="1"/>
    </xf>
    <xf numFmtId="0" fontId="7" fillId="0" borderId="0" xfId="0" applyFont="1" applyFill="1" applyAlignment="1">
      <alignment vertical="top" wrapText="1"/>
    </xf>
    <xf numFmtId="0" fontId="7" fillId="0" borderId="0" xfId="0" applyFont="1" applyAlignment="1">
      <alignment horizontal="right" vertical="top" wrapText="1"/>
    </xf>
    <xf numFmtId="0" fontId="7" fillId="0" borderId="0" xfId="0" applyFont="1"/>
    <xf numFmtId="0" fontId="5" fillId="0" borderId="0" xfId="0" applyFont="1" applyFill="1" applyAlignment="1">
      <alignment vertical="center" wrapText="1"/>
    </xf>
    <xf numFmtId="1" fontId="5" fillId="0" borderId="0" xfId="0" applyNumberFormat="1" applyFont="1" applyFill="1" applyAlignment="1">
      <alignment vertical="center" wrapText="1"/>
    </xf>
    <xf numFmtId="0" fontId="7" fillId="0" borderId="0" xfId="0" applyFont="1" applyAlignment="1">
      <alignment horizontal="center"/>
    </xf>
    <xf numFmtId="0" fontId="5" fillId="0" borderId="0" xfId="0" applyFont="1"/>
    <xf numFmtId="3" fontId="7" fillId="0" borderId="0" xfId="0" applyNumberFormat="1" applyFont="1" applyAlignment="1">
      <alignment horizontal="center" vertical="top" wrapText="1"/>
    </xf>
    <xf numFmtId="164" fontId="4" fillId="0" borderId="0" xfId="0" applyNumberFormat="1" applyFont="1" applyAlignment="1">
      <alignment vertical="top" wrapText="1"/>
    </xf>
    <xf numFmtId="3" fontId="5" fillId="0" borderId="0" xfId="2" applyNumberFormat="1" applyFont="1" applyFill="1" applyAlignment="1">
      <alignment vertical="top" wrapText="1"/>
    </xf>
    <xf numFmtId="3" fontId="7" fillId="0" borderId="0" xfId="2" applyNumberFormat="1" applyFont="1" applyFill="1" applyAlignment="1">
      <alignment vertical="top" wrapText="1"/>
    </xf>
    <xf numFmtId="3" fontId="5" fillId="0" borderId="0" xfId="2" applyNumberFormat="1" applyFont="1" applyFill="1" applyBorder="1" applyAlignment="1">
      <alignment vertical="top" wrapText="1"/>
    </xf>
    <xf numFmtId="3" fontId="7" fillId="0" borderId="0" xfId="0" applyNumberFormat="1" applyFont="1" applyFill="1" applyAlignment="1">
      <alignment vertical="top" wrapText="1"/>
    </xf>
    <xf numFmtId="3" fontId="5" fillId="8" borderId="0" xfId="0" applyNumberFormat="1" applyFont="1" applyFill="1" applyBorder="1" applyAlignment="1">
      <alignment vertical="top" wrapText="1"/>
    </xf>
    <xf numFmtId="0" fontId="6" fillId="0" borderId="0" xfId="0" applyFont="1" applyBorder="1" applyAlignment="1">
      <alignment vertical="top" wrapText="1"/>
    </xf>
    <xf numFmtId="0" fontId="5" fillId="0" borderId="0" xfId="0" applyFont="1" applyBorder="1" applyAlignment="1">
      <alignment vertical="top" wrapText="1"/>
    </xf>
    <xf numFmtId="1" fontId="7" fillId="0" borderId="0" xfId="0" applyNumberFormat="1" applyFont="1" applyFill="1" applyAlignment="1">
      <alignment vertical="top" wrapText="1"/>
    </xf>
    <xf numFmtId="3" fontId="5" fillId="0" borderId="0" xfId="0" applyNumberFormat="1" applyFont="1" applyFill="1" applyAlignment="1">
      <alignment vertical="center" wrapText="1"/>
    </xf>
    <xf numFmtId="3" fontId="7" fillId="0" borderId="0" xfId="0" applyNumberFormat="1" applyFont="1" applyFill="1" applyAlignment="1">
      <alignment vertical="center" wrapText="1"/>
    </xf>
    <xf numFmtId="3" fontId="8" fillId="0" borderId="0" xfId="0" applyNumberFormat="1" applyFont="1" applyFill="1" applyBorder="1" applyAlignment="1">
      <alignment vertical="center" wrapText="1"/>
    </xf>
    <xf numFmtId="2" fontId="12" fillId="11" borderId="1" xfId="3" applyNumberFormat="1" applyFont="1" applyFill="1" applyBorder="1" applyAlignment="1">
      <alignment horizontal="right" vertical="center" wrapText="1"/>
    </xf>
    <xf numFmtId="1" fontId="11" fillId="0" borderId="0" xfId="3" applyNumberFormat="1" applyFont="1" applyAlignment="1">
      <alignment wrapText="1"/>
    </xf>
    <xf numFmtId="2" fontId="12" fillId="8" borderId="1" xfId="3" applyNumberFormat="1" applyFont="1" applyFill="1" applyBorder="1" applyAlignment="1">
      <alignment horizontal="center" vertical="center" wrapText="1"/>
    </xf>
    <xf numFmtId="2" fontId="14" fillId="8" borderId="1" xfId="3" applyNumberFormat="1" applyFont="1" applyFill="1" applyBorder="1" applyAlignment="1">
      <alignment horizontal="right" vertical="center" wrapText="1"/>
    </xf>
    <xf numFmtId="0" fontId="14" fillId="8" borderId="1" xfId="3" applyNumberFormat="1" applyFont="1" applyFill="1" applyBorder="1" applyAlignment="1">
      <alignment horizontal="center" vertical="center" wrapText="1"/>
    </xf>
    <xf numFmtId="2" fontId="18" fillId="11" borderId="1" xfId="3" applyNumberFormat="1" applyFont="1" applyFill="1" applyBorder="1" applyAlignment="1">
      <alignment horizontal="right" vertical="center" wrapText="1"/>
    </xf>
    <xf numFmtId="1" fontId="16" fillId="0" borderId="0" xfId="3" applyNumberFormat="1" applyFont="1" applyAlignment="1">
      <alignment wrapText="1"/>
    </xf>
    <xf numFmtId="3" fontId="12" fillId="0" borderId="1" xfId="3" applyNumberFormat="1" applyFont="1" applyBorder="1" applyAlignment="1">
      <alignment horizontal="right" vertical="center" wrapText="1"/>
    </xf>
    <xf numFmtId="3" fontId="11" fillId="15" borderId="1" xfId="3" applyNumberFormat="1" applyFont="1" applyFill="1" applyBorder="1" applyAlignment="1">
      <alignment horizontal="center" vertical="center" wrapText="1"/>
    </xf>
    <xf numFmtId="1" fontId="13" fillId="8" borderId="1" xfId="3" applyNumberFormat="1" applyFont="1" applyFill="1" applyBorder="1" applyAlignment="1">
      <alignment horizontal="center" vertical="center" wrapText="1"/>
    </xf>
    <xf numFmtId="1" fontId="11" fillId="8" borderId="1" xfId="3" applyNumberFormat="1" applyFont="1" applyFill="1" applyBorder="1" applyAlignment="1">
      <alignment horizontal="center" vertical="center" wrapText="1"/>
    </xf>
    <xf numFmtId="0" fontId="6" fillId="0" borderId="0" xfId="0" applyFont="1" applyFill="1" applyAlignment="1">
      <alignment vertical="top" wrapText="1"/>
    </xf>
    <xf numFmtId="3" fontId="11" fillId="11" borderId="1" xfId="0" applyNumberFormat="1" applyFont="1" applyFill="1" applyBorder="1" applyAlignment="1">
      <alignment horizontal="center" vertical="center" wrapText="1"/>
    </xf>
    <xf numFmtId="4" fontId="11" fillId="11" borderId="1" xfId="0" applyNumberFormat="1" applyFont="1" applyFill="1" applyBorder="1" applyAlignment="1">
      <alignment horizontal="center" vertical="center" wrapText="1"/>
    </xf>
    <xf numFmtId="1" fontId="12" fillId="11" borderId="1" xfId="0" applyNumberFormat="1" applyFont="1" applyFill="1" applyBorder="1" applyAlignment="1">
      <alignment horizontal="center" vertical="center" wrapText="1"/>
    </xf>
    <xf numFmtId="1" fontId="11" fillId="11" borderId="1" xfId="0" applyNumberFormat="1" applyFont="1" applyFill="1" applyBorder="1" applyAlignment="1">
      <alignment horizontal="center" vertical="center" wrapText="1"/>
    </xf>
    <xf numFmtId="2" fontId="13" fillId="11" borderId="1" xfId="0" applyNumberFormat="1" applyFont="1" applyFill="1" applyBorder="1" applyAlignment="1">
      <alignment horizontal="center" vertical="center" wrapText="1"/>
    </xf>
    <xf numFmtId="2" fontId="12" fillId="13" borderId="1" xfId="0" applyNumberFormat="1" applyFont="1" applyFill="1" applyBorder="1" applyAlignment="1">
      <alignment horizontal="center" vertical="center" wrapText="1"/>
    </xf>
    <xf numFmtId="3" fontId="12" fillId="11" borderId="1" xfId="0" applyNumberFormat="1" applyFont="1" applyFill="1" applyBorder="1" applyAlignment="1">
      <alignment horizontal="left" vertical="center" wrapText="1"/>
    </xf>
    <xf numFmtId="3" fontId="11" fillId="11" borderId="1" xfId="0" applyNumberFormat="1" applyFont="1" applyFill="1" applyBorder="1" applyAlignment="1">
      <alignment horizontal="left" vertical="center" wrapText="1"/>
    </xf>
    <xf numFmtId="165" fontId="12" fillId="0" borderId="1" xfId="0" applyNumberFormat="1" applyFont="1" applyFill="1" applyBorder="1" applyAlignment="1">
      <alignment horizontal="center" vertical="center" wrapText="1"/>
    </xf>
    <xf numFmtId="3" fontId="5" fillId="0" borderId="0" xfId="2" applyNumberFormat="1" applyFont="1" applyFill="1" applyBorder="1" applyAlignment="1">
      <alignment vertical="center" wrapText="1"/>
    </xf>
    <xf numFmtId="0" fontId="3" fillId="17" borderId="0" xfId="2" applyFont="1" applyFill="1" applyAlignment="1">
      <alignment vertical="top" wrapText="1"/>
    </xf>
    <xf numFmtId="3" fontId="3" fillId="17" borderId="0" xfId="2" applyNumberFormat="1" applyFont="1" applyFill="1" applyAlignment="1">
      <alignment vertical="top" wrapText="1"/>
    </xf>
    <xf numFmtId="0" fontId="7" fillId="17" borderId="0" xfId="0" applyFont="1" applyFill="1" applyAlignment="1">
      <alignment vertical="top" wrapText="1"/>
    </xf>
    <xf numFmtId="9" fontId="14" fillId="8" borderId="1" xfId="6" applyFont="1" applyFill="1" applyBorder="1" applyAlignment="1">
      <alignment horizontal="center" vertical="center" wrapText="1"/>
    </xf>
    <xf numFmtId="2" fontId="14" fillId="8" borderId="1" xfId="3" applyNumberFormat="1" applyFont="1" applyFill="1" applyBorder="1" applyAlignment="1">
      <alignment horizontal="center" vertical="center" wrapText="1"/>
    </xf>
    <xf numFmtId="2" fontId="12" fillId="8" borderId="1" xfId="3" applyNumberFormat="1" applyFont="1" applyFill="1" applyBorder="1" applyAlignment="1">
      <alignment horizontal="left" vertical="center" wrapText="1"/>
    </xf>
    <xf numFmtId="3" fontId="11" fillId="8" borderId="1" xfId="3" applyNumberFormat="1" applyFont="1" applyFill="1" applyBorder="1" applyAlignment="1">
      <alignment horizontal="left" vertical="center" wrapText="1"/>
    </xf>
    <xf numFmtId="2" fontId="11" fillId="8" borderId="1" xfId="3" applyNumberFormat="1" applyFont="1" applyFill="1" applyBorder="1" applyAlignment="1">
      <alignment horizontal="left" vertical="center" wrapText="1"/>
    </xf>
    <xf numFmtId="2" fontId="11" fillId="13" borderId="1" xfId="3" applyNumberFormat="1" applyFont="1" applyFill="1" applyBorder="1" applyAlignment="1">
      <alignment horizontal="center" vertical="center" wrapText="1"/>
    </xf>
    <xf numFmtId="4" fontId="13" fillId="8" borderId="1" xfId="3" applyNumberFormat="1" applyFont="1" applyFill="1" applyBorder="1" applyAlignment="1">
      <alignment horizontal="center" vertical="center" wrapText="1"/>
    </xf>
    <xf numFmtId="4" fontId="13" fillId="8" borderId="1" xfId="3" applyNumberFormat="1" applyFont="1" applyFill="1" applyBorder="1" applyAlignment="1">
      <alignment horizontal="left" vertical="center" wrapText="1"/>
    </xf>
    <xf numFmtId="2" fontId="12" fillId="8" borderId="1" xfId="3" applyNumberFormat="1" applyFont="1" applyFill="1" applyBorder="1" applyAlignment="1">
      <alignment horizontal="left" vertical="center" wrapText="1" indent="1"/>
    </xf>
    <xf numFmtId="2" fontId="12" fillId="14" borderId="3" xfId="3" applyNumberFormat="1" applyFont="1" applyFill="1" applyBorder="1" applyAlignment="1">
      <alignment horizontal="center" vertical="center" wrapText="1"/>
    </xf>
    <xf numFmtId="2" fontId="13" fillId="8" borderId="1" xfId="3" applyNumberFormat="1" applyFont="1" applyFill="1" applyBorder="1" applyAlignment="1">
      <alignment horizontal="center" vertical="center" wrapText="1"/>
    </xf>
    <xf numFmtId="0" fontId="13" fillId="8" borderId="1" xfId="3" applyNumberFormat="1" applyFont="1" applyFill="1" applyBorder="1" applyAlignment="1">
      <alignment horizontal="center" vertical="center" wrapText="1"/>
    </xf>
    <xf numFmtId="2" fontId="12" fillId="8" borderId="4" xfId="3" applyNumberFormat="1" applyFont="1" applyFill="1" applyBorder="1" applyAlignment="1">
      <alignment vertical="center" wrapText="1"/>
    </xf>
    <xf numFmtId="2" fontId="12" fillId="8" borderId="5" xfId="3" applyNumberFormat="1" applyFont="1" applyFill="1" applyBorder="1" applyAlignment="1">
      <alignment vertical="center" wrapText="1"/>
    </xf>
    <xf numFmtId="3" fontId="12" fillId="6" borderId="1" xfId="3" applyNumberFormat="1" applyFont="1" applyFill="1" applyBorder="1" applyAlignment="1">
      <alignment horizontal="right" vertical="center" wrapText="1"/>
    </xf>
    <xf numFmtId="166" fontId="3" fillId="3" borderId="0" xfId="1" applyNumberFormat="1" applyFont="1" applyFill="1" applyAlignment="1">
      <alignment horizontal="center" vertical="top" wrapText="1"/>
    </xf>
    <xf numFmtId="3" fontId="5" fillId="0" borderId="0" xfId="2" applyNumberFormat="1" applyFont="1" applyAlignment="1">
      <alignment vertical="top" wrapText="1"/>
    </xf>
    <xf numFmtId="0" fontId="3" fillId="0" borderId="0" xfId="0" applyFont="1" applyAlignment="1">
      <alignment horizontal="center" vertical="top"/>
    </xf>
    <xf numFmtId="3" fontId="11" fillId="6" borderId="0" xfId="3" applyNumberFormat="1" applyFont="1" applyFill="1" applyAlignment="1">
      <alignment wrapText="1"/>
    </xf>
    <xf numFmtId="2" fontId="11" fillId="0" borderId="0" xfId="3" applyNumberFormat="1" applyFont="1" applyAlignment="1">
      <alignment wrapText="1"/>
    </xf>
    <xf numFmtId="3" fontId="11" fillId="0" borderId="1" xfId="3" applyNumberFormat="1" applyFont="1" applyFill="1" applyBorder="1" applyAlignment="1">
      <alignment horizontal="center" vertical="center" wrapText="1"/>
    </xf>
    <xf numFmtId="2" fontId="12" fillId="0" borderId="0" xfId="3" applyNumberFormat="1" applyFont="1" applyAlignment="1">
      <alignment wrapText="1"/>
    </xf>
    <xf numFmtId="2" fontId="21" fillId="0" borderId="0" xfId="3" applyNumberFormat="1" applyFont="1" applyAlignment="1">
      <alignment horizontal="center" wrapText="1"/>
    </xf>
    <xf numFmtId="3" fontId="11" fillId="0" borderId="0" xfId="3" applyNumberFormat="1" applyFont="1" applyAlignment="1">
      <alignment horizontal="right" wrapText="1"/>
    </xf>
    <xf numFmtId="3" fontId="0" fillId="0" borderId="0" xfId="0" applyNumberFormat="1"/>
    <xf numFmtId="0" fontId="24" fillId="0" borderId="0" xfId="0" applyFont="1" applyAlignment="1">
      <alignment vertical="top" wrapText="1"/>
    </xf>
    <xf numFmtId="3" fontId="23" fillId="0" borderId="0" xfId="0" applyNumberFormat="1" applyFont="1" applyFill="1" applyAlignment="1">
      <alignment vertical="center" wrapText="1"/>
    </xf>
    <xf numFmtId="2" fontId="21" fillId="0" borderId="0" xfId="3" applyNumberFormat="1" applyFont="1" applyAlignment="1">
      <alignment horizontal="center" wrapText="1"/>
    </xf>
    <xf numFmtId="2" fontId="25" fillId="13" borderId="1" xfId="3" applyNumberFormat="1" applyFont="1" applyFill="1" applyBorder="1" applyAlignment="1">
      <alignment horizontal="center" vertical="center" wrapText="1"/>
    </xf>
    <xf numFmtId="3" fontId="26" fillId="0" borderId="1" xfId="3" applyNumberFormat="1" applyFont="1" applyFill="1" applyBorder="1" applyAlignment="1">
      <alignment horizontal="center" vertical="center" wrapText="1"/>
    </xf>
    <xf numFmtId="0" fontId="26" fillId="0" borderId="1" xfId="3" applyNumberFormat="1" applyFont="1" applyFill="1" applyBorder="1" applyAlignment="1">
      <alignment horizontal="center" vertical="center" wrapText="1"/>
    </xf>
    <xf numFmtId="2" fontId="26" fillId="13" borderId="1" xfId="3" applyNumberFormat="1" applyFont="1" applyFill="1" applyBorder="1" applyAlignment="1">
      <alignment horizontal="center" vertical="center" wrapText="1"/>
    </xf>
    <xf numFmtId="3" fontId="11" fillId="18" borderId="1" xfId="3" applyNumberFormat="1" applyFont="1" applyFill="1" applyBorder="1" applyAlignment="1">
      <alignment horizontal="center" vertical="center" wrapText="1"/>
    </xf>
    <xf numFmtId="1" fontId="37" fillId="8" borderId="1" xfId="3" applyNumberFormat="1" applyFont="1" applyFill="1" applyBorder="1" applyAlignment="1">
      <alignment horizontal="center" vertical="center" wrapText="1"/>
    </xf>
    <xf numFmtId="0" fontId="3" fillId="19" borderId="0" xfId="0" applyFont="1" applyFill="1" applyAlignment="1">
      <alignment vertical="top" wrapText="1"/>
    </xf>
    <xf numFmtId="0" fontId="38" fillId="0" borderId="0" xfId="0" applyFont="1" applyAlignment="1">
      <alignment horizontal="center"/>
    </xf>
    <xf numFmtId="3" fontId="3" fillId="4" borderId="1" xfId="6" applyNumberFormat="1" applyFont="1" applyFill="1" applyBorder="1" applyAlignment="1">
      <alignment horizontal="right" vertical="top" wrapText="1"/>
    </xf>
    <xf numFmtId="3" fontId="3" fillId="0" borderId="1" xfId="0" applyNumberFormat="1" applyFont="1" applyBorder="1" applyAlignment="1">
      <alignment vertical="top" wrapText="1"/>
    </xf>
    <xf numFmtId="0" fontId="3" fillId="0" borderId="1" xfId="0" applyFont="1" applyBorder="1" applyAlignment="1">
      <alignment vertical="top" wrapText="1"/>
    </xf>
    <xf numFmtId="3" fontId="4" fillId="0" borderId="0" xfId="0" applyNumberFormat="1" applyFont="1" applyAlignment="1">
      <alignment vertical="top" wrapText="1"/>
    </xf>
    <xf numFmtId="2" fontId="21" fillId="0" borderId="0" xfId="3" applyNumberFormat="1" applyFont="1" applyAlignment="1">
      <alignment horizontal="center" wrapText="1"/>
    </xf>
    <xf numFmtId="4" fontId="5" fillId="0" borderId="0" xfId="2" applyNumberFormat="1" applyFont="1" applyAlignment="1">
      <alignment vertical="top" wrapText="1"/>
    </xf>
    <xf numFmtId="0" fontId="33" fillId="0" borderId="0" xfId="0" applyFont="1" applyAlignment="1">
      <alignment horizontal="right" wrapText="1"/>
    </xf>
    <xf numFmtId="0" fontId="35" fillId="16" borderId="0" xfId="2" applyFont="1" applyFill="1" applyAlignment="1">
      <alignment horizontal="left" vertical="top" wrapText="1"/>
    </xf>
    <xf numFmtId="0" fontId="36" fillId="16" borderId="0" xfId="2" applyFont="1" applyFill="1" applyAlignment="1">
      <alignment horizontal="left" vertical="top" wrapText="1"/>
    </xf>
    <xf numFmtId="0" fontId="3" fillId="0" borderId="0" xfId="0" applyFont="1" applyAlignment="1">
      <alignment horizontal="center" vertical="top"/>
    </xf>
    <xf numFmtId="0" fontId="20" fillId="16" borderId="0" xfId="2" applyFont="1" applyFill="1" applyAlignment="1">
      <alignment horizontal="left" vertical="top" wrapText="1"/>
    </xf>
    <xf numFmtId="0" fontId="31" fillId="0" borderId="0" xfId="0" applyFont="1" applyBorder="1" applyAlignment="1">
      <alignment horizontal="center" vertical="top" wrapText="1"/>
    </xf>
    <xf numFmtId="0" fontId="29" fillId="0" borderId="0" xfId="0" applyFont="1" applyBorder="1" applyAlignment="1">
      <alignment horizontal="center" vertical="top" wrapText="1"/>
    </xf>
    <xf numFmtId="3" fontId="11" fillId="0" borderId="2" xfId="3" applyNumberFormat="1" applyFont="1" applyBorder="1" applyAlignment="1">
      <alignment horizontal="left" vertical="top" wrapText="1"/>
    </xf>
    <xf numFmtId="3" fontId="11" fillId="0" borderId="0" xfId="3" applyNumberFormat="1" applyFont="1" applyBorder="1" applyAlignment="1">
      <alignment horizontal="left" vertical="top" wrapText="1"/>
    </xf>
    <xf numFmtId="2" fontId="21" fillId="0" borderId="0" xfId="3" applyNumberFormat="1" applyFont="1" applyAlignment="1">
      <alignment horizontal="center" wrapText="1"/>
    </xf>
    <xf numFmtId="3" fontId="4" fillId="0" borderId="0" xfId="3" applyNumberFormat="1" applyFont="1" applyAlignment="1">
      <alignment horizontal="right" wrapText="1"/>
    </xf>
    <xf numFmtId="3" fontId="11" fillId="13" borderId="1" xfId="3" applyNumberFormat="1" applyFont="1" applyFill="1" applyBorder="1" applyAlignment="1">
      <alignment horizontal="center" vertical="center" wrapText="1"/>
    </xf>
    <xf numFmtId="3" fontId="11" fillId="6" borderId="1" xfId="3" applyNumberFormat="1" applyFont="1" applyFill="1" applyBorder="1" applyAlignment="1">
      <alignment horizontal="center" vertical="center" wrapText="1"/>
    </xf>
    <xf numFmtId="2" fontId="11" fillId="13" borderId="0" xfId="3" applyNumberFormat="1" applyFont="1" applyFill="1" applyBorder="1" applyAlignment="1">
      <alignment horizontal="center" vertical="center" wrapText="1"/>
    </xf>
    <xf numFmtId="2" fontId="25" fillId="13" borderId="0" xfId="3" applyNumberFormat="1" applyFont="1" applyFill="1" applyBorder="1" applyAlignment="1">
      <alignment horizontal="center" vertical="center" wrapText="1"/>
    </xf>
    <xf numFmtId="2" fontId="26" fillId="13" borderId="0" xfId="3" applyNumberFormat="1" applyFont="1" applyFill="1" applyBorder="1" applyAlignment="1">
      <alignment horizontal="center" vertical="center" wrapText="1"/>
    </xf>
    <xf numFmtId="2" fontId="12" fillId="14" borderId="0" xfId="3" applyNumberFormat="1" applyFont="1" applyFill="1" applyBorder="1" applyAlignment="1">
      <alignment horizontal="center" vertical="center" wrapText="1"/>
    </xf>
  </cellXfs>
  <cellStyles count="7">
    <cellStyle name="Good" xfId="1" builtinId="26"/>
    <cellStyle name="Normal" xfId="0" builtinId="0"/>
    <cellStyle name="Normal 2" xfId="2" xr:uid="{00000000-0005-0000-0000-000002000000}"/>
    <cellStyle name="Normal 3" xfId="3" xr:uid="{00000000-0005-0000-0000-000003000000}"/>
    <cellStyle name="Normal 4" xfId="5" xr:uid="{00000000-0005-0000-0000-000004000000}"/>
    <cellStyle name="Percent" xfId="6" builtinId="5"/>
    <cellStyle name="Percent 2" xfId="4" xr:uid="{00000000-0005-0000-0000-000006000000}"/>
  </cellStyles>
  <dxfs count="0"/>
  <tableStyles count="0" defaultTableStyle="TableStyleMedium2" defaultPivotStyle="PivotStyleLight16"/>
  <colors>
    <mruColors>
      <color rgb="FFFF5050"/>
      <color rgb="FFFF3300"/>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Vides investīciju fonds" id="{AE1C482C-8914-4035-B5BF-47AE48981A2B}" userId="Vides investīciju fonds"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H13" dT="2022-05-30T19:05:41.06" personId="{AE1C482C-8914-4035-B5BF-47AE48981A2B}" id="{6F60F226-4EE0-41FA-BCC1-74F29409D6E3}">
    <text>Tiek noslēgti līgumi ar 58 dīleriem plus 1000 trīspusējie līgumi</text>
  </threadedComment>
  <threadedComment ref="I13" dT="2022-05-30T19:07:19.25" personId="{AE1C482C-8914-4035-B5BF-47AE48981A2B}" id="{55889C3E-4645-412E-8D53-98ECE0E9D590}">
    <text>0,25 stunda uz vienu līgumu</text>
  </threadedComment>
  <threadedComment ref="H14" dT="2022-05-30T19:11:25.06" personId="{AE1C482C-8914-4035-B5BF-47AE48981A2B}" id="{5BA3FC1D-E95D-4545-8258-8A160630EFE0}">
    <text>Nav paredzēts</text>
  </threadedComment>
  <threadedComment ref="I14" dT="2022-05-30T19:11:25.06" personId="{AE1C482C-8914-4035-B5BF-47AE48981A2B}" id="{D772955A-009D-4DE0-9A24-54F2B4D31114}">
    <text>Nav paredzēts</text>
  </threadedComment>
  <threadedComment ref="H15" dT="2022-05-30T19:12:30.00" personId="{AE1C482C-8914-4035-B5BF-47AE48981A2B}" id="{8A96F3AE-2D8B-4A56-AA08-F0E55E43023D}">
    <text>0,5h vienam atbalsta saņēmējam</text>
  </threadedComment>
  <threadedComment ref="I15" dT="2022-05-30T19:11:25.06" personId="{AE1C482C-8914-4035-B5BF-47AE48981A2B}" id="{8CDF93BE-69AB-46CC-97FE-EDBC2A9C2959}">
    <text>1 stunda projektam - pieteikuma izvērtēšana, apstiprināšana</text>
  </threadedComment>
  <threadedComment ref="H16" dT="2022-05-30T19:33:08.26" personId="{AE1C482C-8914-4035-B5BF-47AE48981A2B}" id="{B43431E7-BB69-4071-83F8-B2C87814439C}">
    <text>2 pārskati 8 mēnešos (maksimums var 4 pārskatus katru mēnesi iesniegt)</text>
  </threadedComment>
  <threadedComment ref="I16" dT="2022-05-30T19:11:25.06" personId="{AE1C482C-8914-4035-B5BF-47AE48981A2B}" id="{E40E592D-6049-4E7E-8063-00D7BC8386A2}">
    <text>Nav paredzēts</text>
  </threadedComment>
  <threadedComment ref="H17" dT="2022-05-30T19:11:25.06" personId="{AE1C482C-8914-4035-B5BF-47AE48981A2B}" id="{A4392257-B47C-4701-B2FA-886D29AF5BC4}">
    <text>Nav paredzēts</text>
  </threadedComment>
  <threadedComment ref="I17" dT="2022-05-30T19:11:25.06" personId="{AE1C482C-8914-4035-B5BF-47AE48981A2B}" id="{892328FC-4763-428D-9C36-45082BB5F65C}">
    <text>Nav paredzēts</text>
  </threadedComment>
  <threadedComment ref="H18" dT="2022-05-30T19:11:25.06" personId="{AE1C482C-8914-4035-B5BF-47AE48981A2B}" id="{ED9B9A11-1356-4637-9B87-B9662920F93B}">
    <text>Nav paredzēts</text>
  </threadedComment>
  <threadedComment ref="I18" dT="2022-05-30T19:11:25.06" personId="{AE1C482C-8914-4035-B5BF-47AE48981A2B}" id="{3027243C-DAA8-482F-AB4E-B10D7F8E772C}">
    <text>Nav paredzēts</text>
  </threadedComment>
  <threadedComment ref="H19" dT="2022-05-30T19:11:25.06" personId="{AE1C482C-8914-4035-B5BF-47AE48981A2B}" id="{B9080C29-7402-4B92-B7E5-667176FE8B62}">
    <text>Nav paredzēts</text>
  </threadedComment>
  <threadedComment ref="I19" dT="2022-05-30T19:14:31.44" personId="{AE1C482C-8914-4035-B5BF-47AE48981A2B}" id="{2191E016-2C5D-461A-BBC9-95286DBD7108}">
    <text>1% projektu</text>
  </threadedComment>
  <threadedComment ref="I20" dT="2022-05-30T19:11:25.06" personId="{AE1C482C-8914-4035-B5BF-47AE48981A2B}" id="{DC4CCD23-2BA5-4A4D-81AF-675118550763}">
    <text>Nav paredzēts 2022. gadā</text>
  </threadedComment>
  <threadedComment ref="H22" dT="2022-05-30T19:36:20.23" personId="{AE1C482C-8914-4035-B5BF-47AE48981A2B}" id="{621F744C-F6CF-487A-8918-25F4AFDFFDC8}">
    <text>10 līguma grozījumi katram, 0.25h vieni grozījumi</text>
  </threadedComment>
  <threadedComment ref="I22" dT="2022-05-30T19:11:25.06" personId="{AE1C482C-8914-4035-B5BF-47AE48981A2B}" id="{DF88ECCC-C2D8-4C06-BE4C-696BE3AE904F}">
    <text>Nav paredzēts</text>
  </threadedComment>
  <threadedComment ref="I23" dT="2022-05-30T19:11:25.06" personId="{AE1C482C-8914-4035-B5BF-47AE48981A2B}" id="{54439B32-DF5E-46BA-9E8D-4F10D7F59E62}">
    <text>Nav paredzēts</text>
  </threadedComment>
  <threadedComment ref="I24" dT="2022-05-30T19:40:17.19" personId="{AE1C482C-8914-4035-B5BF-47AE48981A2B}" id="{CABA9439-3CDC-4F31-B27B-6BBDCADE8748}">
    <text>8 semināri</text>
  </threadedComment>
  <threadedComment ref="I28" dT="2022-05-30T19:42:03.14" personId="{AE1C482C-8914-4035-B5BF-47AE48981A2B}" id="{F03797F5-1DBB-42D9-BEBA-77733686D336}">
    <text>1 seminārs katru nedēļu: 1h katram</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92D050"/>
    <pageSetUpPr fitToPage="1"/>
  </sheetPr>
  <dimension ref="A1:V205"/>
  <sheetViews>
    <sheetView view="pageBreakPreview" topLeftCell="A108" zoomScale="80" zoomScaleNormal="80" zoomScaleSheetLayoutView="80" workbookViewId="0">
      <selection activeCell="Q1" sqref="Q1"/>
    </sheetView>
  </sheetViews>
  <sheetFormatPr defaultRowHeight="15.75" outlineLevelRow="1" x14ac:dyDescent="0.25"/>
  <cols>
    <col min="1" max="1" width="42.875" style="19" customWidth="1"/>
    <col min="2" max="9" width="10.625" style="19" customWidth="1"/>
    <col min="10" max="10" width="11.5" style="19" customWidth="1"/>
    <col min="11" max="13" width="10.625" style="19" customWidth="1"/>
    <col min="14" max="14" width="11.5" style="19" bestFit="1" customWidth="1"/>
    <col min="15" max="15" width="13.375" style="19" customWidth="1"/>
    <col min="16" max="16" width="12.125" style="19" customWidth="1"/>
    <col min="17" max="17" width="11.875" style="5" customWidth="1"/>
    <col min="18" max="18" width="5" style="5" customWidth="1"/>
    <col min="19" max="19" width="15.625" style="47" bestFit="1" customWidth="1"/>
    <col min="20" max="20" width="9" style="47"/>
  </cols>
  <sheetData>
    <row r="1" spans="1:22" ht="65.25" customHeight="1" x14ac:dyDescent="0.25">
      <c r="I1" s="132" t="s">
        <v>136</v>
      </c>
      <c r="J1" s="132"/>
      <c r="K1" s="132"/>
      <c r="L1" s="132"/>
      <c r="M1" s="132"/>
      <c r="N1" s="132"/>
    </row>
    <row r="2" spans="1:22" ht="18.75" x14ac:dyDescent="0.3">
      <c r="A2" s="135" t="s">
        <v>142</v>
      </c>
      <c r="B2" s="135"/>
      <c r="C2" s="135"/>
      <c r="D2" s="135"/>
      <c r="E2" s="135"/>
      <c r="F2" s="135"/>
      <c r="G2" s="135"/>
      <c r="H2" s="135"/>
      <c r="I2" s="135"/>
      <c r="J2" s="135"/>
      <c r="K2" s="135"/>
      <c r="L2" s="135"/>
      <c r="M2" s="42"/>
    </row>
    <row r="3" spans="1:22" ht="18.75" x14ac:dyDescent="0.3">
      <c r="A3" s="107"/>
      <c r="B3" s="107"/>
      <c r="C3" s="107"/>
      <c r="D3" s="107"/>
      <c r="E3" s="107"/>
      <c r="F3" s="107"/>
      <c r="G3" s="107"/>
      <c r="H3" s="107"/>
      <c r="I3" s="107"/>
      <c r="J3" s="107"/>
      <c r="K3" s="107"/>
      <c r="L3" s="107"/>
      <c r="M3" s="42"/>
    </row>
    <row r="4" spans="1:22" s="31" customFormat="1" x14ac:dyDescent="0.25">
      <c r="A4" s="29" t="s">
        <v>17</v>
      </c>
      <c r="B4" s="105">
        <v>44562</v>
      </c>
      <c r="C4" s="105">
        <v>44593</v>
      </c>
      <c r="D4" s="105">
        <v>44621</v>
      </c>
      <c r="E4" s="105">
        <v>44652</v>
      </c>
      <c r="F4" s="105">
        <v>44682</v>
      </c>
      <c r="G4" s="105">
        <v>44713</v>
      </c>
      <c r="H4" s="105">
        <v>44743</v>
      </c>
      <c r="I4" s="105">
        <v>44774</v>
      </c>
      <c r="J4" s="105">
        <v>44805</v>
      </c>
      <c r="K4" s="105">
        <v>44835</v>
      </c>
      <c r="L4" s="105">
        <v>44866</v>
      </c>
      <c r="M4" s="105">
        <v>44896</v>
      </c>
      <c r="N4" s="30" t="s">
        <v>115</v>
      </c>
      <c r="O4" s="124" t="s">
        <v>146</v>
      </c>
      <c r="P4" s="125" t="s">
        <v>147</v>
      </c>
      <c r="R4" s="29"/>
      <c r="S4" s="50"/>
      <c r="T4" s="50"/>
    </row>
    <row r="5" spans="1:22" ht="18.75" customHeight="1" x14ac:dyDescent="0.25">
      <c r="A5" s="136" t="s">
        <v>116</v>
      </c>
      <c r="B5" s="136"/>
      <c r="C5" s="136"/>
      <c r="D5" s="136"/>
      <c r="E5" s="136"/>
      <c r="F5" s="136"/>
      <c r="G5" s="136"/>
      <c r="H5" s="136"/>
      <c r="I5" s="136"/>
      <c r="J5" s="136"/>
      <c r="K5" s="136"/>
      <c r="L5" s="136"/>
      <c r="M5" s="136"/>
      <c r="N5" s="136"/>
      <c r="P5" s="39"/>
      <c r="Q5" s="15"/>
      <c r="R5" s="15"/>
      <c r="U5" s="16"/>
      <c r="V5" s="16"/>
    </row>
    <row r="6" spans="1:22" x14ac:dyDescent="0.25">
      <c r="A6" s="14" t="s">
        <v>1</v>
      </c>
      <c r="B6" s="6">
        <f>ROUND(SUM(B8:B25),0)</f>
        <v>25711</v>
      </c>
      <c r="C6" s="6">
        <f t="shared" ref="C6:L6" si="0">ROUND(SUM(C8:C25),0)</f>
        <v>25711</v>
      </c>
      <c r="D6" s="6">
        <f>ROUND(SUM(D8:D25),0)</f>
        <v>25711</v>
      </c>
      <c r="E6" s="6">
        <f t="shared" si="0"/>
        <v>25711</v>
      </c>
      <c r="F6" s="6">
        <f t="shared" si="0"/>
        <v>25711</v>
      </c>
      <c r="G6" s="6">
        <f t="shared" si="0"/>
        <v>25711</v>
      </c>
      <c r="H6" s="6">
        <f t="shared" si="0"/>
        <v>25711</v>
      </c>
      <c r="I6" s="6">
        <f t="shared" si="0"/>
        <v>25711</v>
      </c>
      <c r="J6" s="6">
        <f t="shared" si="0"/>
        <v>25711</v>
      </c>
      <c r="K6" s="6">
        <f t="shared" si="0"/>
        <v>25711</v>
      </c>
      <c r="L6" s="6">
        <f t="shared" si="0"/>
        <v>25711</v>
      </c>
      <c r="M6" s="6">
        <f>ROUND(SUM(M8:M25),0)</f>
        <v>25711</v>
      </c>
      <c r="N6" s="7">
        <f>SUM(B6:M6)</f>
        <v>308532</v>
      </c>
      <c r="O6" s="127">
        <v>104195.77</v>
      </c>
      <c r="P6" s="126">
        <f>N6-O6</f>
        <v>204336.22999999998</v>
      </c>
    </row>
    <row r="7" spans="1:22" x14ac:dyDescent="0.25">
      <c r="A7" s="14"/>
      <c r="B7" s="6"/>
      <c r="C7" s="6"/>
      <c r="D7" s="6"/>
      <c r="E7" s="6"/>
      <c r="F7" s="6"/>
      <c r="G7" s="6"/>
      <c r="H7" s="6"/>
      <c r="I7" s="6"/>
      <c r="J7" s="6"/>
      <c r="K7" s="6"/>
      <c r="L7" s="6"/>
      <c r="M7" s="6"/>
      <c r="N7" s="7"/>
      <c r="O7" s="127"/>
      <c r="P7" s="126">
        <f t="shared" ref="P7:P54" si="1">N7-O7</f>
        <v>0</v>
      </c>
      <c r="R7"/>
      <c r="S7"/>
      <c r="T7"/>
    </row>
    <row r="8" spans="1:22" hidden="1" outlineLevel="1" x14ac:dyDescent="0.25">
      <c r="A8" s="19" t="s">
        <v>59</v>
      </c>
      <c r="B8" s="54">
        <v>1000</v>
      </c>
      <c r="C8" s="54">
        <v>1000</v>
      </c>
      <c r="D8" s="54">
        <v>1000</v>
      </c>
      <c r="E8" s="54">
        <v>1000</v>
      </c>
      <c r="F8" s="54">
        <v>1000</v>
      </c>
      <c r="G8" s="54">
        <v>1000</v>
      </c>
      <c r="H8" s="54">
        <v>1000</v>
      </c>
      <c r="I8" s="54">
        <v>1000</v>
      </c>
      <c r="J8" s="54">
        <v>1000</v>
      </c>
      <c r="K8" s="54">
        <v>1000</v>
      </c>
      <c r="L8" s="54">
        <v>1000</v>
      </c>
      <c r="M8" s="54">
        <v>1000</v>
      </c>
      <c r="N8" s="8">
        <f t="shared" ref="N8:N9" si="2">SUM(B8:M8)</f>
        <v>12000</v>
      </c>
      <c r="O8" s="127"/>
      <c r="P8" s="126">
        <f t="shared" si="1"/>
        <v>12000</v>
      </c>
      <c r="R8"/>
      <c r="S8"/>
      <c r="T8"/>
    </row>
    <row r="9" spans="1:22" hidden="1" outlineLevel="1" x14ac:dyDescent="0.25">
      <c r="A9" s="19" t="s">
        <v>137</v>
      </c>
      <c r="B9" s="54">
        <v>2000</v>
      </c>
      <c r="C9" s="54">
        <v>2000</v>
      </c>
      <c r="D9" s="54">
        <v>2000</v>
      </c>
      <c r="E9" s="54">
        <v>2000</v>
      </c>
      <c r="F9" s="54">
        <v>2000</v>
      </c>
      <c r="G9" s="54">
        <v>2000</v>
      </c>
      <c r="H9" s="54">
        <v>2000</v>
      </c>
      <c r="I9" s="54">
        <v>2000</v>
      </c>
      <c r="J9" s="54">
        <v>2000</v>
      </c>
      <c r="K9" s="54">
        <v>2000</v>
      </c>
      <c r="L9" s="54">
        <v>2000</v>
      </c>
      <c r="M9" s="54">
        <v>2000</v>
      </c>
      <c r="N9" s="8">
        <f t="shared" si="2"/>
        <v>24000</v>
      </c>
      <c r="O9" s="127"/>
      <c r="P9" s="126">
        <f t="shared" si="1"/>
        <v>24000</v>
      </c>
      <c r="R9"/>
      <c r="S9"/>
      <c r="T9"/>
    </row>
    <row r="10" spans="1:22" hidden="1" outlineLevel="1" x14ac:dyDescent="0.25">
      <c r="B10" s="54"/>
      <c r="C10" s="54"/>
      <c r="D10" s="54"/>
      <c r="E10" s="54"/>
      <c r="F10" s="54"/>
      <c r="G10" s="54"/>
      <c r="H10" s="54"/>
      <c r="I10" s="54"/>
      <c r="J10" s="54"/>
      <c r="K10" s="54"/>
      <c r="L10" s="54"/>
      <c r="M10" s="54"/>
      <c r="N10" s="8"/>
      <c r="O10" s="127"/>
      <c r="P10" s="126">
        <f t="shared" si="1"/>
        <v>0</v>
      </c>
      <c r="R10"/>
      <c r="S10"/>
      <c r="T10"/>
    </row>
    <row r="11" spans="1:22" hidden="1" outlineLevel="1" x14ac:dyDescent="0.25">
      <c r="A11" s="60" t="s">
        <v>114</v>
      </c>
      <c r="B11" s="55">
        <v>1800</v>
      </c>
      <c r="C11" s="55">
        <v>1800</v>
      </c>
      <c r="D11" s="55">
        <v>1800</v>
      </c>
      <c r="E11" s="55">
        <v>1800</v>
      </c>
      <c r="F11" s="55">
        <v>1800</v>
      </c>
      <c r="G11" s="55">
        <v>1800</v>
      </c>
      <c r="H11" s="55">
        <v>1800</v>
      </c>
      <c r="I11" s="55">
        <v>1800</v>
      </c>
      <c r="J11" s="55">
        <v>1800</v>
      </c>
      <c r="K11" s="55">
        <v>1800</v>
      </c>
      <c r="L11" s="55">
        <v>1800</v>
      </c>
      <c r="M11" s="55">
        <v>1800</v>
      </c>
      <c r="N11" s="8">
        <f t="shared" ref="N11" si="3">SUM(B11:M11)</f>
        <v>21600</v>
      </c>
      <c r="O11" s="127"/>
      <c r="P11" s="126">
        <f t="shared" si="1"/>
        <v>21600</v>
      </c>
      <c r="R11"/>
      <c r="S11"/>
      <c r="T11"/>
    </row>
    <row r="12" spans="1:22" hidden="1" outlineLevel="1" x14ac:dyDescent="0.25">
      <c r="A12" s="59"/>
      <c r="B12" s="54"/>
      <c r="C12" s="54"/>
      <c r="D12" s="54"/>
      <c r="E12" s="54"/>
      <c r="F12" s="54"/>
      <c r="G12" s="54"/>
      <c r="H12" s="54"/>
      <c r="I12" s="54"/>
      <c r="J12" s="54"/>
      <c r="K12" s="54"/>
      <c r="L12" s="54"/>
      <c r="M12" s="54"/>
      <c r="N12" s="8"/>
      <c r="O12" s="127"/>
      <c r="P12" s="126">
        <f t="shared" si="1"/>
        <v>0</v>
      </c>
      <c r="R12"/>
      <c r="S12"/>
      <c r="T12"/>
    </row>
    <row r="13" spans="1:22" hidden="1" outlineLevel="1" x14ac:dyDescent="0.25">
      <c r="A13" s="59" t="s">
        <v>87</v>
      </c>
      <c r="B13" s="55">
        <v>2000</v>
      </c>
      <c r="C13" s="55">
        <v>2000</v>
      </c>
      <c r="D13" s="55">
        <v>2000</v>
      </c>
      <c r="E13" s="55">
        <v>2000</v>
      </c>
      <c r="F13" s="55">
        <v>2000</v>
      </c>
      <c r="G13" s="55">
        <v>2000</v>
      </c>
      <c r="H13" s="55">
        <v>2000</v>
      </c>
      <c r="I13" s="55">
        <v>2000</v>
      </c>
      <c r="J13" s="55">
        <v>2000</v>
      </c>
      <c r="K13" s="55">
        <v>2000</v>
      </c>
      <c r="L13" s="55">
        <v>2000</v>
      </c>
      <c r="M13" s="55">
        <v>2000</v>
      </c>
      <c r="N13" s="58">
        <f t="shared" ref="N13:N15" si="4">SUM(B13:M13)</f>
        <v>24000</v>
      </c>
      <c r="O13" s="127"/>
      <c r="P13" s="126">
        <f t="shared" si="1"/>
        <v>24000</v>
      </c>
      <c r="R13"/>
      <c r="S13"/>
      <c r="T13"/>
    </row>
    <row r="14" spans="1:22" hidden="1" outlineLevel="1" x14ac:dyDescent="0.25">
      <c r="A14" s="59" t="s">
        <v>87</v>
      </c>
      <c r="B14" s="55">
        <v>2000</v>
      </c>
      <c r="C14" s="55">
        <v>2000</v>
      </c>
      <c r="D14" s="55">
        <v>2000</v>
      </c>
      <c r="E14" s="55">
        <v>2000</v>
      </c>
      <c r="F14" s="55">
        <v>2000</v>
      </c>
      <c r="G14" s="55">
        <v>2000</v>
      </c>
      <c r="H14" s="55">
        <v>2000</v>
      </c>
      <c r="I14" s="55">
        <v>2000</v>
      </c>
      <c r="J14" s="55">
        <v>2000</v>
      </c>
      <c r="K14" s="55">
        <v>2000</v>
      </c>
      <c r="L14" s="55">
        <v>2000</v>
      </c>
      <c r="M14" s="55">
        <v>2000</v>
      </c>
      <c r="N14" s="58">
        <f t="shared" si="4"/>
        <v>24000</v>
      </c>
      <c r="O14" s="127"/>
      <c r="P14" s="126">
        <f t="shared" si="1"/>
        <v>24000</v>
      </c>
      <c r="R14"/>
      <c r="S14"/>
      <c r="T14"/>
    </row>
    <row r="15" spans="1:22" hidden="1" outlineLevel="1" x14ac:dyDescent="0.25">
      <c r="A15" s="59" t="s">
        <v>87</v>
      </c>
      <c r="B15" s="55">
        <v>2000</v>
      </c>
      <c r="C15" s="55">
        <v>2000</v>
      </c>
      <c r="D15" s="55">
        <v>2000</v>
      </c>
      <c r="E15" s="55">
        <v>2000</v>
      </c>
      <c r="F15" s="55">
        <v>2000</v>
      </c>
      <c r="G15" s="55">
        <v>2000</v>
      </c>
      <c r="H15" s="55">
        <v>2000</v>
      </c>
      <c r="I15" s="55">
        <v>2000</v>
      </c>
      <c r="J15" s="55">
        <v>2000</v>
      </c>
      <c r="K15" s="55">
        <v>2000</v>
      </c>
      <c r="L15" s="55">
        <v>2000</v>
      </c>
      <c r="M15" s="55">
        <v>2000</v>
      </c>
      <c r="N15" s="58">
        <f t="shared" si="4"/>
        <v>24000</v>
      </c>
      <c r="O15" s="127"/>
      <c r="P15" s="126">
        <f t="shared" si="1"/>
        <v>24000</v>
      </c>
      <c r="R15"/>
      <c r="S15"/>
      <c r="T15"/>
    </row>
    <row r="16" spans="1:22" hidden="1" outlineLevel="1" x14ac:dyDescent="0.25">
      <c r="A16" s="59" t="s">
        <v>87</v>
      </c>
      <c r="B16" s="55">
        <v>2000</v>
      </c>
      <c r="C16" s="55">
        <v>2000</v>
      </c>
      <c r="D16" s="55">
        <v>2000</v>
      </c>
      <c r="E16" s="55">
        <v>2000</v>
      </c>
      <c r="F16" s="55">
        <v>2000</v>
      </c>
      <c r="G16" s="55">
        <v>2000</v>
      </c>
      <c r="H16" s="55">
        <v>2000</v>
      </c>
      <c r="I16" s="55">
        <v>2000</v>
      </c>
      <c r="J16" s="55">
        <v>2000</v>
      </c>
      <c r="K16" s="55">
        <v>2000</v>
      </c>
      <c r="L16" s="55">
        <v>2000</v>
      </c>
      <c r="M16" s="55">
        <v>2000</v>
      </c>
      <c r="N16" s="58">
        <f t="shared" ref="N16" si="5">SUM(B16:M16)</f>
        <v>24000</v>
      </c>
      <c r="O16" s="127"/>
      <c r="P16" s="126">
        <f t="shared" si="1"/>
        <v>24000</v>
      </c>
      <c r="R16"/>
      <c r="S16"/>
      <c r="T16"/>
    </row>
    <row r="17" spans="1:20" hidden="1" outlineLevel="1" x14ac:dyDescent="0.25">
      <c r="A17" s="59" t="s">
        <v>87</v>
      </c>
      <c r="B17" s="55">
        <v>2000</v>
      </c>
      <c r="C17" s="55">
        <v>2000</v>
      </c>
      <c r="D17" s="55">
        <v>2000</v>
      </c>
      <c r="E17" s="55">
        <v>2000</v>
      </c>
      <c r="F17" s="55">
        <v>2000</v>
      </c>
      <c r="G17" s="55">
        <v>2000</v>
      </c>
      <c r="H17" s="55">
        <v>2000</v>
      </c>
      <c r="I17" s="55">
        <v>2000</v>
      </c>
      <c r="J17" s="55">
        <v>2000</v>
      </c>
      <c r="K17" s="55">
        <v>2000</v>
      </c>
      <c r="L17" s="55">
        <v>2000</v>
      </c>
      <c r="M17" s="55">
        <v>2000</v>
      </c>
      <c r="N17" s="58">
        <f t="shared" ref="N17:N19" si="6">SUM(B17:M17)</f>
        <v>24000</v>
      </c>
      <c r="O17" s="127"/>
      <c r="P17" s="126">
        <f t="shared" si="1"/>
        <v>24000</v>
      </c>
      <c r="R17"/>
      <c r="S17"/>
      <c r="T17"/>
    </row>
    <row r="18" spans="1:20" hidden="1" outlineLevel="1" x14ac:dyDescent="0.25">
      <c r="A18" s="59" t="s">
        <v>87</v>
      </c>
      <c r="B18" s="55">
        <v>2000</v>
      </c>
      <c r="C18" s="55">
        <v>2000</v>
      </c>
      <c r="D18" s="55">
        <v>2000</v>
      </c>
      <c r="E18" s="55">
        <v>2000</v>
      </c>
      <c r="F18" s="55">
        <v>2000</v>
      </c>
      <c r="G18" s="55">
        <v>2000</v>
      </c>
      <c r="H18" s="55">
        <v>2000</v>
      </c>
      <c r="I18" s="55">
        <v>2000</v>
      </c>
      <c r="J18" s="55">
        <v>2000</v>
      </c>
      <c r="K18" s="55">
        <v>2000</v>
      </c>
      <c r="L18" s="55">
        <v>2000</v>
      </c>
      <c r="M18" s="55">
        <v>2000</v>
      </c>
      <c r="N18" s="58">
        <f t="shared" si="6"/>
        <v>24000</v>
      </c>
      <c r="O18" s="127"/>
      <c r="P18" s="126">
        <f t="shared" si="1"/>
        <v>24000</v>
      </c>
      <c r="R18"/>
      <c r="S18"/>
      <c r="T18"/>
    </row>
    <row r="19" spans="1:20" hidden="1" outlineLevel="1" x14ac:dyDescent="0.25">
      <c r="A19" s="59" t="s">
        <v>87</v>
      </c>
      <c r="B19" s="55">
        <v>2000</v>
      </c>
      <c r="C19" s="55">
        <v>2000</v>
      </c>
      <c r="D19" s="55">
        <v>2000</v>
      </c>
      <c r="E19" s="55">
        <v>2000</v>
      </c>
      <c r="F19" s="55">
        <v>2000</v>
      </c>
      <c r="G19" s="55">
        <v>2000</v>
      </c>
      <c r="H19" s="55">
        <v>2000</v>
      </c>
      <c r="I19" s="55">
        <v>2000</v>
      </c>
      <c r="J19" s="55">
        <v>2000</v>
      </c>
      <c r="K19" s="55">
        <v>2000</v>
      </c>
      <c r="L19" s="55">
        <v>2000</v>
      </c>
      <c r="M19" s="55">
        <v>2000</v>
      </c>
      <c r="N19" s="58">
        <f t="shared" si="6"/>
        <v>24000</v>
      </c>
      <c r="O19" s="127"/>
      <c r="P19" s="126">
        <f t="shared" si="1"/>
        <v>24000</v>
      </c>
      <c r="R19"/>
      <c r="S19"/>
      <c r="T19"/>
    </row>
    <row r="20" spans="1:20" hidden="1" outlineLevel="1" x14ac:dyDescent="0.25">
      <c r="A20" s="59" t="s">
        <v>87</v>
      </c>
      <c r="B20" s="55">
        <v>2000</v>
      </c>
      <c r="C20" s="55">
        <v>2000</v>
      </c>
      <c r="D20" s="55">
        <v>2000</v>
      </c>
      <c r="E20" s="55">
        <v>2000</v>
      </c>
      <c r="F20" s="55">
        <v>2000</v>
      </c>
      <c r="G20" s="55">
        <v>2000</v>
      </c>
      <c r="H20" s="55">
        <v>2000</v>
      </c>
      <c r="I20" s="55">
        <v>2000</v>
      </c>
      <c r="J20" s="55">
        <v>2000</v>
      </c>
      <c r="K20" s="55">
        <v>2000</v>
      </c>
      <c r="L20" s="55">
        <v>2000</v>
      </c>
      <c r="M20" s="55">
        <v>2000</v>
      </c>
      <c r="N20" s="58">
        <f t="shared" ref="N20" si="7">SUM(B20:M20)</f>
        <v>24000</v>
      </c>
      <c r="O20" s="127"/>
      <c r="P20" s="126">
        <f t="shared" si="1"/>
        <v>24000</v>
      </c>
      <c r="R20"/>
      <c r="S20"/>
      <c r="T20"/>
    </row>
    <row r="21" spans="1:20" hidden="1" outlineLevel="1" x14ac:dyDescent="0.25">
      <c r="A21" s="59"/>
      <c r="B21" s="55"/>
      <c r="C21" s="55"/>
      <c r="D21" s="55"/>
      <c r="E21" s="55"/>
      <c r="F21" s="55"/>
      <c r="G21" s="55"/>
      <c r="H21" s="55"/>
      <c r="I21" s="55"/>
      <c r="J21" s="55"/>
      <c r="K21" s="55"/>
      <c r="L21" s="55"/>
      <c r="M21" s="55"/>
      <c r="N21" s="58"/>
      <c r="O21" s="127"/>
      <c r="P21" s="126">
        <f t="shared" si="1"/>
        <v>0</v>
      </c>
      <c r="R21"/>
      <c r="S21" s="114"/>
      <c r="T21"/>
    </row>
    <row r="22" spans="1:20" hidden="1" outlineLevel="1" x14ac:dyDescent="0.25">
      <c r="A22" s="34"/>
      <c r="B22" s="54"/>
      <c r="C22" s="54"/>
      <c r="D22" s="54"/>
      <c r="E22" s="54"/>
      <c r="F22" s="54"/>
      <c r="G22" s="54"/>
      <c r="H22" s="54"/>
      <c r="I22" s="54"/>
      <c r="J22" s="54"/>
      <c r="K22" s="54"/>
      <c r="L22" s="54"/>
      <c r="M22" s="54"/>
      <c r="N22" s="8"/>
      <c r="O22" s="127"/>
      <c r="P22" s="126">
        <f t="shared" si="1"/>
        <v>0</v>
      </c>
      <c r="R22"/>
      <c r="S22"/>
      <c r="T22"/>
    </row>
    <row r="23" spans="1:20" hidden="1" outlineLevel="1" x14ac:dyDescent="0.25">
      <c r="A23" s="3" t="s">
        <v>2</v>
      </c>
      <c r="B23" s="54">
        <f t="shared" ref="B23:D23" si="8">ROUND(COUNT(B8:B21,B37:B37)*$Q$23,0)</f>
        <v>4</v>
      </c>
      <c r="C23" s="54">
        <f t="shared" si="8"/>
        <v>4</v>
      </c>
      <c r="D23" s="54">
        <f t="shared" si="8"/>
        <v>4</v>
      </c>
      <c r="E23" s="54">
        <f t="shared" ref="E23:M23" si="9">ROUND(COUNT(E8:E21,E37:E37)*$Q$23,0)</f>
        <v>4</v>
      </c>
      <c r="F23" s="54">
        <f t="shared" si="9"/>
        <v>4</v>
      </c>
      <c r="G23" s="54">
        <f t="shared" si="9"/>
        <v>4</v>
      </c>
      <c r="H23" s="54">
        <f t="shared" si="9"/>
        <v>4</v>
      </c>
      <c r="I23" s="54">
        <f t="shared" si="9"/>
        <v>4</v>
      </c>
      <c r="J23" s="54">
        <f t="shared" si="9"/>
        <v>4</v>
      </c>
      <c r="K23" s="54">
        <f t="shared" si="9"/>
        <v>4</v>
      </c>
      <c r="L23" s="54">
        <f t="shared" si="9"/>
        <v>4</v>
      </c>
      <c r="M23" s="54">
        <f t="shared" si="9"/>
        <v>4</v>
      </c>
      <c r="N23" s="8">
        <f>SUM(B23:M23)</f>
        <v>48</v>
      </c>
      <c r="O23" s="127"/>
      <c r="P23" s="126">
        <f t="shared" si="1"/>
        <v>48</v>
      </c>
      <c r="Q23" s="5">
        <v>0.36</v>
      </c>
      <c r="R23"/>
      <c r="S23"/>
      <c r="T23"/>
    </row>
    <row r="24" spans="1:20" hidden="1" outlineLevel="1" x14ac:dyDescent="0.25">
      <c r="A24" s="3" t="s">
        <v>112</v>
      </c>
      <c r="B24" s="57">
        <f>ROUND(SUM(B11:B21,B37:B39,B59:B60)*$Q$24,0)-B62-B40</f>
        <v>4199</v>
      </c>
      <c r="C24" s="57">
        <f>ROUND(SUM(C11:C21,C37:C39,C59:C60)*$Q$24,0)-C62-C40</f>
        <v>4199</v>
      </c>
      <c r="D24" s="57">
        <f t="shared" ref="D24:M24" si="10">ROUND(SUM(D11:D21,D37:D39,D59:D60)*$Q$24,0)-D62-D40</f>
        <v>4199</v>
      </c>
      <c r="E24" s="57">
        <f t="shared" si="10"/>
        <v>4199</v>
      </c>
      <c r="F24" s="57">
        <f t="shared" si="10"/>
        <v>4199</v>
      </c>
      <c r="G24" s="57">
        <f t="shared" si="10"/>
        <v>4199</v>
      </c>
      <c r="H24" s="57">
        <f t="shared" si="10"/>
        <v>4199</v>
      </c>
      <c r="I24" s="57">
        <f t="shared" si="10"/>
        <v>4199</v>
      </c>
      <c r="J24" s="57">
        <f t="shared" si="10"/>
        <v>4199</v>
      </c>
      <c r="K24" s="57">
        <f t="shared" si="10"/>
        <v>4199</v>
      </c>
      <c r="L24" s="57">
        <f t="shared" si="10"/>
        <v>4199</v>
      </c>
      <c r="M24" s="57">
        <f t="shared" si="10"/>
        <v>4199</v>
      </c>
      <c r="N24" s="8">
        <f>SUM(B24:M24)</f>
        <v>50388</v>
      </c>
      <c r="O24" s="127"/>
      <c r="P24" s="126">
        <f t="shared" si="1"/>
        <v>50388</v>
      </c>
      <c r="Q24" s="5">
        <v>0.2359</v>
      </c>
      <c r="R24"/>
      <c r="S24"/>
      <c r="T24"/>
    </row>
    <row r="25" spans="1:20" hidden="1" outlineLevel="1" x14ac:dyDescent="0.25">
      <c r="A25" s="3" t="s">
        <v>113</v>
      </c>
      <c r="B25" s="57">
        <f t="shared" ref="B25:C25" si="11">ROUND(SUM(B8:B10)*$Q$24,0)</f>
        <v>708</v>
      </c>
      <c r="C25" s="57">
        <f t="shared" si="11"/>
        <v>708</v>
      </c>
      <c r="D25" s="57">
        <f>ROUND(SUM(D8:D10)*$Q$24,0)</f>
        <v>708</v>
      </c>
      <c r="E25" s="57">
        <f t="shared" ref="E25:M25" si="12">ROUND(SUM(E8:E10)*$Q$24,0)</f>
        <v>708</v>
      </c>
      <c r="F25" s="57">
        <f>ROUND(SUM(F8:F10)*$Q$24,0)</f>
        <v>708</v>
      </c>
      <c r="G25" s="57">
        <f t="shared" si="12"/>
        <v>708</v>
      </c>
      <c r="H25" s="57">
        <f t="shared" si="12"/>
        <v>708</v>
      </c>
      <c r="I25" s="57">
        <f t="shared" si="12"/>
        <v>708</v>
      </c>
      <c r="J25" s="57">
        <f t="shared" si="12"/>
        <v>708</v>
      </c>
      <c r="K25" s="57">
        <f t="shared" si="12"/>
        <v>708</v>
      </c>
      <c r="L25" s="57">
        <f t="shared" si="12"/>
        <v>708</v>
      </c>
      <c r="M25" s="57">
        <f t="shared" si="12"/>
        <v>708</v>
      </c>
      <c r="N25" s="8">
        <f>SUM(B25:M25)</f>
        <v>8496</v>
      </c>
      <c r="O25" s="127"/>
      <c r="P25" s="126">
        <f t="shared" si="1"/>
        <v>8496</v>
      </c>
      <c r="Q25" s="2"/>
      <c r="R25"/>
      <c r="S25"/>
      <c r="T25"/>
    </row>
    <row r="26" spans="1:20" ht="31.5" collapsed="1" x14ac:dyDescent="0.25">
      <c r="A26" s="14" t="s">
        <v>16</v>
      </c>
      <c r="B26" s="11">
        <f>ROUND(B27+B28,0)</f>
        <v>1326</v>
      </c>
      <c r="C26" s="11">
        <f t="shared" ref="C26:M26" si="13">ROUND(C27+C28,0)</f>
        <v>1326</v>
      </c>
      <c r="D26" s="11">
        <f t="shared" si="13"/>
        <v>1437</v>
      </c>
      <c r="E26" s="11">
        <f t="shared" si="13"/>
        <v>1326</v>
      </c>
      <c r="F26" s="11">
        <f t="shared" si="13"/>
        <v>1326</v>
      </c>
      <c r="G26" s="11">
        <f t="shared" si="13"/>
        <v>1437</v>
      </c>
      <c r="H26" s="11">
        <f t="shared" si="13"/>
        <v>1326</v>
      </c>
      <c r="I26" s="11">
        <f t="shared" si="13"/>
        <v>1326</v>
      </c>
      <c r="J26" s="11">
        <f t="shared" si="13"/>
        <v>1437</v>
      </c>
      <c r="K26" s="11">
        <f t="shared" si="13"/>
        <v>1326</v>
      </c>
      <c r="L26" s="11">
        <f t="shared" si="13"/>
        <v>1326</v>
      </c>
      <c r="M26" s="11">
        <f t="shared" si="13"/>
        <v>1437</v>
      </c>
      <c r="N26" s="12">
        <f t="shared" ref="N26:N28" si="14">SUM(B26:M26)</f>
        <v>16356</v>
      </c>
      <c r="O26" s="127">
        <v>14033.080000000002</v>
      </c>
      <c r="P26" s="126">
        <f t="shared" si="1"/>
        <v>2322.9199999999983</v>
      </c>
      <c r="Q26" s="1"/>
      <c r="R26"/>
      <c r="S26"/>
      <c r="T26"/>
    </row>
    <row r="27" spans="1:20" hidden="1" outlineLevel="1" x14ac:dyDescent="0.25">
      <c r="A27" s="19" t="s">
        <v>54</v>
      </c>
      <c r="B27" s="61">
        <f>ROUND(COUNT(B8:B21,B37)*10*2500/234,0)</f>
        <v>1175</v>
      </c>
      <c r="C27" s="61">
        <f t="shared" ref="C27:M27" si="15">ROUND(COUNT(C8:C21,C37)*10*2500/234,0)</f>
        <v>1175</v>
      </c>
      <c r="D27" s="61">
        <f t="shared" si="15"/>
        <v>1282</v>
      </c>
      <c r="E27" s="61">
        <f t="shared" si="15"/>
        <v>1175</v>
      </c>
      <c r="F27" s="61">
        <f t="shared" si="15"/>
        <v>1175</v>
      </c>
      <c r="G27" s="61">
        <f t="shared" si="15"/>
        <v>1282</v>
      </c>
      <c r="H27" s="61">
        <f t="shared" si="15"/>
        <v>1175</v>
      </c>
      <c r="I27" s="61">
        <f t="shared" si="15"/>
        <v>1175</v>
      </c>
      <c r="J27" s="61">
        <f t="shared" si="15"/>
        <v>1282</v>
      </c>
      <c r="K27" s="61">
        <f t="shared" si="15"/>
        <v>1175</v>
      </c>
      <c r="L27" s="61">
        <f t="shared" si="15"/>
        <v>1175</v>
      </c>
      <c r="M27" s="61">
        <f t="shared" si="15"/>
        <v>1282</v>
      </c>
      <c r="N27" s="8">
        <f t="shared" si="14"/>
        <v>14528</v>
      </c>
      <c r="O27" s="127"/>
      <c r="P27" s="126">
        <f t="shared" si="1"/>
        <v>14528</v>
      </c>
      <c r="Q27" s="53"/>
    </row>
    <row r="28" spans="1:20" hidden="1" outlineLevel="1" x14ac:dyDescent="0.25">
      <c r="A28" s="19" t="s">
        <v>55</v>
      </c>
      <c r="B28" s="61">
        <f t="shared" ref="B28:C28" si="16">ROUND(COUNT(B8:B21,B37)/(COUNT(B8:B21,B37)+5)*220,0)</f>
        <v>151</v>
      </c>
      <c r="C28" s="61">
        <f t="shared" si="16"/>
        <v>151</v>
      </c>
      <c r="D28" s="61">
        <f>ROUND(COUNT(D8:D21,D37)/(COUNT(D8:D21,D37)+5)*220,0)</f>
        <v>155</v>
      </c>
      <c r="E28" s="61">
        <f t="shared" ref="E28:M28" si="17">ROUND(COUNT(E8:E21,E37)/(COUNT(E8:E21,E37)+5)*220,0)</f>
        <v>151</v>
      </c>
      <c r="F28" s="61">
        <f t="shared" si="17"/>
        <v>151</v>
      </c>
      <c r="G28" s="61">
        <f t="shared" si="17"/>
        <v>155</v>
      </c>
      <c r="H28" s="61">
        <f t="shared" si="17"/>
        <v>151</v>
      </c>
      <c r="I28" s="61">
        <f t="shared" si="17"/>
        <v>151</v>
      </c>
      <c r="J28" s="61">
        <f t="shared" si="17"/>
        <v>155</v>
      </c>
      <c r="K28" s="61">
        <f t="shared" si="17"/>
        <v>151</v>
      </c>
      <c r="L28" s="61">
        <f t="shared" si="17"/>
        <v>151</v>
      </c>
      <c r="M28" s="61">
        <f t="shared" si="17"/>
        <v>155</v>
      </c>
      <c r="N28" s="8">
        <f t="shared" si="14"/>
        <v>1828</v>
      </c>
      <c r="O28" s="127"/>
      <c r="P28" s="126">
        <f t="shared" si="1"/>
        <v>1828</v>
      </c>
      <c r="S28" s="51"/>
    </row>
    <row r="29" spans="1:20" collapsed="1" x14ac:dyDescent="0.25">
      <c r="A29" s="14" t="s">
        <v>3</v>
      </c>
      <c r="B29" s="6">
        <f>ROUND(B30+B31,0)</f>
        <v>55</v>
      </c>
      <c r="C29" s="6">
        <f t="shared" ref="C29:M29" si="18">ROUND(C30+C31,0)</f>
        <v>55</v>
      </c>
      <c r="D29" s="6">
        <f t="shared" si="18"/>
        <v>60</v>
      </c>
      <c r="E29" s="6">
        <f t="shared" si="18"/>
        <v>55</v>
      </c>
      <c r="F29" s="6">
        <f t="shared" si="18"/>
        <v>55</v>
      </c>
      <c r="G29" s="6">
        <f t="shared" si="18"/>
        <v>60</v>
      </c>
      <c r="H29" s="6">
        <f t="shared" si="18"/>
        <v>55</v>
      </c>
      <c r="I29" s="6">
        <f t="shared" si="18"/>
        <v>55</v>
      </c>
      <c r="J29" s="6">
        <f t="shared" si="18"/>
        <v>60</v>
      </c>
      <c r="K29" s="6">
        <f t="shared" si="18"/>
        <v>55</v>
      </c>
      <c r="L29" s="6">
        <f t="shared" si="18"/>
        <v>55</v>
      </c>
      <c r="M29" s="6">
        <f t="shared" si="18"/>
        <v>60</v>
      </c>
      <c r="N29" s="12">
        <f>SUM(B29:M29)</f>
        <v>680</v>
      </c>
      <c r="O29" s="127">
        <v>416.82000000000005</v>
      </c>
      <c r="P29" s="126">
        <f t="shared" si="1"/>
        <v>263.17999999999995</v>
      </c>
      <c r="Q29" s="1"/>
      <c r="R29" s="1"/>
    </row>
    <row r="30" spans="1:20" hidden="1" outlineLevel="1" x14ac:dyDescent="0.25">
      <c r="A30" s="19" t="s">
        <v>61</v>
      </c>
      <c r="B30" s="61">
        <f>5*COUNT(B13:B21,B37)</f>
        <v>40</v>
      </c>
      <c r="C30" s="61">
        <f t="shared" ref="C30:M30" si="19">5*COUNT(C13:C21,C37)</f>
        <v>40</v>
      </c>
      <c r="D30" s="61">
        <f t="shared" si="19"/>
        <v>45</v>
      </c>
      <c r="E30" s="61">
        <f t="shared" si="19"/>
        <v>40</v>
      </c>
      <c r="F30" s="61">
        <f t="shared" si="19"/>
        <v>40</v>
      </c>
      <c r="G30" s="61">
        <f t="shared" si="19"/>
        <v>45</v>
      </c>
      <c r="H30" s="61">
        <f t="shared" si="19"/>
        <v>40</v>
      </c>
      <c r="I30" s="61">
        <f t="shared" si="19"/>
        <v>40</v>
      </c>
      <c r="J30" s="61">
        <f t="shared" si="19"/>
        <v>45</v>
      </c>
      <c r="K30" s="61">
        <f t="shared" si="19"/>
        <v>40</v>
      </c>
      <c r="L30" s="61">
        <f t="shared" si="19"/>
        <v>40</v>
      </c>
      <c r="M30" s="61">
        <f t="shared" si="19"/>
        <v>45</v>
      </c>
      <c r="N30" s="8">
        <f t="shared" ref="N30:N53" si="20">SUM(B30:M30)</f>
        <v>500</v>
      </c>
      <c r="O30" s="127"/>
      <c r="P30" s="126">
        <f t="shared" si="1"/>
        <v>500</v>
      </c>
    </row>
    <row r="31" spans="1:20" hidden="1" outlineLevel="1" x14ac:dyDescent="0.25">
      <c r="A31" s="19" t="s">
        <v>60</v>
      </c>
      <c r="B31" s="61">
        <v>15</v>
      </c>
      <c r="C31" s="61">
        <v>15</v>
      </c>
      <c r="D31" s="61">
        <v>15</v>
      </c>
      <c r="E31" s="61">
        <v>15</v>
      </c>
      <c r="F31" s="61">
        <v>15</v>
      </c>
      <c r="G31" s="61">
        <v>15</v>
      </c>
      <c r="H31" s="61">
        <v>15</v>
      </c>
      <c r="I31" s="61">
        <v>15</v>
      </c>
      <c r="J31" s="61">
        <v>15</v>
      </c>
      <c r="K31" s="61">
        <v>15</v>
      </c>
      <c r="L31" s="61">
        <v>15</v>
      </c>
      <c r="M31" s="61">
        <v>15</v>
      </c>
      <c r="N31" s="8">
        <f t="shared" si="20"/>
        <v>180</v>
      </c>
      <c r="O31" s="127"/>
      <c r="P31" s="126">
        <f t="shared" si="1"/>
        <v>180</v>
      </c>
    </row>
    <row r="32" spans="1:20" collapsed="1" x14ac:dyDescent="0.25">
      <c r="A32" s="14" t="s">
        <v>5</v>
      </c>
      <c r="B32" s="6">
        <f>ROUND(B33,0)</f>
        <v>20</v>
      </c>
      <c r="C32" s="6">
        <f t="shared" ref="C32:M32" si="21">ROUND(C33,0)</f>
        <v>20</v>
      </c>
      <c r="D32" s="6">
        <f t="shared" si="21"/>
        <v>20</v>
      </c>
      <c r="E32" s="6">
        <f t="shared" si="21"/>
        <v>20</v>
      </c>
      <c r="F32" s="6">
        <f t="shared" si="21"/>
        <v>20</v>
      </c>
      <c r="G32" s="6">
        <f t="shared" si="21"/>
        <v>20</v>
      </c>
      <c r="H32" s="6">
        <f t="shared" si="21"/>
        <v>20</v>
      </c>
      <c r="I32" s="6">
        <f t="shared" si="21"/>
        <v>20</v>
      </c>
      <c r="J32" s="6">
        <f t="shared" si="21"/>
        <v>20</v>
      </c>
      <c r="K32" s="6">
        <f t="shared" si="21"/>
        <v>20</v>
      </c>
      <c r="L32" s="6">
        <f t="shared" si="21"/>
        <v>20</v>
      </c>
      <c r="M32" s="6">
        <f t="shared" si="21"/>
        <v>20</v>
      </c>
      <c r="N32" s="12">
        <f t="shared" si="20"/>
        <v>240</v>
      </c>
      <c r="O32" s="127">
        <v>240.29</v>
      </c>
      <c r="P32" s="126">
        <f t="shared" si="1"/>
        <v>-0.28999999999999204</v>
      </c>
      <c r="Q32" s="1"/>
      <c r="R32" s="1"/>
    </row>
    <row r="33" spans="1:18" hidden="1" outlineLevel="1" x14ac:dyDescent="0.25">
      <c r="A33" s="41" t="s">
        <v>57</v>
      </c>
      <c r="B33" s="17">
        <v>20</v>
      </c>
      <c r="C33" s="17">
        <v>20</v>
      </c>
      <c r="D33" s="17">
        <v>20</v>
      </c>
      <c r="E33" s="17">
        <v>20</v>
      </c>
      <c r="F33" s="17">
        <v>20</v>
      </c>
      <c r="G33" s="17">
        <v>20</v>
      </c>
      <c r="H33" s="17">
        <v>20</v>
      </c>
      <c r="I33" s="17">
        <v>20</v>
      </c>
      <c r="J33" s="17">
        <v>20</v>
      </c>
      <c r="K33" s="17">
        <v>20</v>
      </c>
      <c r="L33" s="17">
        <v>20</v>
      </c>
      <c r="M33" s="17">
        <v>20</v>
      </c>
      <c r="N33" s="8">
        <f t="shared" si="20"/>
        <v>240</v>
      </c>
      <c r="O33" s="127"/>
      <c r="P33" s="126">
        <f t="shared" si="1"/>
        <v>240</v>
      </c>
    </row>
    <row r="34" spans="1:18" collapsed="1" x14ac:dyDescent="0.25">
      <c r="A34" s="14" t="s">
        <v>6</v>
      </c>
      <c r="B34" s="6">
        <f>ROUND(B35,0)</f>
        <v>100</v>
      </c>
      <c r="C34" s="6">
        <f t="shared" ref="C34:M34" si="22">ROUND(C35,0)</f>
        <v>100</v>
      </c>
      <c r="D34" s="6">
        <f t="shared" si="22"/>
        <v>100</v>
      </c>
      <c r="E34" s="6">
        <f t="shared" si="22"/>
        <v>100</v>
      </c>
      <c r="F34" s="6">
        <f t="shared" si="22"/>
        <v>100</v>
      </c>
      <c r="G34" s="6">
        <f t="shared" si="22"/>
        <v>100</v>
      </c>
      <c r="H34" s="6">
        <f t="shared" si="22"/>
        <v>100</v>
      </c>
      <c r="I34" s="6">
        <f t="shared" si="22"/>
        <v>100</v>
      </c>
      <c r="J34" s="6">
        <f t="shared" si="22"/>
        <v>100</v>
      </c>
      <c r="K34" s="6">
        <f t="shared" si="22"/>
        <v>100</v>
      </c>
      <c r="L34" s="6">
        <f t="shared" si="22"/>
        <v>100</v>
      </c>
      <c r="M34" s="6">
        <f t="shared" si="22"/>
        <v>100</v>
      </c>
      <c r="N34" s="12">
        <f t="shared" si="20"/>
        <v>1200</v>
      </c>
      <c r="O34" s="127">
        <v>1357.9500000000003</v>
      </c>
      <c r="P34" s="126">
        <f t="shared" si="1"/>
        <v>-157.95000000000027</v>
      </c>
      <c r="Q34" s="1"/>
      <c r="R34" s="1"/>
    </row>
    <row r="35" spans="1:18" hidden="1" outlineLevel="1" x14ac:dyDescent="0.25">
      <c r="A35" s="19" t="s">
        <v>7</v>
      </c>
      <c r="B35" s="35">
        <v>100</v>
      </c>
      <c r="C35" s="35">
        <v>100</v>
      </c>
      <c r="D35" s="35">
        <v>100</v>
      </c>
      <c r="E35" s="35">
        <v>100</v>
      </c>
      <c r="F35" s="35">
        <v>100</v>
      </c>
      <c r="G35" s="35">
        <v>100</v>
      </c>
      <c r="H35" s="35">
        <v>100</v>
      </c>
      <c r="I35" s="35">
        <v>100</v>
      </c>
      <c r="J35" s="35">
        <v>100</v>
      </c>
      <c r="K35" s="35">
        <v>100</v>
      </c>
      <c r="L35" s="35">
        <v>100</v>
      </c>
      <c r="M35" s="35">
        <v>100</v>
      </c>
      <c r="N35" s="13">
        <f t="shared" si="20"/>
        <v>1200</v>
      </c>
      <c r="O35" s="127"/>
      <c r="P35" s="126">
        <f t="shared" si="1"/>
        <v>1200</v>
      </c>
    </row>
    <row r="36" spans="1:18" ht="31.5" collapsed="1" x14ac:dyDescent="0.25">
      <c r="A36" s="14" t="s">
        <v>18</v>
      </c>
      <c r="B36" s="11">
        <f>ROUND(SUM(B37:B42),0)</f>
        <v>950</v>
      </c>
      <c r="C36" s="11">
        <f t="shared" ref="C36:L36" si="23">ROUND(SUM(C37:C42),0)</f>
        <v>950</v>
      </c>
      <c r="D36" s="11">
        <f>ROUND(SUM(D37:D42),0)</f>
        <v>2927</v>
      </c>
      <c r="E36" s="11">
        <f t="shared" si="23"/>
        <v>950</v>
      </c>
      <c r="F36" s="11">
        <f t="shared" si="23"/>
        <v>950</v>
      </c>
      <c r="G36" s="11">
        <f t="shared" si="23"/>
        <v>2927</v>
      </c>
      <c r="H36" s="11">
        <f t="shared" si="23"/>
        <v>950</v>
      </c>
      <c r="I36" s="11">
        <f t="shared" si="23"/>
        <v>950</v>
      </c>
      <c r="J36" s="11">
        <f t="shared" si="23"/>
        <v>2927</v>
      </c>
      <c r="K36" s="11">
        <f t="shared" si="23"/>
        <v>950</v>
      </c>
      <c r="L36" s="11">
        <f t="shared" si="23"/>
        <v>950</v>
      </c>
      <c r="M36" s="11">
        <f>ROUND(SUM(M37:M42),2)</f>
        <v>2927</v>
      </c>
      <c r="N36" s="12">
        <f t="shared" si="20"/>
        <v>19308</v>
      </c>
      <c r="O36" s="127">
        <v>1425.6999999999998</v>
      </c>
      <c r="P36" s="126">
        <f t="shared" si="1"/>
        <v>17882.3</v>
      </c>
      <c r="Q36" s="1"/>
      <c r="R36" s="1"/>
    </row>
    <row r="37" spans="1:18" hidden="1" outlineLevel="1" x14ac:dyDescent="0.25">
      <c r="A37" s="4" t="s">
        <v>111</v>
      </c>
      <c r="B37" s="62"/>
      <c r="C37" s="62"/>
      <c r="D37" s="62">
        <v>1600</v>
      </c>
      <c r="E37" s="62"/>
      <c r="F37" s="116"/>
      <c r="G37" s="62">
        <v>1600</v>
      </c>
      <c r="H37" s="116"/>
      <c r="I37" s="116"/>
      <c r="J37" s="62">
        <v>1600</v>
      </c>
      <c r="K37" s="116"/>
      <c r="L37" s="116"/>
      <c r="M37" s="62">
        <v>1600</v>
      </c>
      <c r="N37" s="13">
        <f t="shared" si="20"/>
        <v>6400</v>
      </c>
      <c r="O37" s="127"/>
      <c r="P37" s="126">
        <f t="shared" si="1"/>
        <v>6400</v>
      </c>
    </row>
    <row r="38" spans="1:18" hidden="1" outlineLevel="1" x14ac:dyDescent="0.25">
      <c r="A38" s="115"/>
      <c r="B38" s="116"/>
      <c r="C38" s="116"/>
      <c r="D38" s="116"/>
      <c r="E38" s="116"/>
      <c r="F38" s="116"/>
      <c r="G38" s="116"/>
      <c r="H38" s="116"/>
      <c r="I38" s="116"/>
      <c r="J38" s="116"/>
      <c r="K38" s="116"/>
      <c r="L38" s="116"/>
      <c r="M38" s="116"/>
      <c r="N38" s="13">
        <f t="shared" si="20"/>
        <v>0</v>
      </c>
      <c r="O38" s="127"/>
      <c r="P38" s="126">
        <f t="shared" si="1"/>
        <v>0</v>
      </c>
    </row>
    <row r="39" spans="1:18" hidden="1" outlineLevel="1" x14ac:dyDescent="0.25">
      <c r="A39" s="115"/>
      <c r="B39" s="116"/>
      <c r="C39" s="116"/>
      <c r="D39" s="116"/>
      <c r="E39" s="116"/>
      <c r="F39" s="116"/>
      <c r="G39" s="116"/>
      <c r="H39" s="116"/>
      <c r="I39" s="116"/>
      <c r="J39" s="116"/>
      <c r="K39" s="116"/>
      <c r="L39" s="116"/>
      <c r="M39" s="116"/>
      <c r="N39" s="13">
        <f t="shared" si="20"/>
        <v>0</v>
      </c>
      <c r="O39" s="127"/>
      <c r="P39" s="126">
        <f t="shared" si="1"/>
        <v>0</v>
      </c>
    </row>
    <row r="40" spans="1:18" hidden="1" outlineLevel="1" x14ac:dyDescent="0.25">
      <c r="A40" s="40" t="s">
        <v>56</v>
      </c>
      <c r="B40" s="57">
        <f>ROUND(SUM(B37:B39)*$Q$24,0)</f>
        <v>0</v>
      </c>
      <c r="C40" s="57">
        <f t="shared" ref="C40:M40" si="24">ROUND(SUM(C37:C39)*$Q$24,0)</f>
        <v>0</v>
      </c>
      <c r="D40" s="57">
        <f t="shared" si="24"/>
        <v>377</v>
      </c>
      <c r="E40" s="57">
        <f t="shared" si="24"/>
        <v>0</v>
      </c>
      <c r="F40" s="57">
        <f t="shared" si="24"/>
        <v>0</v>
      </c>
      <c r="G40" s="57">
        <f t="shared" si="24"/>
        <v>377</v>
      </c>
      <c r="H40" s="57">
        <f t="shared" si="24"/>
        <v>0</v>
      </c>
      <c r="I40" s="57">
        <f t="shared" si="24"/>
        <v>0</v>
      </c>
      <c r="J40" s="57">
        <f t="shared" si="24"/>
        <v>377</v>
      </c>
      <c r="K40" s="57">
        <f t="shared" si="24"/>
        <v>0</v>
      </c>
      <c r="L40" s="57">
        <f t="shared" si="24"/>
        <v>0</v>
      </c>
      <c r="M40" s="57">
        <f t="shared" si="24"/>
        <v>377</v>
      </c>
      <c r="N40" s="13">
        <f t="shared" si="20"/>
        <v>1508</v>
      </c>
      <c r="O40" s="127"/>
      <c r="P40" s="126">
        <f t="shared" si="1"/>
        <v>1508</v>
      </c>
    </row>
    <row r="41" spans="1:18" hidden="1" outlineLevel="1" x14ac:dyDescent="0.25">
      <c r="A41" s="76" t="s">
        <v>58</v>
      </c>
      <c r="B41" s="63">
        <v>600</v>
      </c>
      <c r="C41" s="63">
        <v>600</v>
      </c>
      <c r="D41" s="63">
        <v>600</v>
      </c>
      <c r="E41" s="63">
        <v>600</v>
      </c>
      <c r="F41" s="63">
        <v>600</v>
      </c>
      <c r="G41" s="63">
        <v>600</v>
      </c>
      <c r="H41" s="63">
        <v>600</v>
      </c>
      <c r="I41" s="63">
        <v>600</v>
      </c>
      <c r="J41" s="63">
        <v>600</v>
      </c>
      <c r="K41" s="63">
        <v>600</v>
      </c>
      <c r="L41" s="63">
        <v>600</v>
      </c>
      <c r="M41" s="63">
        <v>600</v>
      </c>
      <c r="N41" s="13">
        <f t="shared" si="20"/>
        <v>7200</v>
      </c>
      <c r="O41" s="127"/>
      <c r="P41" s="126">
        <f t="shared" si="1"/>
        <v>7200</v>
      </c>
    </row>
    <row r="42" spans="1:18" ht="18" hidden="1" customHeight="1" outlineLevel="1" x14ac:dyDescent="0.25">
      <c r="A42" s="76" t="s">
        <v>8</v>
      </c>
      <c r="B42" s="64">
        <v>350</v>
      </c>
      <c r="C42" s="64">
        <v>350</v>
      </c>
      <c r="D42" s="64">
        <v>350</v>
      </c>
      <c r="E42" s="64">
        <v>350</v>
      </c>
      <c r="F42" s="64">
        <v>350</v>
      </c>
      <c r="G42" s="64">
        <v>350</v>
      </c>
      <c r="H42" s="64">
        <v>350</v>
      </c>
      <c r="I42" s="64">
        <v>350</v>
      </c>
      <c r="J42" s="64">
        <v>350</v>
      </c>
      <c r="K42" s="64">
        <v>350</v>
      </c>
      <c r="L42" s="64">
        <v>350</v>
      </c>
      <c r="M42" s="64">
        <v>350</v>
      </c>
      <c r="N42" s="13">
        <f t="shared" si="20"/>
        <v>4200</v>
      </c>
      <c r="O42" s="127"/>
      <c r="P42" s="126">
        <f t="shared" si="1"/>
        <v>4200</v>
      </c>
      <c r="Q42" s="32"/>
      <c r="R42" s="32"/>
    </row>
    <row r="43" spans="1:18" collapsed="1" x14ac:dyDescent="0.25">
      <c r="A43" s="14" t="s">
        <v>9</v>
      </c>
      <c r="B43" s="11">
        <f>ROUND(B44,0)</f>
        <v>0</v>
      </c>
      <c r="C43" s="11">
        <f t="shared" ref="C43:M43" si="25">ROUND(C44,0)</f>
        <v>0</v>
      </c>
      <c r="D43" s="11">
        <f t="shared" si="25"/>
        <v>300</v>
      </c>
      <c r="E43" s="11">
        <f t="shared" si="25"/>
        <v>0</v>
      </c>
      <c r="F43" s="11">
        <f t="shared" si="25"/>
        <v>0</v>
      </c>
      <c r="G43" s="11">
        <f t="shared" si="25"/>
        <v>300</v>
      </c>
      <c r="H43" s="11">
        <f t="shared" si="25"/>
        <v>0</v>
      </c>
      <c r="I43" s="11">
        <f t="shared" si="25"/>
        <v>0</v>
      </c>
      <c r="J43" s="11">
        <f t="shared" si="25"/>
        <v>300</v>
      </c>
      <c r="K43" s="11">
        <f t="shared" si="25"/>
        <v>0</v>
      </c>
      <c r="L43" s="11">
        <f t="shared" si="25"/>
        <v>0</v>
      </c>
      <c r="M43" s="11">
        <f t="shared" si="25"/>
        <v>300</v>
      </c>
      <c r="N43" s="12">
        <f t="shared" si="20"/>
        <v>1200</v>
      </c>
      <c r="O43" s="127">
        <v>0</v>
      </c>
      <c r="P43" s="126">
        <f t="shared" si="1"/>
        <v>1200</v>
      </c>
      <c r="Q43" s="1"/>
      <c r="R43" s="1"/>
    </row>
    <row r="44" spans="1:18" ht="31.5" hidden="1" outlineLevel="1" x14ac:dyDescent="0.25">
      <c r="A44" s="19" t="s">
        <v>10</v>
      </c>
      <c r="B44" s="48">
        <v>0</v>
      </c>
      <c r="C44" s="48">
        <v>0</v>
      </c>
      <c r="D44" s="48">
        <v>300</v>
      </c>
      <c r="E44" s="48">
        <v>0</v>
      </c>
      <c r="F44" s="48">
        <v>0</v>
      </c>
      <c r="G44" s="48">
        <v>300</v>
      </c>
      <c r="H44" s="48">
        <v>0</v>
      </c>
      <c r="I44" s="48">
        <v>0</v>
      </c>
      <c r="J44" s="48">
        <v>300</v>
      </c>
      <c r="K44" s="48">
        <v>0</v>
      </c>
      <c r="L44" s="48">
        <v>0</v>
      </c>
      <c r="M44" s="48">
        <v>300</v>
      </c>
      <c r="N44" s="13">
        <f t="shared" si="20"/>
        <v>1200</v>
      </c>
      <c r="O44" s="127"/>
      <c r="P44" s="126">
        <f t="shared" si="1"/>
        <v>1200</v>
      </c>
    </row>
    <row r="45" spans="1:18" ht="31.5" collapsed="1" x14ac:dyDescent="0.25">
      <c r="A45" s="14" t="s">
        <v>103</v>
      </c>
      <c r="B45" s="11">
        <f>ROUND(B46,0)</f>
        <v>0</v>
      </c>
      <c r="C45" s="11">
        <f t="shared" ref="C45:M45" si="26">ROUND(C46,0)</f>
        <v>0</v>
      </c>
      <c r="D45" s="11">
        <f t="shared" si="26"/>
        <v>0</v>
      </c>
      <c r="E45" s="11">
        <f t="shared" si="26"/>
        <v>0</v>
      </c>
      <c r="F45" s="11">
        <f t="shared" si="26"/>
        <v>0</v>
      </c>
      <c r="G45" s="11">
        <f t="shared" si="26"/>
        <v>0</v>
      </c>
      <c r="H45" s="11">
        <f t="shared" si="26"/>
        <v>0</v>
      </c>
      <c r="I45" s="11">
        <f t="shared" si="26"/>
        <v>0</v>
      </c>
      <c r="J45" s="11">
        <f t="shared" si="26"/>
        <v>0</v>
      </c>
      <c r="K45" s="11">
        <f t="shared" si="26"/>
        <v>0</v>
      </c>
      <c r="L45" s="11">
        <f t="shared" si="26"/>
        <v>0</v>
      </c>
      <c r="M45" s="11">
        <f t="shared" si="26"/>
        <v>0</v>
      </c>
      <c r="N45" s="12">
        <f t="shared" si="20"/>
        <v>0</v>
      </c>
      <c r="O45" s="127">
        <v>0</v>
      </c>
      <c r="P45" s="126">
        <f t="shared" si="1"/>
        <v>0</v>
      </c>
      <c r="Q45" s="1"/>
      <c r="R45" s="1"/>
    </row>
    <row r="46" spans="1:18" hidden="1" outlineLevel="1" x14ac:dyDescent="0.25">
      <c r="A46" s="19" t="s">
        <v>11</v>
      </c>
      <c r="B46" s="62"/>
      <c r="C46" s="62"/>
      <c r="D46" s="62">
        <v>0</v>
      </c>
      <c r="E46" s="62">
        <v>0</v>
      </c>
      <c r="F46" s="62">
        <v>0</v>
      </c>
      <c r="G46" s="62">
        <v>0</v>
      </c>
      <c r="H46" s="62">
        <v>0</v>
      </c>
      <c r="I46" s="62">
        <v>0</v>
      </c>
      <c r="J46" s="62">
        <v>0</v>
      </c>
      <c r="K46" s="62">
        <v>0</v>
      </c>
      <c r="L46" s="62">
        <v>0</v>
      </c>
      <c r="M46" s="62">
        <v>0</v>
      </c>
      <c r="N46" s="13">
        <f t="shared" si="20"/>
        <v>0</v>
      </c>
      <c r="O46" s="127"/>
      <c r="P46" s="126">
        <f t="shared" si="1"/>
        <v>0</v>
      </c>
    </row>
    <row r="47" spans="1:18" collapsed="1" x14ac:dyDescent="0.25">
      <c r="A47" s="14" t="s">
        <v>12</v>
      </c>
      <c r="B47" s="11">
        <f>ROUND(B48+B49,0)</f>
        <v>0</v>
      </c>
      <c r="C47" s="11">
        <f t="shared" ref="C47:M47" si="27">ROUND(C48+C49,0)</f>
        <v>0</v>
      </c>
      <c r="D47" s="11">
        <f t="shared" si="27"/>
        <v>0</v>
      </c>
      <c r="E47" s="11">
        <f t="shared" si="27"/>
        <v>0</v>
      </c>
      <c r="F47" s="11">
        <f t="shared" si="27"/>
        <v>0</v>
      </c>
      <c r="G47" s="11">
        <f t="shared" si="27"/>
        <v>0</v>
      </c>
      <c r="H47" s="11">
        <f t="shared" si="27"/>
        <v>0</v>
      </c>
      <c r="I47" s="11">
        <f t="shared" si="27"/>
        <v>0</v>
      </c>
      <c r="J47" s="11">
        <f t="shared" si="27"/>
        <v>0</v>
      </c>
      <c r="K47" s="11">
        <f t="shared" si="27"/>
        <v>0</v>
      </c>
      <c r="L47" s="11">
        <f t="shared" si="27"/>
        <v>0</v>
      </c>
      <c r="M47" s="11">
        <f t="shared" si="27"/>
        <v>0</v>
      </c>
      <c r="N47" s="12">
        <f t="shared" si="20"/>
        <v>0</v>
      </c>
      <c r="O47" s="127">
        <v>0</v>
      </c>
      <c r="P47" s="126">
        <f t="shared" si="1"/>
        <v>0</v>
      </c>
      <c r="Q47" s="1"/>
      <c r="R47" s="1"/>
    </row>
    <row r="48" spans="1:18" ht="31.5" hidden="1" outlineLevel="1" x14ac:dyDescent="0.25">
      <c r="A48" s="19" t="s">
        <v>53</v>
      </c>
      <c r="B48" s="48">
        <v>0</v>
      </c>
      <c r="C48" s="48">
        <v>0</v>
      </c>
      <c r="D48" s="48">
        <v>0</v>
      </c>
      <c r="E48" s="48">
        <v>0</v>
      </c>
      <c r="F48" s="48">
        <v>0</v>
      </c>
      <c r="G48" s="48">
        <v>0</v>
      </c>
      <c r="H48" s="48">
        <v>0</v>
      </c>
      <c r="I48" s="48">
        <v>0</v>
      </c>
      <c r="J48" s="48">
        <v>0</v>
      </c>
      <c r="K48" s="48">
        <v>0</v>
      </c>
      <c r="L48" s="48">
        <v>0</v>
      </c>
      <c r="M48" s="48">
        <v>0</v>
      </c>
      <c r="N48" s="13">
        <f t="shared" si="20"/>
        <v>0</v>
      </c>
      <c r="O48" s="127"/>
      <c r="P48" s="126">
        <f t="shared" si="1"/>
        <v>0</v>
      </c>
    </row>
    <row r="49" spans="1:18" hidden="1" outlineLevel="1" x14ac:dyDescent="0.25">
      <c r="A49" s="19" t="s">
        <v>52</v>
      </c>
      <c r="B49" s="44">
        <v>0</v>
      </c>
      <c r="C49" s="44">
        <v>0</v>
      </c>
      <c r="D49" s="44">
        <v>0</v>
      </c>
      <c r="E49" s="44">
        <v>0</v>
      </c>
      <c r="F49" s="44">
        <v>0</v>
      </c>
      <c r="G49" s="44">
        <v>0</v>
      </c>
      <c r="H49" s="44">
        <v>0</v>
      </c>
      <c r="I49" s="44">
        <v>0</v>
      </c>
      <c r="J49" s="44">
        <v>0</v>
      </c>
      <c r="K49" s="44">
        <v>0</v>
      </c>
      <c r="L49" s="44">
        <v>0</v>
      </c>
      <c r="M49" s="44">
        <v>0</v>
      </c>
      <c r="N49" s="13">
        <f t="shared" si="20"/>
        <v>0</v>
      </c>
      <c r="O49" s="127"/>
      <c r="P49" s="126">
        <f t="shared" si="1"/>
        <v>0</v>
      </c>
      <c r="Q49" s="32"/>
      <c r="R49" s="32"/>
    </row>
    <row r="50" spans="1:18" collapsed="1" x14ac:dyDescent="0.25">
      <c r="A50" s="14" t="s">
        <v>13</v>
      </c>
      <c r="B50" s="11">
        <f>ROUND(SUM(B51:B53),0)</f>
        <v>0</v>
      </c>
      <c r="C50" s="11">
        <f>ROUND(SUM(C51:C53),0)</f>
        <v>0</v>
      </c>
      <c r="D50" s="11">
        <f t="shared" ref="D50:M50" si="28">ROUND(SUM(D51:D53),0)</f>
        <v>0</v>
      </c>
      <c r="E50" s="11">
        <f t="shared" si="28"/>
        <v>0</v>
      </c>
      <c r="F50" s="11">
        <f t="shared" si="28"/>
        <v>0</v>
      </c>
      <c r="G50" s="11">
        <f t="shared" si="28"/>
        <v>0</v>
      </c>
      <c r="H50" s="11">
        <f t="shared" si="28"/>
        <v>0</v>
      </c>
      <c r="I50" s="11">
        <f t="shared" si="28"/>
        <v>0</v>
      </c>
      <c r="J50" s="11">
        <f t="shared" si="28"/>
        <v>0</v>
      </c>
      <c r="K50" s="11">
        <f t="shared" si="28"/>
        <v>0</v>
      </c>
      <c r="L50" s="11">
        <f t="shared" si="28"/>
        <v>0</v>
      </c>
      <c r="M50" s="11">
        <f t="shared" si="28"/>
        <v>0</v>
      </c>
      <c r="N50" s="12">
        <f t="shared" si="20"/>
        <v>0</v>
      </c>
      <c r="O50" s="127">
        <v>0</v>
      </c>
      <c r="P50" s="126">
        <f t="shared" si="1"/>
        <v>0</v>
      </c>
      <c r="Q50" s="1"/>
      <c r="R50" s="1"/>
    </row>
    <row r="51" spans="1:18" ht="31.5" hidden="1" outlineLevel="1" x14ac:dyDescent="0.25">
      <c r="A51" s="19" t="s">
        <v>14</v>
      </c>
      <c r="B51" s="45">
        <v>0</v>
      </c>
      <c r="C51" s="45">
        <v>0</v>
      </c>
      <c r="D51" s="45">
        <v>0</v>
      </c>
      <c r="E51" s="45">
        <v>0</v>
      </c>
      <c r="F51" s="45">
        <v>0</v>
      </c>
      <c r="G51" s="45">
        <v>0</v>
      </c>
      <c r="H51" s="45">
        <v>0</v>
      </c>
      <c r="I51" s="45">
        <v>0</v>
      </c>
      <c r="J51" s="45">
        <v>0</v>
      </c>
      <c r="K51" s="45">
        <v>0</v>
      </c>
      <c r="L51" s="45">
        <v>0</v>
      </c>
      <c r="M51" s="45">
        <v>0</v>
      </c>
      <c r="N51" s="8">
        <f t="shared" si="20"/>
        <v>0</v>
      </c>
      <c r="O51" s="127"/>
      <c r="P51" s="126">
        <f t="shared" si="1"/>
        <v>0</v>
      </c>
    </row>
    <row r="52" spans="1:18" hidden="1" outlineLevel="1" x14ac:dyDescent="0.25">
      <c r="A52" s="19" t="s">
        <v>15</v>
      </c>
      <c r="B52" s="45">
        <v>0</v>
      </c>
      <c r="C52" s="45">
        <v>0</v>
      </c>
      <c r="D52" s="45">
        <v>0</v>
      </c>
      <c r="E52" s="45">
        <v>0</v>
      </c>
      <c r="F52" s="45">
        <v>0</v>
      </c>
      <c r="G52" s="45">
        <v>0</v>
      </c>
      <c r="H52" s="45">
        <v>0</v>
      </c>
      <c r="I52" s="45">
        <v>0</v>
      </c>
      <c r="J52" s="45">
        <v>0</v>
      </c>
      <c r="K52" s="45">
        <v>0</v>
      </c>
      <c r="L52" s="45">
        <v>0</v>
      </c>
      <c r="M52" s="45">
        <v>0</v>
      </c>
      <c r="N52" s="8">
        <f t="shared" si="20"/>
        <v>0</v>
      </c>
      <c r="O52" s="127"/>
      <c r="P52" s="126">
        <f t="shared" si="1"/>
        <v>0</v>
      </c>
    </row>
    <row r="53" spans="1:18" hidden="1" outlineLevel="1" x14ac:dyDescent="0.25">
      <c r="A53" s="19" t="s">
        <v>13</v>
      </c>
      <c r="B53" s="45">
        <v>0</v>
      </c>
      <c r="C53" s="45">
        <v>0</v>
      </c>
      <c r="D53" s="45">
        <v>0</v>
      </c>
      <c r="E53" s="45">
        <v>0</v>
      </c>
      <c r="F53" s="45">
        <v>0</v>
      </c>
      <c r="G53" s="45">
        <v>0</v>
      </c>
      <c r="H53" s="45">
        <v>0</v>
      </c>
      <c r="I53" s="45">
        <v>0</v>
      </c>
      <c r="J53" s="45">
        <v>0</v>
      </c>
      <c r="K53" s="45">
        <v>0</v>
      </c>
      <c r="L53" s="45">
        <v>0</v>
      </c>
      <c r="M53" s="45">
        <v>0</v>
      </c>
      <c r="N53" s="8">
        <f t="shared" si="20"/>
        <v>0</v>
      </c>
      <c r="O53" s="127"/>
      <c r="P53" s="126">
        <f t="shared" si="1"/>
        <v>0</v>
      </c>
    </row>
    <row r="54" spans="1:18" collapsed="1" x14ac:dyDescent="0.25">
      <c r="A54" s="9" t="s">
        <v>48</v>
      </c>
      <c r="B54" s="10">
        <f t="shared" ref="B54:N54" si="29">B50+B47+B45+B43+B36+B34+B32+B29+B26+B6</f>
        <v>28162</v>
      </c>
      <c r="C54" s="10">
        <f t="shared" si="29"/>
        <v>28162</v>
      </c>
      <c r="D54" s="10">
        <f t="shared" si="29"/>
        <v>30555</v>
      </c>
      <c r="E54" s="10">
        <f t="shared" si="29"/>
        <v>28162</v>
      </c>
      <c r="F54" s="10">
        <f t="shared" si="29"/>
        <v>28162</v>
      </c>
      <c r="G54" s="10">
        <f t="shared" si="29"/>
        <v>30555</v>
      </c>
      <c r="H54" s="10">
        <f t="shared" si="29"/>
        <v>28162</v>
      </c>
      <c r="I54" s="10">
        <f t="shared" si="29"/>
        <v>28162</v>
      </c>
      <c r="J54" s="10">
        <f t="shared" si="29"/>
        <v>30555</v>
      </c>
      <c r="K54" s="10">
        <f t="shared" si="29"/>
        <v>28162</v>
      </c>
      <c r="L54" s="10">
        <f t="shared" si="29"/>
        <v>28162</v>
      </c>
      <c r="M54" s="10">
        <f t="shared" si="29"/>
        <v>30555</v>
      </c>
      <c r="N54" s="10">
        <f t="shared" si="29"/>
        <v>347516</v>
      </c>
      <c r="O54" s="127">
        <v>121669.61000000002</v>
      </c>
      <c r="P54" s="126">
        <f t="shared" si="1"/>
        <v>225846.38999999998</v>
      </c>
      <c r="Q54" s="52"/>
      <c r="R54" s="52"/>
    </row>
    <row r="56" spans="1:18" ht="18.75" customHeight="1" x14ac:dyDescent="0.25">
      <c r="A56" s="133" t="s">
        <v>144</v>
      </c>
      <c r="B56" s="133"/>
      <c r="C56" s="133"/>
      <c r="D56" s="133"/>
      <c r="E56" s="133"/>
      <c r="F56" s="133"/>
      <c r="G56" s="133"/>
      <c r="H56" s="133"/>
      <c r="I56" s="133"/>
      <c r="J56" s="133"/>
      <c r="K56" s="133"/>
      <c r="L56" s="133"/>
      <c r="M56" s="133"/>
      <c r="N56" s="133"/>
      <c r="O56" s="128" t="s">
        <v>146</v>
      </c>
      <c r="P56" s="20"/>
      <c r="Q56" s="20"/>
      <c r="R56" s="20"/>
    </row>
    <row r="57" spans="1:18" x14ac:dyDescent="0.25">
      <c r="A57" s="14" t="s">
        <v>1</v>
      </c>
      <c r="B57" s="6">
        <f>ROUND(SUM(B58:B64),0)</f>
        <v>989</v>
      </c>
      <c r="C57" s="6">
        <f t="shared" ref="C57:M57" si="30">SUM(C58:C64)</f>
        <v>14213</v>
      </c>
      <c r="D57" s="6">
        <f t="shared" si="30"/>
        <v>1978</v>
      </c>
      <c r="E57" s="6">
        <f t="shared" si="30"/>
        <v>0</v>
      </c>
      <c r="F57" s="6">
        <f t="shared" si="30"/>
        <v>0</v>
      </c>
      <c r="G57" s="6">
        <f t="shared" si="30"/>
        <v>0</v>
      </c>
      <c r="H57" s="6">
        <f t="shared" si="30"/>
        <v>0</v>
      </c>
      <c r="I57" s="6">
        <f t="shared" si="30"/>
        <v>0</v>
      </c>
      <c r="J57" s="6">
        <f t="shared" si="30"/>
        <v>0</v>
      </c>
      <c r="K57" s="6">
        <f t="shared" si="30"/>
        <v>0</v>
      </c>
      <c r="L57" s="6">
        <f t="shared" si="30"/>
        <v>0</v>
      </c>
      <c r="M57" s="6">
        <f t="shared" si="30"/>
        <v>0</v>
      </c>
      <c r="N57" s="7">
        <f>SUM(B57:M57)</f>
        <v>17180</v>
      </c>
      <c r="O57" s="128">
        <v>0</v>
      </c>
      <c r="P57" s="47"/>
      <c r="Q57" s="47"/>
      <c r="R57" s="47"/>
    </row>
    <row r="58" spans="1:18" hidden="1" outlineLevel="1" x14ac:dyDescent="0.25">
      <c r="A58" s="19" t="s">
        <v>99</v>
      </c>
      <c r="B58" s="18"/>
      <c r="C58" s="56">
        <v>800</v>
      </c>
      <c r="D58" s="56">
        <v>800</v>
      </c>
      <c r="E58" s="18"/>
      <c r="F58" s="18"/>
      <c r="G58" s="18"/>
      <c r="H58" s="18"/>
      <c r="I58" s="18"/>
      <c r="J58" s="18"/>
      <c r="K58" s="18"/>
      <c r="L58" s="56"/>
      <c r="M58" s="56"/>
      <c r="N58" s="13">
        <f>SUM(B58:M58)</f>
        <v>1600</v>
      </c>
      <c r="O58" s="128"/>
      <c r="P58" s="46"/>
    </row>
    <row r="59" spans="1:18" hidden="1" outlineLevel="1" x14ac:dyDescent="0.25">
      <c r="A59" s="19" t="s">
        <v>106</v>
      </c>
      <c r="B59" s="56">
        <v>800</v>
      </c>
      <c r="C59" s="56">
        <v>800</v>
      </c>
      <c r="D59" s="56">
        <v>800</v>
      </c>
      <c r="E59" s="56"/>
      <c r="F59" s="56"/>
      <c r="G59" s="56"/>
      <c r="H59" s="56"/>
      <c r="I59" s="56"/>
      <c r="J59" s="56"/>
      <c r="K59" s="56"/>
      <c r="L59" s="56"/>
      <c r="M59" s="56"/>
      <c r="N59" s="13">
        <f t="shared" ref="N59:N61" si="31">SUM(B59:M59)</f>
        <v>2400</v>
      </c>
      <c r="O59" s="128"/>
      <c r="P59" s="5"/>
    </row>
    <row r="60" spans="1:18" hidden="1" outlineLevel="1" x14ac:dyDescent="0.25">
      <c r="A60" s="19" t="s">
        <v>19</v>
      </c>
      <c r="B60" s="48"/>
      <c r="C60" s="48">
        <f>ROUND(Cilvēkstundas_EKII_K!E7*15,0)</f>
        <v>9900</v>
      </c>
      <c r="D60" s="18"/>
      <c r="E60" s="56"/>
      <c r="F60" s="18"/>
      <c r="G60" s="18"/>
      <c r="H60" s="56"/>
      <c r="I60" s="18"/>
      <c r="J60" s="18"/>
      <c r="L60" s="56"/>
      <c r="M60" s="18"/>
      <c r="N60" s="13">
        <f t="shared" si="31"/>
        <v>9900</v>
      </c>
      <c r="O60" s="128"/>
    </row>
    <row r="61" spans="1:18" hidden="1" outlineLevel="1" x14ac:dyDescent="0.25">
      <c r="A61" s="19" t="s">
        <v>2</v>
      </c>
      <c r="B61" s="48"/>
      <c r="C61" s="49"/>
      <c r="D61" s="49"/>
      <c r="E61" s="49"/>
      <c r="F61" s="49"/>
      <c r="G61" s="49"/>
      <c r="H61" s="49"/>
      <c r="I61" s="49"/>
      <c r="J61" s="49"/>
      <c r="K61" s="49"/>
      <c r="L61" s="49"/>
      <c r="M61" s="49"/>
      <c r="N61" s="13">
        <f t="shared" si="31"/>
        <v>0</v>
      </c>
      <c r="O61" s="128"/>
    </row>
    <row r="62" spans="1:18" hidden="1" outlineLevel="1" x14ac:dyDescent="0.25">
      <c r="A62" s="19" t="s">
        <v>112</v>
      </c>
      <c r="B62" s="57">
        <f t="shared" ref="B62:D62" si="32">ROUND(SUM(B59:B60)*$Q$24,0)</f>
        <v>189</v>
      </c>
      <c r="C62" s="57">
        <f>ROUND(SUM(C59:C60)*$Q$24,0)</f>
        <v>2524</v>
      </c>
      <c r="D62" s="57">
        <f t="shared" si="32"/>
        <v>189</v>
      </c>
      <c r="E62" s="57">
        <f t="shared" ref="E62:G62" si="33">ROUND(SUM(E59:E60)*$Q$24,0)</f>
        <v>0</v>
      </c>
      <c r="F62" s="57">
        <f t="shared" si="33"/>
        <v>0</v>
      </c>
      <c r="G62" s="57">
        <f t="shared" si="33"/>
        <v>0</v>
      </c>
      <c r="H62" s="57">
        <f t="shared" ref="H62:M62" si="34">ROUND(SUM(H59:H60)*$Q$24,0)</f>
        <v>0</v>
      </c>
      <c r="I62" s="57">
        <f t="shared" si="34"/>
        <v>0</v>
      </c>
      <c r="J62" s="57">
        <f t="shared" si="34"/>
        <v>0</v>
      </c>
      <c r="K62" s="57">
        <f t="shared" si="34"/>
        <v>0</v>
      </c>
      <c r="L62" s="57">
        <f t="shared" si="34"/>
        <v>0</v>
      </c>
      <c r="M62" s="57">
        <f t="shared" si="34"/>
        <v>0</v>
      </c>
      <c r="N62" s="13">
        <f t="shared" ref="N62" si="35">SUM(B62:M62)</f>
        <v>2902</v>
      </c>
      <c r="O62" s="128"/>
      <c r="Q62" s="2"/>
      <c r="R62" s="2"/>
    </row>
    <row r="63" spans="1:18" hidden="1" outlineLevel="1" x14ac:dyDescent="0.25">
      <c r="A63" s="19" t="s">
        <v>112</v>
      </c>
      <c r="B63" s="57">
        <f t="shared" ref="B63:D63" si="36">ROUND(B58*$Q$24,0)</f>
        <v>0</v>
      </c>
      <c r="C63" s="57">
        <f t="shared" si="36"/>
        <v>189</v>
      </c>
      <c r="D63" s="57">
        <f t="shared" si="36"/>
        <v>189</v>
      </c>
      <c r="E63" s="57">
        <f t="shared" ref="E63:G63" si="37">ROUND(E58*$Q$24,0)</f>
        <v>0</v>
      </c>
      <c r="F63" s="57">
        <f t="shared" si="37"/>
        <v>0</v>
      </c>
      <c r="G63" s="57">
        <f t="shared" si="37"/>
        <v>0</v>
      </c>
      <c r="H63" s="57">
        <f t="shared" ref="H63:M63" si="38">ROUND(H58*$Q$24,0)</f>
        <v>0</v>
      </c>
      <c r="I63" s="57">
        <f t="shared" si="38"/>
        <v>0</v>
      </c>
      <c r="J63" s="57">
        <f t="shared" si="38"/>
        <v>0</v>
      </c>
      <c r="K63" s="57">
        <f t="shared" si="38"/>
        <v>0</v>
      </c>
      <c r="L63" s="57">
        <f t="shared" si="38"/>
        <v>0</v>
      </c>
      <c r="M63" s="57">
        <f t="shared" si="38"/>
        <v>0</v>
      </c>
      <c r="N63" s="13">
        <f t="shared" ref="N63" si="39">SUM(B63:M63)</f>
        <v>378</v>
      </c>
      <c r="O63" s="128"/>
      <c r="Q63" s="2"/>
      <c r="R63" s="2"/>
    </row>
    <row r="64" spans="1:18" hidden="1" outlineLevel="1" x14ac:dyDescent="0.25">
      <c r="B64" s="48"/>
      <c r="C64" s="48"/>
      <c r="D64" s="48"/>
      <c r="E64" s="48"/>
      <c r="F64" s="48"/>
      <c r="G64" s="48"/>
      <c r="H64" s="48"/>
      <c r="I64" s="48"/>
      <c r="J64" s="48"/>
      <c r="K64" s="48"/>
      <c r="L64" s="48"/>
      <c r="M64" s="48"/>
      <c r="N64" s="13"/>
      <c r="O64" s="128"/>
      <c r="Q64" s="2"/>
      <c r="R64" s="2"/>
    </row>
    <row r="65" spans="1:18" collapsed="1" x14ac:dyDescent="0.25">
      <c r="A65" s="14" t="s">
        <v>3</v>
      </c>
      <c r="B65" s="6">
        <f>ROUND(B66+B67,0)</f>
        <v>0</v>
      </c>
      <c r="C65" s="6">
        <f>C66+C67</f>
        <v>0</v>
      </c>
      <c r="D65" s="6">
        <f t="shared" ref="D65:M65" si="40">D66+D67</f>
        <v>0</v>
      </c>
      <c r="E65" s="6">
        <f t="shared" si="40"/>
        <v>0</v>
      </c>
      <c r="F65" s="6">
        <f t="shared" si="40"/>
        <v>0</v>
      </c>
      <c r="G65" s="6">
        <f t="shared" si="40"/>
        <v>0</v>
      </c>
      <c r="H65" s="6">
        <f t="shared" si="40"/>
        <v>0</v>
      </c>
      <c r="I65" s="6">
        <f t="shared" si="40"/>
        <v>0</v>
      </c>
      <c r="J65" s="6">
        <f t="shared" si="40"/>
        <v>0</v>
      </c>
      <c r="K65" s="6">
        <f t="shared" si="40"/>
        <v>0</v>
      </c>
      <c r="L65" s="6">
        <f t="shared" si="40"/>
        <v>0</v>
      </c>
      <c r="M65" s="6">
        <f t="shared" si="40"/>
        <v>0</v>
      </c>
      <c r="N65" s="7">
        <f>SUM(B65:M65)</f>
        <v>0</v>
      </c>
      <c r="O65" s="128">
        <v>0</v>
      </c>
      <c r="P65" s="43"/>
      <c r="Q65" s="43"/>
      <c r="R65" s="43"/>
    </row>
    <row r="66" spans="1:18" hidden="1" outlineLevel="1" x14ac:dyDescent="0.25">
      <c r="A66" s="19" t="s">
        <v>4</v>
      </c>
      <c r="B66" s="49"/>
      <c r="C66" s="49"/>
      <c r="D66" s="18"/>
      <c r="E66" s="18"/>
      <c r="F66" s="18"/>
      <c r="G66" s="18"/>
      <c r="H66" s="18"/>
      <c r="I66" s="18"/>
      <c r="J66" s="18"/>
      <c r="K66" s="18"/>
      <c r="L66" s="18"/>
      <c r="M66" s="18"/>
      <c r="N66" s="13">
        <f t="shared" ref="N66:N69" si="41">SUM(B66:M66)</f>
        <v>0</v>
      </c>
      <c r="O66" s="128"/>
    </row>
    <row r="67" spans="1:18" hidden="1" outlineLevel="1" x14ac:dyDescent="0.25">
      <c r="A67" s="19" t="s">
        <v>7</v>
      </c>
      <c r="B67" s="49"/>
      <c r="C67" s="49"/>
      <c r="D67" s="18"/>
      <c r="E67" s="18"/>
      <c r="F67" s="18"/>
      <c r="G67" s="18"/>
      <c r="H67" s="18"/>
      <c r="I67" s="18"/>
      <c r="J67" s="18"/>
      <c r="K67" s="18"/>
      <c r="L67" s="18"/>
      <c r="M67" s="18"/>
      <c r="N67" s="13">
        <f t="shared" si="41"/>
        <v>0</v>
      </c>
      <c r="O67" s="128"/>
    </row>
    <row r="68" spans="1:18" collapsed="1" x14ac:dyDescent="0.25">
      <c r="A68" s="14" t="s">
        <v>5</v>
      </c>
      <c r="B68" s="6">
        <f>ROUND(B69,0)</f>
        <v>0</v>
      </c>
      <c r="C68" s="6">
        <f t="shared" ref="C68:M68" si="42">ROUND(C69,0)</f>
        <v>0</v>
      </c>
      <c r="D68" s="6">
        <f t="shared" si="42"/>
        <v>0</v>
      </c>
      <c r="E68" s="6">
        <f t="shared" si="42"/>
        <v>0</v>
      </c>
      <c r="F68" s="6">
        <f t="shared" si="42"/>
        <v>0</v>
      </c>
      <c r="G68" s="6">
        <f t="shared" si="42"/>
        <v>0</v>
      </c>
      <c r="H68" s="6">
        <f t="shared" si="42"/>
        <v>0</v>
      </c>
      <c r="I68" s="6">
        <f t="shared" si="42"/>
        <v>0</v>
      </c>
      <c r="J68" s="6">
        <f t="shared" si="42"/>
        <v>0</v>
      </c>
      <c r="K68" s="6">
        <f t="shared" si="42"/>
        <v>0</v>
      </c>
      <c r="L68" s="6">
        <f t="shared" si="42"/>
        <v>0</v>
      </c>
      <c r="M68" s="6">
        <f t="shared" si="42"/>
        <v>0</v>
      </c>
      <c r="N68" s="7">
        <f>SUM(B68:M68)</f>
        <v>0</v>
      </c>
      <c r="O68" s="128">
        <v>0</v>
      </c>
    </row>
    <row r="69" spans="1:18" hidden="1" outlineLevel="1" x14ac:dyDescent="0.25">
      <c r="A69" s="41" t="s">
        <v>107</v>
      </c>
      <c r="B69" s="17"/>
      <c r="C69" s="17"/>
      <c r="D69" s="17"/>
      <c r="E69" s="17"/>
      <c r="F69" s="17"/>
      <c r="G69" s="17"/>
      <c r="H69" s="17"/>
      <c r="K69" s="17"/>
      <c r="L69" s="17"/>
      <c r="M69" s="17"/>
      <c r="N69" s="13">
        <f t="shared" si="41"/>
        <v>0</v>
      </c>
      <c r="O69" s="128"/>
    </row>
    <row r="70" spans="1:18" collapsed="1" x14ac:dyDescent="0.25">
      <c r="A70" s="14" t="s">
        <v>20</v>
      </c>
      <c r="B70" s="6">
        <f>ROUND(SUM(B71:B72),0)</f>
        <v>0</v>
      </c>
      <c r="C70" s="6">
        <f>SUM(C71:C72)</f>
        <v>5138</v>
      </c>
      <c r="D70" s="6">
        <f t="shared" ref="D70:M70" si="43">SUM(D71:D72)</f>
        <v>0</v>
      </c>
      <c r="E70" s="6">
        <f t="shared" si="43"/>
        <v>0</v>
      </c>
      <c r="F70" s="6">
        <f t="shared" si="43"/>
        <v>0</v>
      </c>
      <c r="G70" s="6">
        <f t="shared" si="43"/>
        <v>0</v>
      </c>
      <c r="H70" s="6">
        <f t="shared" si="43"/>
        <v>0</v>
      </c>
      <c r="I70" s="6">
        <f t="shared" si="43"/>
        <v>0</v>
      </c>
      <c r="J70" s="6">
        <f t="shared" si="43"/>
        <v>0</v>
      </c>
      <c r="K70" s="6">
        <f t="shared" si="43"/>
        <v>0</v>
      </c>
      <c r="L70" s="6">
        <f t="shared" si="43"/>
        <v>0</v>
      </c>
      <c r="M70" s="6">
        <f t="shared" si="43"/>
        <v>0</v>
      </c>
      <c r="N70" s="7">
        <f>SUM(B70:M70)</f>
        <v>5138</v>
      </c>
      <c r="O70" s="128">
        <v>0</v>
      </c>
    </row>
    <row r="71" spans="1:18" ht="30.95" hidden="1" customHeight="1" outlineLevel="1" x14ac:dyDescent="0.25">
      <c r="A71" s="4" t="str">
        <f>CONCATENATE("Eksperts 75  plus PVN par projekta izvērtēšanu - kopā ",Cilvēkstundas_EKII_K!D4," projekti")</f>
        <v>Eksperts 75  plus PVN par projekta izvērtēšanu - kopā 50 projekti</v>
      </c>
      <c r="B71" s="86"/>
      <c r="C71" s="86">
        <f>ROUND(Cilvēkstundas_EKII_K!D4*(75*1.21),0)</f>
        <v>4538</v>
      </c>
      <c r="D71" s="86"/>
      <c r="E71" s="86"/>
      <c r="F71" s="86"/>
      <c r="G71" s="86"/>
      <c r="H71" s="86"/>
      <c r="J71" s="86"/>
      <c r="K71" s="86"/>
      <c r="M71" s="86"/>
      <c r="N71" s="13">
        <f>SUM(B71:M71)</f>
        <v>4538</v>
      </c>
      <c r="O71" s="128"/>
    </row>
    <row r="72" spans="1:18" hidden="1" outlineLevel="1" x14ac:dyDescent="0.25">
      <c r="A72" s="4" t="s">
        <v>49</v>
      </c>
      <c r="B72" s="48">
        <v>0</v>
      </c>
      <c r="C72" s="48">
        <v>600</v>
      </c>
      <c r="D72" s="48">
        <v>0</v>
      </c>
      <c r="E72" s="48">
        <v>0</v>
      </c>
      <c r="F72" s="48">
        <v>0</v>
      </c>
      <c r="G72" s="48">
        <v>0</v>
      </c>
      <c r="H72" s="48">
        <v>0</v>
      </c>
      <c r="I72" s="48">
        <v>0</v>
      </c>
      <c r="J72" s="48">
        <v>0</v>
      </c>
      <c r="K72" s="48">
        <v>0</v>
      </c>
      <c r="L72" s="48">
        <v>0</v>
      </c>
      <c r="M72" s="48">
        <v>0</v>
      </c>
      <c r="N72" s="13">
        <f t="shared" ref="N72:N73" si="44">SUM(B72:M72)</f>
        <v>600</v>
      </c>
      <c r="O72" s="128"/>
    </row>
    <row r="73" spans="1:18" collapsed="1" x14ac:dyDescent="0.25">
      <c r="A73" s="14" t="s">
        <v>13</v>
      </c>
      <c r="B73" s="6">
        <v>200</v>
      </c>
      <c r="C73" s="6">
        <v>0</v>
      </c>
      <c r="D73" s="6">
        <v>100</v>
      </c>
      <c r="E73" s="6">
        <v>0</v>
      </c>
      <c r="F73" s="6">
        <v>0</v>
      </c>
      <c r="G73" s="6">
        <v>0</v>
      </c>
      <c r="H73" s="6">
        <v>0</v>
      </c>
      <c r="I73" s="6">
        <v>0</v>
      </c>
      <c r="J73" s="6">
        <v>0</v>
      </c>
      <c r="K73" s="6">
        <v>0</v>
      </c>
      <c r="L73" s="6">
        <v>0</v>
      </c>
      <c r="M73" s="6">
        <v>0</v>
      </c>
      <c r="N73" s="8">
        <f t="shared" si="44"/>
        <v>300</v>
      </c>
      <c r="O73" s="128">
        <v>0</v>
      </c>
    </row>
    <row r="74" spans="1:18" x14ac:dyDescent="0.25">
      <c r="A74" s="9" t="s">
        <v>48</v>
      </c>
      <c r="B74" s="10">
        <f>B57+B65+B70+B73+B68</f>
        <v>1189</v>
      </c>
      <c r="C74" s="10">
        <f t="shared" ref="C74:M74" si="45">C57+C65+C70+C73+C68</f>
        <v>19351</v>
      </c>
      <c r="D74" s="10">
        <f t="shared" si="45"/>
        <v>2078</v>
      </c>
      <c r="E74" s="10">
        <f t="shared" si="45"/>
        <v>0</v>
      </c>
      <c r="F74" s="10">
        <f t="shared" si="45"/>
        <v>0</v>
      </c>
      <c r="G74" s="10">
        <f t="shared" si="45"/>
        <v>0</v>
      </c>
      <c r="H74" s="10">
        <f t="shared" si="45"/>
        <v>0</v>
      </c>
      <c r="I74" s="10">
        <f t="shared" si="45"/>
        <v>0</v>
      </c>
      <c r="J74" s="10">
        <f t="shared" si="45"/>
        <v>0</v>
      </c>
      <c r="K74" s="10">
        <f t="shared" si="45"/>
        <v>0</v>
      </c>
      <c r="L74" s="10">
        <f t="shared" si="45"/>
        <v>0</v>
      </c>
      <c r="M74" s="10">
        <f t="shared" si="45"/>
        <v>0</v>
      </c>
      <c r="N74" s="10">
        <f>N73+N70+N65+N57+N68</f>
        <v>22618</v>
      </c>
      <c r="O74" s="128">
        <v>0</v>
      </c>
    </row>
    <row r="76" spans="1:18" ht="18.75" customHeight="1" x14ac:dyDescent="0.25">
      <c r="A76" s="133" t="s">
        <v>138</v>
      </c>
      <c r="B76" s="133"/>
      <c r="C76" s="133"/>
      <c r="D76" s="133"/>
      <c r="E76" s="133"/>
      <c r="F76" s="133"/>
      <c r="G76" s="133"/>
      <c r="H76" s="133"/>
      <c r="I76" s="133"/>
      <c r="J76" s="133"/>
      <c r="K76" s="133"/>
      <c r="L76" s="133"/>
      <c r="M76" s="133"/>
      <c r="N76" s="133"/>
      <c r="P76" s="20"/>
      <c r="Q76" s="20"/>
      <c r="R76" s="20"/>
    </row>
    <row r="77" spans="1:18" x14ac:dyDescent="0.25">
      <c r="A77" s="14" t="s">
        <v>1</v>
      </c>
      <c r="B77" s="6">
        <f>ROUND(SUM(B78:B84),0)</f>
        <v>6204</v>
      </c>
      <c r="C77" s="6">
        <f t="shared" ref="C77:M77" si="46">SUM(C78:C84)</f>
        <v>0</v>
      </c>
      <c r="D77" s="6">
        <f t="shared" si="46"/>
        <v>0</v>
      </c>
      <c r="E77" s="6">
        <f t="shared" si="46"/>
        <v>0</v>
      </c>
      <c r="F77" s="6">
        <f t="shared" si="46"/>
        <v>0</v>
      </c>
      <c r="G77" s="6">
        <f t="shared" si="46"/>
        <v>0</v>
      </c>
      <c r="H77" s="6">
        <f t="shared" si="46"/>
        <v>0</v>
      </c>
      <c r="I77" s="6">
        <f t="shared" si="46"/>
        <v>0</v>
      </c>
      <c r="J77" s="6">
        <f t="shared" si="46"/>
        <v>0</v>
      </c>
      <c r="K77" s="6">
        <f t="shared" si="46"/>
        <v>0</v>
      </c>
      <c r="L77" s="6">
        <f t="shared" si="46"/>
        <v>0</v>
      </c>
      <c r="M77" s="6">
        <f t="shared" si="46"/>
        <v>0</v>
      </c>
      <c r="N77" s="7">
        <f>SUM(B77:M77)</f>
        <v>6204</v>
      </c>
      <c r="P77" s="47"/>
      <c r="Q77" s="47"/>
      <c r="R77" s="47"/>
    </row>
    <row r="78" spans="1:18" hidden="1" outlineLevel="1" x14ac:dyDescent="0.25">
      <c r="A78" s="19" t="s">
        <v>99</v>
      </c>
      <c r="B78" s="56">
        <v>800</v>
      </c>
      <c r="C78" s="18"/>
      <c r="D78" s="18"/>
      <c r="E78" s="18"/>
      <c r="F78" s="18"/>
      <c r="G78" s="18"/>
      <c r="H78" s="18"/>
      <c r="I78" s="18"/>
      <c r="J78" s="18"/>
      <c r="K78" s="18"/>
      <c r="L78" s="56"/>
      <c r="M78" s="56"/>
      <c r="N78" s="13">
        <f>SUM(B78:M78)</f>
        <v>800</v>
      </c>
      <c r="P78" s="46"/>
    </row>
    <row r="79" spans="1:18" hidden="1" outlineLevel="1" x14ac:dyDescent="0.25">
      <c r="A79" s="19" t="s">
        <v>106</v>
      </c>
      <c r="B79" s="56">
        <v>800</v>
      </c>
      <c r="C79" s="56"/>
      <c r="D79" s="56"/>
      <c r="E79" s="56"/>
      <c r="F79" s="56"/>
      <c r="G79" s="56"/>
      <c r="H79" s="18"/>
      <c r="I79" s="18"/>
      <c r="J79" s="56"/>
      <c r="K79" s="56"/>
      <c r="L79" s="56"/>
      <c r="M79" s="56"/>
      <c r="N79" s="13">
        <f t="shared" ref="N79:N81" si="47">SUM(B79:M79)</f>
        <v>800</v>
      </c>
      <c r="P79" s="5"/>
    </row>
    <row r="80" spans="1:18" hidden="1" outlineLevel="1" x14ac:dyDescent="0.25">
      <c r="A80" s="19" t="s">
        <v>19</v>
      </c>
      <c r="B80" s="48">
        <f>ROUND(Cilvēkstundas_EKII_K!E15*15,0)</f>
        <v>3420</v>
      </c>
      <c r="C80" s="56"/>
      <c r="D80" s="18"/>
      <c r="E80" s="56"/>
      <c r="F80" s="18"/>
      <c r="G80" s="18"/>
      <c r="H80" s="18"/>
      <c r="I80" s="18"/>
      <c r="J80" s="56"/>
      <c r="L80" s="56"/>
      <c r="M80" s="18"/>
      <c r="N80" s="13">
        <f>SUM(B80:M80)</f>
        <v>3420</v>
      </c>
    </row>
    <row r="81" spans="1:18" hidden="1" outlineLevel="1" x14ac:dyDescent="0.25">
      <c r="A81" s="19" t="s">
        <v>2</v>
      </c>
      <c r="B81" s="48"/>
      <c r="C81" s="49"/>
      <c r="D81" s="49"/>
      <c r="E81" s="49"/>
      <c r="F81" s="49"/>
      <c r="G81" s="49"/>
      <c r="H81" s="49"/>
      <c r="I81" s="49"/>
      <c r="J81" s="49"/>
      <c r="K81" s="49"/>
      <c r="L81" s="49"/>
      <c r="M81" s="49"/>
      <c r="N81" s="13">
        <f t="shared" si="47"/>
        <v>0</v>
      </c>
    </row>
    <row r="82" spans="1:18" hidden="1" outlineLevel="1" x14ac:dyDescent="0.25">
      <c r="A82" s="19" t="s">
        <v>112</v>
      </c>
      <c r="B82" s="57">
        <f>ROUND(SUM(B79:B80)*$Q$24,0)</f>
        <v>995</v>
      </c>
      <c r="C82" s="57">
        <f t="shared" ref="C82:M82" si="48">ROUND(SUM(C79:C80)*$Q$24,0)</f>
        <v>0</v>
      </c>
      <c r="D82" s="57">
        <f t="shared" si="48"/>
        <v>0</v>
      </c>
      <c r="E82" s="57">
        <f t="shared" si="48"/>
        <v>0</v>
      </c>
      <c r="F82" s="57">
        <f t="shared" si="48"/>
        <v>0</v>
      </c>
      <c r="G82" s="57">
        <f t="shared" si="48"/>
        <v>0</v>
      </c>
      <c r="H82" s="57">
        <f t="shared" si="48"/>
        <v>0</v>
      </c>
      <c r="I82" s="57">
        <f t="shared" si="48"/>
        <v>0</v>
      </c>
      <c r="J82" s="57">
        <f t="shared" si="48"/>
        <v>0</v>
      </c>
      <c r="K82" s="57">
        <f t="shared" si="48"/>
        <v>0</v>
      </c>
      <c r="L82" s="57">
        <f t="shared" si="48"/>
        <v>0</v>
      </c>
      <c r="M82" s="57">
        <f t="shared" si="48"/>
        <v>0</v>
      </c>
      <c r="N82" s="13">
        <f t="shared" ref="N82" si="49">SUM(B82:M82)</f>
        <v>995</v>
      </c>
      <c r="Q82" s="2"/>
      <c r="R82" s="2"/>
    </row>
    <row r="83" spans="1:18" hidden="1" outlineLevel="1" x14ac:dyDescent="0.25">
      <c r="A83" s="19" t="s">
        <v>112</v>
      </c>
      <c r="B83" s="57">
        <f t="shared" ref="B83:M83" si="50">ROUND(B78*$Q$24,0)</f>
        <v>189</v>
      </c>
      <c r="C83" s="57">
        <f t="shared" si="50"/>
        <v>0</v>
      </c>
      <c r="D83" s="57">
        <f t="shared" si="50"/>
        <v>0</v>
      </c>
      <c r="E83" s="57">
        <f t="shared" si="50"/>
        <v>0</v>
      </c>
      <c r="F83" s="57">
        <f t="shared" si="50"/>
        <v>0</v>
      </c>
      <c r="G83" s="57">
        <f t="shared" si="50"/>
        <v>0</v>
      </c>
      <c r="H83" s="57">
        <f t="shared" si="50"/>
        <v>0</v>
      </c>
      <c r="I83" s="57">
        <f t="shared" si="50"/>
        <v>0</v>
      </c>
      <c r="J83" s="57">
        <f t="shared" si="50"/>
        <v>0</v>
      </c>
      <c r="K83" s="57">
        <f t="shared" si="50"/>
        <v>0</v>
      </c>
      <c r="L83" s="57">
        <f t="shared" si="50"/>
        <v>0</v>
      </c>
      <c r="M83" s="57">
        <f t="shared" si="50"/>
        <v>0</v>
      </c>
      <c r="N83" s="13">
        <f t="shared" ref="N83" si="51">SUM(B83:M83)</f>
        <v>189</v>
      </c>
      <c r="Q83" s="2"/>
      <c r="R83" s="2"/>
    </row>
    <row r="84" spans="1:18" hidden="1" outlineLevel="1" x14ac:dyDescent="0.25">
      <c r="B84" s="48"/>
      <c r="C84" s="48"/>
      <c r="D84" s="48"/>
      <c r="E84" s="48"/>
      <c r="F84" s="48"/>
      <c r="G84" s="48"/>
      <c r="H84" s="48"/>
      <c r="I84" s="48"/>
      <c r="J84" s="48"/>
      <c r="K84" s="48"/>
      <c r="L84" s="48"/>
      <c r="M84" s="48"/>
      <c r="N84" s="13"/>
      <c r="Q84" s="2"/>
      <c r="R84" s="2"/>
    </row>
    <row r="85" spans="1:18" collapsed="1" x14ac:dyDescent="0.25">
      <c r="A85" s="14" t="s">
        <v>3</v>
      </c>
      <c r="B85" s="6">
        <f>ROUND(B86+B87,0)</f>
        <v>0</v>
      </c>
      <c r="C85" s="6">
        <f>C86+C87</f>
        <v>0</v>
      </c>
      <c r="D85" s="6">
        <f t="shared" ref="D85:M85" si="52">D86+D87</f>
        <v>0</v>
      </c>
      <c r="E85" s="6">
        <f t="shared" si="52"/>
        <v>0</v>
      </c>
      <c r="F85" s="6">
        <f t="shared" si="52"/>
        <v>0</v>
      </c>
      <c r="G85" s="6">
        <f t="shared" si="52"/>
        <v>0</v>
      </c>
      <c r="H85" s="6">
        <f t="shared" si="52"/>
        <v>0</v>
      </c>
      <c r="I85" s="6">
        <f t="shared" si="52"/>
        <v>0</v>
      </c>
      <c r="J85" s="6">
        <f t="shared" si="52"/>
        <v>0</v>
      </c>
      <c r="K85" s="6">
        <f t="shared" si="52"/>
        <v>0</v>
      </c>
      <c r="L85" s="6">
        <f t="shared" si="52"/>
        <v>0</v>
      </c>
      <c r="M85" s="6">
        <f t="shared" si="52"/>
        <v>0</v>
      </c>
      <c r="N85" s="7">
        <f>SUM(B85:M85)</f>
        <v>0</v>
      </c>
      <c r="P85" s="43"/>
      <c r="Q85" s="43"/>
      <c r="R85" s="43"/>
    </row>
    <row r="86" spans="1:18" hidden="1" outlineLevel="1" x14ac:dyDescent="0.25">
      <c r="A86" s="19" t="s">
        <v>4</v>
      </c>
      <c r="B86" s="49"/>
      <c r="C86" s="49"/>
      <c r="D86" s="18"/>
      <c r="E86" s="18"/>
      <c r="F86" s="18"/>
      <c r="G86" s="18"/>
      <c r="H86" s="18"/>
      <c r="I86" s="18"/>
      <c r="J86" s="18"/>
      <c r="K86" s="18"/>
      <c r="L86" s="18"/>
      <c r="M86" s="18"/>
      <c r="N86" s="13">
        <f t="shared" ref="N86:N89" si="53">SUM(B86:M86)</f>
        <v>0</v>
      </c>
    </row>
    <row r="87" spans="1:18" hidden="1" outlineLevel="1" x14ac:dyDescent="0.25">
      <c r="A87" s="19" t="s">
        <v>7</v>
      </c>
      <c r="B87" s="49"/>
      <c r="C87" s="49"/>
      <c r="D87" s="18"/>
      <c r="E87" s="18"/>
      <c r="F87" s="18"/>
      <c r="G87" s="18"/>
      <c r="H87" s="18"/>
      <c r="I87" s="18"/>
      <c r="J87" s="18"/>
      <c r="K87" s="18"/>
      <c r="L87" s="18"/>
      <c r="M87" s="18"/>
      <c r="N87" s="13">
        <f t="shared" si="53"/>
        <v>0</v>
      </c>
    </row>
    <row r="88" spans="1:18" collapsed="1" x14ac:dyDescent="0.25">
      <c r="A88" s="14" t="s">
        <v>5</v>
      </c>
      <c r="B88" s="6">
        <f>ROUND(B89,0)</f>
        <v>0</v>
      </c>
      <c r="C88" s="6">
        <f t="shared" ref="C88:M88" si="54">ROUND(C89,0)</f>
        <v>0</v>
      </c>
      <c r="D88" s="6">
        <f t="shared" si="54"/>
        <v>0</v>
      </c>
      <c r="E88" s="6">
        <f t="shared" si="54"/>
        <v>0</v>
      </c>
      <c r="F88" s="6">
        <f t="shared" si="54"/>
        <v>0</v>
      </c>
      <c r="G88" s="6">
        <f t="shared" si="54"/>
        <v>0</v>
      </c>
      <c r="H88" s="6">
        <f t="shared" si="54"/>
        <v>0</v>
      </c>
      <c r="I88" s="6">
        <f t="shared" si="54"/>
        <v>0</v>
      </c>
      <c r="J88" s="6">
        <f t="shared" si="54"/>
        <v>0</v>
      </c>
      <c r="K88" s="6">
        <f t="shared" si="54"/>
        <v>0</v>
      </c>
      <c r="L88" s="6">
        <f t="shared" si="54"/>
        <v>0</v>
      </c>
      <c r="M88" s="6">
        <f t="shared" si="54"/>
        <v>0</v>
      </c>
      <c r="N88" s="7">
        <f>SUM(B88:M88)</f>
        <v>0</v>
      </c>
    </row>
    <row r="89" spans="1:18" hidden="1" outlineLevel="1" x14ac:dyDescent="0.25">
      <c r="A89" s="41" t="s">
        <v>107</v>
      </c>
      <c r="B89" s="17"/>
      <c r="C89" s="17"/>
      <c r="D89" s="17"/>
      <c r="E89" s="17"/>
      <c r="F89" s="17"/>
      <c r="G89" s="17"/>
      <c r="H89" s="17"/>
      <c r="I89" s="17"/>
      <c r="J89" s="17"/>
      <c r="K89" s="17"/>
      <c r="L89" s="17"/>
      <c r="M89" s="17"/>
      <c r="N89" s="13">
        <f t="shared" si="53"/>
        <v>0</v>
      </c>
    </row>
    <row r="90" spans="1:18" collapsed="1" x14ac:dyDescent="0.25">
      <c r="A90" s="14" t="s">
        <v>20</v>
      </c>
      <c r="B90" s="6">
        <f>ROUND(SUM(B91:B92),0)</f>
        <v>0</v>
      </c>
      <c r="C90" s="6">
        <f t="shared" ref="C90:M90" si="55">SUM(C91:C92)</f>
        <v>0</v>
      </c>
      <c r="D90" s="6">
        <f t="shared" si="55"/>
        <v>0</v>
      </c>
      <c r="E90" s="6">
        <f t="shared" si="55"/>
        <v>0</v>
      </c>
      <c r="F90" s="6">
        <f t="shared" si="55"/>
        <v>0</v>
      </c>
      <c r="G90" s="6">
        <f t="shared" si="55"/>
        <v>0</v>
      </c>
      <c r="H90" s="6">
        <f t="shared" si="55"/>
        <v>0</v>
      </c>
      <c r="I90" s="6">
        <f t="shared" si="55"/>
        <v>0</v>
      </c>
      <c r="J90" s="6">
        <f t="shared" si="55"/>
        <v>0</v>
      </c>
      <c r="K90" s="6">
        <f t="shared" si="55"/>
        <v>0</v>
      </c>
      <c r="L90" s="6">
        <f t="shared" si="55"/>
        <v>0</v>
      </c>
      <c r="M90" s="6">
        <f t="shared" si="55"/>
        <v>0</v>
      </c>
      <c r="N90" s="7">
        <f>SUM(B90:M90)</f>
        <v>0</v>
      </c>
    </row>
    <row r="91" spans="1:18" ht="30.95" hidden="1" customHeight="1" outlineLevel="1" x14ac:dyDescent="0.25">
      <c r="A91" s="4" t="str">
        <f>CONCATENATE("Eksperts 75  plus PVN par projekta izvērtēšanu - kopā 0 projekti")</f>
        <v>Eksperts 75  plus PVN par projekta izvērtēšanu - kopā 0 projekti</v>
      </c>
      <c r="B91" s="86"/>
      <c r="C91" s="86"/>
      <c r="D91" s="86"/>
      <c r="E91" s="86"/>
      <c r="F91" s="86"/>
      <c r="G91" s="86"/>
      <c r="H91" s="86"/>
      <c r="I91" s="86"/>
      <c r="J91" s="86"/>
      <c r="K91" s="86"/>
      <c r="L91" s="86"/>
      <c r="M91" s="86"/>
      <c r="N91" s="13">
        <f>SUM(B91:M91)</f>
        <v>0</v>
      </c>
    </row>
    <row r="92" spans="1:18" hidden="1" outlineLevel="1" x14ac:dyDescent="0.25">
      <c r="A92" s="4" t="s">
        <v>49</v>
      </c>
      <c r="C92" s="48"/>
      <c r="D92" s="48"/>
      <c r="E92" s="48"/>
      <c r="F92" s="48"/>
      <c r="G92" s="48"/>
      <c r="H92" s="48"/>
      <c r="I92" s="48"/>
      <c r="J92" s="48"/>
      <c r="K92" s="48"/>
      <c r="L92" s="48"/>
      <c r="M92" s="48"/>
      <c r="N92" s="13">
        <f t="shared" ref="N92:N93" si="56">SUM(B92:M92)</f>
        <v>0</v>
      </c>
    </row>
    <row r="93" spans="1:18" collapsed="1" x14ac:dyDescent="0.25">
      <c r="A93" s="14" t="s">
        <v>13</v>
      </c>
      <c r="B93" s="6">
        <v>100</v>
      </c>
      <c r="C93" s="6">
        <v>0</v>
      </c>
      <c r="D93" s="6">
        <v>0</v>
      </c>
      <c r="E93" s="6">
        <v>0</v>
      </c>
      <c r="F93" s="6">
        <v>0</v>
      </c>
      <c r="G93" s="6">
        <v>0</v>
      </c>
      <c r="H93" s="6">
        <v>0</v>
      </c>
      <c r="I93" s="6">
        <v>0</v>
      </c>
      <c r="J93" s="6">
        <v>0</v>
      </c>
      <c r="K93" s="6">
        <v>0</v>
      </c>
      <c r="L93" s="6">
        <v>0</v>
      </c>
      <c r="M93" s="6">
        <v>0</v>
      </c>
      <c r="N93" s="8">
        <f t="shared" si="56"/>
        <v>100</v>
      </c>
    </row>
    <row r="94" spans="1:18" x14ac:dyDescent="0.25">
      <c r="A94" s="9" t="s">
        <v>48</v>
      </c>
      <c r="B94" s="10">
        <f>B77+B85+B90+B93+B88</f>
        <v>6304</v>
      </c>
      <c r="C94" s="10">
        <f t="shared" ref="C94:M94" si="57">C77+C85+C90+C93+C88</f>
        <v>0</v>
      </c>
      <c r="D94" s="10">
        <f t="shared" si="57"/>
        <v>0</v>
      </c>
      <c r="E94" s="10">
        <f t="shared" si="57"/>
        <v>0</v>
      </c>
      <c r="F94" s="10">
        <f t="shared" si="57"/>
        <v>0</v>
      </c>
      <c r="G94" s="10">
        <f t="shared" si="57"/>
        <v>0</v>
      </c>
      <c r="H94" s="10">
        <f t="shared" si="57"/>
        <v>0</v>
      </c>
      <c r="I94" s="10">
        <f t="shared" si="57"/>
        <v>0</v>
      </c>
      <c r="J94" s="10">
        <f t="shared" si="57"/>
        <v>0</v>
      </c>
      <c r="K94" s="10">
        <f t="shared" si="57"/>
        <v>0</v>
      </c>
      <c r="L94" s="10">
        <f t="shared" si="57"/>
        <v>0</v>
      </c>
      <c r="M94" s="10">
        <f t="shared" si="57"/>
        <v>0</v>
      </c>
      <c r="N94" s="10">
        <f>N93+N90+N85+N77+N88</f>
        <v>6304</v>
      </c>
    </row>
    <row r="96" spans="1:18" ht="18.75" customHeight="1" x14ac:dyDescent="0.25">
      <c r="A96" s="133" t="s">
        <v>139</v>
      </c>
      <c r="B96" s="133"/>
      <c r="C96" s="133"/>
      <c r="D96" s="133"/>
      <c r="E96" s="133"/>
      <c r="F96" s="133"/>
      <c r="G96" s="133"/>
      <c r="H96" s="133"/>
      <c r="I96" s="133"/>
      <c r="J96" s="133"/>
      <c r="K96" s="133"/>
      <c r="L96" s="133"/>
      <c r="M96" s="133"/>
      <c r="N96" s="133"/>
      <c r="P96" s="20"/>
      <c r="Q96" s="20"/>
      <c r="R96" s="20"/>
    </row>
    <row r="97" spans="1:18" x14ac:dyDescent="0.25">
      <c r="A97" s="14" t="s">
        <v>1</v>
      </c>
      <c r="B97" s="6">
        <f>ROUND(SUM(B98:B104),0)</f>
        <v>0</v>
      </c>
      <c r="C97" s="6">
        <f t="shared" ref="C97:M97" si="58">SUM(C98:C104)</f>
        <v>989</v>
      </c>
      <c r="D97" s="6">
        <f t="shared" si="58"/>
        <v>8095</v>
      </c>
      <c r="E97" s="6">
        <f t="shared" si="58"/>
        <v>1978</v>
      </c>
      <c r="F97" s="6">
        <f t="shared" si="58"/>
        <v>0</v>
      </c>
      <c r="G97" s="6">
        <f t="shared" si="58"/>
        <v>0</v>
      </c>
      <c r="H97" s="6">
        <f t="shared" si="58"/>
        <v>0</v>
      </c>
      <c r="I97" s="6">
        <f t="shared" si="58"/>
        <v>0</v>
      </c>
      <c r="J97" s="6">
        <f t="shared" si="58"/>
        <v>0</v>
      </c>
      <c r="K97" s="6">
        <f t="shared" si="58"/>
        <v>0</v>
      </c>
      <c r="L97" s="6">
        <f t="shared" si="58"/>
        <v>0</v>
      </c>
      <c r="M97" s="6">
        <f t="shared" si="58"/>
        <v>0</v>
      </c>
      <c r="N97" s="7">
        <f>SUM(B97:M97)</f>
        <v>11062</v>
      </c>
      <c r="P97" s="47"/>
      <c r="Q97" s="47"/>
      <c r="R97" s="47"/>
    </row>
    <row r="98" spans="1:18" hidden="1" outlineLevel="1" x14ac:dyDescent="0.25">
      <c r="A98" s="19" t="s">
        <v>99</v>
      </c>
      <c r="B98" s="18"/>
      <c r="C98" s="18"/>
      <c r="D98" s="56">
        <v>800</v>
      </c>
      <c r="E98" s="56">
        <v>800</v>
      </c>
      <c r="F98" s="56"/>
      <c r="G98" s="18"/>
      <c r="H98" s="18"/>
      <c r="I98" s="18"/>
      <c r="J98" s="18"/>
      <c r="K98" s="18"/>
      <c r="L98" s="56"/>
      <c r="M98" s="56"/>
      <c r="N98" s="13">
        <f>SUM(B98:M98)</f>
        <v>1600</v>
      </c>
      <c r="P98" s="46"/>
    </row>
    <row r="99" spans="1:18" hidden="1" outlineLevel="1" x14ac:dyDescent="0.25">
      <c r="A99" s="19" t="s">
        <v>106</v>
      </c>
      <c r="B99" s="56"/>
      <c r="C99" s="56">
        <v>800</v>
      </c>
      <c r="D99" s="56">
        <v>800</v>
      </c>
      <c r="E99" s="56">
        <v>800</v>
      </c>
      <c r="F99" s="56"/>
      <c r="G99" s="56"/>
      <c r="H99" s="56"/>
      <c r="I99" s="56"/>
      <c r="J99" s="56"/>
      <c r="K99" s="56"/>
      <c r="L99" s="56"/>
      <c r="M99" s="56"/>
      <c r="N99" s="13">
        <f t="shared" ref="N99:N101" si="59">SUM(B99:M99)</f>
        <v>2400</v>
      </c>
      <c r="P99" s="5"/>
    </row>
    <row r="100" spans="1:18" hidden="1" outlineLevel="1" x14ac:dyDescent="0.25">
      <c r="A100" s="19" t="s">
        <v>19</v>
      </c>
      <c r="B100" s="48"/>
      <c r="C100" s="56"/>
      <c r="D100" s="48">
        <f>ROUND(Cilvēkstundas_EKII_K!E23*15,0)</f>
        <v>4950</v>
      </c>
      <c r="E100" s="56"/>
      <c r="F100" s="18"/>
      <c r="G100" s="18"/>
      <c r="H100" s="56"/>
      <c r="I100" s="18"/>
      <c r="J100" s="18"/>
      <c r="L100" s="56"/>
      <c r="M100" s="18"/>
      <c r="N100" s="13">
        <f t="shared" si="59"/>
        <v>4950</v>
      </c>
    </row>
    <row r="101" spans="1:18" hidden="1" outlineLevel="1" x14ac:dyDescent="0.25">
      <c r="A101" s="19" t="s">
        <v>2</v>
      </c>
      <c r="B101" s="48"/>
      <c r="C101" s="49"/>
      <c r="D101" s="49"/>
      <c r="E101" s="49"/>
      <c r="F101" s="49"/>
      <c r="G101" s="49"/>
      <c r="H101" s="49"/>
      <c r="I101" s="49"/>
      <c r="J101" s="49"/>
      <c r="K101" s="49"/>
      <c r="L101" s="49"/>
      <c r="M101" s="49"/>
      <c r="N101" s="13">
        <f t="shared" si="59"/>
        <v>0</v>
      </c>
    </row>
    <row r="102" spans="1:18" hidden="1" outlineLevel="1" x14ac:dyDescent="0.25">
      <c r="A102" s="19" t="s">
        <v>112</v>
      </c>
      <c r="B102" s="57">
        <f t="shared" ref="B102:C102" si="60">ROUND(SUM(B99:B100)*$Q$24,0)</f>
        <v>0</v>
      </c>
      <c r="C102" s="57">
        <f t="shared" si="60"/>
        <v>189</v>
      </c>
      <c r="D102" s="57">
        <f>ROUND(SUM(D99:D100)*$Q$24,0)</f>
        <v>1356</v>
      </c>
      <c r="E102" s="57">
        <f t="shared" ref="E102:M102" si="61">ROUND(SUM(E99:E100)*$Q$24,0)</f>
        <v>189</v>
      </c>
      <c r="F102" s="57">
        <f t="shared" si="61"/>
        <v>0</v>
      </c>
      <c r="G102" s="57">
        <f t="shared" si="61"/>
        <v>0</v>
      </c>
      <c r="H102" s="57">
        <f t="shared" si="61"/>
        <v>0</v>
      </c>
      <c r="I102" s="57">
        <f t="shared" si="61"/>
        <v>0</v>
      </c>
      <c r="J102" s="57">
        <f t="shared" si="61"/>
        <v>0</v>
      </c>
      <c r="K102" s="57">
        <f t="shared" si="61"/>
        <v>0</v>
      </c>
      <c r="L102" s="57">
        <f t="shared" si="61"/>
        <v>0</v>
      </c>
      <c r="M102" s="57">
        <f t="shared" si="61"/>
        <v>0</v>
      </c>
      <c r="N102" s="13">
        <f t="shared" ref="N102" si="62">SUM(B102:M102)</f>
        <v>1734</v>
      </c>
      <c r="Q102" s="2"/>
      <c r="R102" s="2"/>
    </row>
    <row r="103" spans="1:18" hidden="1" outlineLevel="1" x14ac:dyDescent="0.25">
      <c r="A103" s="19" t="s">
        <v>112</v>
      </c>
      <c r="B103" s="57">
        <f t="shared" ref="B103:M103" si="63">ROUND(B98*$Q$24,0)</f>
        <v>0</v>
      </c>
      <c r="C103" s="57">
        <f t="shared" si="63"/>
        <v>0</v>
      </c>
      <c r="D103" s="57">
        <f t="shared" si="63"/>
        <v>189</v>
      </c>
      <c r="E103" s="57">
        <f t="shared" si="63"/>
        <v>189</v>
      </c>
      <c r="F103" s="57">
        <f t="shared" si="63"/>
        <v>0</v>
      </c>
      <c r="G103" s="57">
        <f t="shared" si="63"/>
        <v>0</v>
      </c>
      <c r="H103" s="57">
        <f t="shared" si="63"/>
        <v>0</v>
      </c>
      <c r="I103" s="57">
        <f t="shared" si="63"/>
        <v>0</v>
      </c>
      <c r="J103" s="57">
        <f t="shared" si="63"/>
        <v>0</v>
      </c>
      <c r="K103" s="57">
        <f t="shared" si="63"/>
        <v>0</v>
      </c>
      <c r="L103" s="57">
        <f t="shared" si="63"/>
        <v>0</v>
      </c>
      <c r="M103" s="57">
        <f t="shared" si="63"/>
        <v>0</v>
      </c>
      <c r="N103" s="13">
        <f t="shared" ref="N103" si="64">SUM(B103:M103)</f>
        <v>378</v>
      </c>
      <c r="Q103" s="2"/>
      <c r="R103" s="2"/>
    </row>
    <row r="104" spans="1:18" hidden="1" outlineLevel="1" x14ac:dyDescent="0.25">
      <c r="B104" s="48"/>
      <c r="C104" s="48"/>
      <c r="D104" s="48"/>
      <c r="E104" s="48"/>
      <c r="F104" s="48"/>
      <c r="G104" s="48"/>
      <c r="H104" s="48"/>
      <c r="I104" s="48"/>
      <c r="J104" s="48"/>
      <c r="K104" s="48"/>
      <c r="L104" s="48"/>
      <c r="M104" s="48"/>
      <c r="N104" s="13"/>
      <c r="Q104" s="2"/>
      <c r="R104" s="2"/>
    </row>
    <row r="105" spans="1:18" collapsed="1" x14ac:dyDescent="0.25">
      <c r="A105" s="14" t="s">
        <v>3</v>
      </c>
      <c r="B105" s="6">
        <f>ROUND(B106+B107,0)</f>
        <v>0</v>
      </c>
      <c r="C105" s="6">
        <f>C106+C107</f>
        <v>0</v>
      </c>
      <c r="D105" s="6">
        <f t="shared" ref="D105:M105" si="65">D106+D107</f>
        <v>0</v>
      </c>
      <c r="E105" s="6">
        <f t="shared" si="65"/>
        <v>0</v>
      </c>
      <c r="F105" s="6">
        <f t="shared" si="65"/>
        <v>0</v>
      </c>
      <c r="G105" s="6">
        <f t="shared" si="65"/>
        <v>0</v>
      </c>
      <c r="H105" s="6">
        <f t="shared" si="65"/>
        <v>0</v>
      </c>
      <c r="I105" s="6">
        <f t="shared" si="65"/>
        <v>0</v>
      </c>
      <c r="J105" s="6">
        <f t="shared" si="65"/>
        <v>0</v>
      </c>
      <c r="K105" s="6">
        <f t="shared" si="65"/>
        <v>0</v>
      </c>
      <c r="L105" s="6">
        <f t="shared" si="65"/>
        <v>0</v>
      </c>
      <c r="M105" s="6">
        <f t="shared" si="65"/>
        <v>0</v>
      </c>
      <c r="N105" s="7">
        <f>SUM(B105:M105)</f>
        <v>0</v>
      </c>
      <c r="P105" s="43"/>
      <c r="Q105" s="43"/>
      <c r="R105" s="43"/>
    </row>
    <row r="106" spans="1:18" hidden="1" outlineLevel="1" x14ac:dyDescent="0.25">
      <c r="A106" s="19" t="s">
        <v>4</v>
      </c>
      <c r="B106" s="49"/>
      <c r="C106" s="49"/>
      <c r="D106" s="18"/>
      <c r="E106" s="18"/>
      <c r="F106" s="18"/>
      <c r="G106" s="18"/>
      <c r="H106" s="18"/>
      <c r="I106" s="18"/>
      <c r="J106" s="18"/>
      <c r="K106" s="18"/>
      <c r="L106" s="18"/>
      <c r="M106" s="18"/>
      <c r="N106" s="13">
        <f t="shared" ref="N106:N107" si="66">SUM(B106:M106)</f>
        <v>0</v>
      </c>
    </row>
    <row r="107" spans="1:18" hidden="1" outlineLevel="1" x14ac:dyDescent="0.25">
      <c r="A107" s="19" t="s">
        <v>7</v>
      </c>
      <c r="B107" s="49"/>
      <c r="C107" s="49"/>
      <c r="D107" s="18"/>
      <c r="E107" s="18"/>
      <c r="F107" s="18"/>
      <c r="G107" s="18"/>
      <c r="H107" s="18"/>
      <c r="I107" s="18"/>
      <c r="J107" s="18"/>
      <c r="K107" s="18"/>
      <c r="L107" s="18"/>
      <c r="M107" s="18"/>
      <c r="N107" s="13">
        <f t="shared" si="66"/>
        <v>0</v>
      </c>
    </row>
    <row r="108" spans="1:18" collapsed="1" x14ac:dyDescent="0.25">
      <c r="A108" s="14" t="s">
        <v>5</v>
      </c>
      <c r="B108" s="6">
        <f>ROUND(B109,0)</f>
        <v>0</v>
      </c>
      <c r="C108" s="6">
        <f t="shared" ref="C108:M108" si="67">ROUND(C109,0)</f>
        <v>0</v>
      </c>
      <c r="D108" s="6">
        <f t="shared" si="67"/>
        <v>0</v>
      </c>
      <c r="E108" s="6">
        <f t="shared" si="67"/>
        <v>0</v>
      </c>
      <c r="F108" s="6">
        <f t="shared" si="67"/>
        <v>0</v>
      </c>
      <c r="G108" s="6">
        <f t="shared" si="67"/>
        <v>0</v>
      </c>
      <c r="H108" s="6">
        <f t="shared" si="67"/>
        <v>0</v>
      </c>
      <c r="I108" s="6">
        <f t="shared" si="67"/>
        <v>0</v>
      </c>
      <c r="J108" s="6">
        <f t="shared" si="67"/>
        <v>0</v>
      </c>
      <c r="K108" s="6">
        <f t="shared" si="67"/>
        <v>0</v>
      </c>
      <c r="L108" s="6">
        <f t="shared" si="67"/>
        <v>0</v>
      </c>
      <c r="M108" s="6">
        <f t="shared" si="67"/>
        <v>0</v>
      </c>
      <c r="N108" s="7">
        <f>SUM(B108:M108)</f>
        <v>0</v>
      </c>
    </row>
    <row r="109" spans="1:18" hidden="1" outlineLevel="1" x14ac:dyDescent="0.25">
      <c r="A109" s="41" t="s">
        <v>107</v>
      </c>
      <c r="B109" s="17"/>
      <c r="C109" s="17"/>
      <c r="D109" s="17"/>
      <c r="E109" s="17"/>
      <c r="F109" s="17"/>
      <c r="G109" s="17"/>
      <c r="H109" s="17"/>
      <c r="K109" s="17"/>
      <c r="L109" s="17"/>
      <c r="M109" s="17"/>
      <c r="N109" s="13">
        <f t="shared" ref="N109" si="68">SUM(B109:M109)</f>
        <v>0</v>
      </c>
    </row>
    <row r="110" spans="1:18" collapsed="1" x14ac:dyDescent="0.25">
      <c r="A110" s="14" t="s">
        <v>20</v>
      </c>
      <c r="B110" s="6">
        <f>ROUND(SUM(B111:B112),0)</f>
        <v>0</v>
      </c>
      <c r="C110" s="6">
        <f t="shared" ref="C110:M110" si="69">SUM(C111:C112)</f>
        <v>0</v>
      </c>
      <c r="D110" s="6">
        <f>SUM(D111:D112)</f>
        <v>2569</v>
      </c>
      <c r="E110" s="6">
        <f t="shared" si="69"/>
        <v>0</v>
      </c>
      <c r="F110" s="6">
        <f t="shared" si="69"/>
        <v>0</v>
      </c>
      <c r="G110" s="6">
        <f t="shared" si="69"/>
        <v>0</v>
      </c>
      <c r="H110" s="6">
        <f t="shared" si="69"/>
        <v>0</v>
      </c>
      <c r="I110" s="6">
        <f t="shared" si="69"/>
        <v>0</v>
      </c>
      <c r="J110" s="6">
        <f t="shared" si="69"/>
        <v>0</v>
      </c>
      <c r="K110" s="6">
        <f t="shared" si="69"/>
        <v>0</v>
      </c>
      <c r="L110" s="6">
        <f t="shared" si="69"/>
        <v>0</v>
      </c>
      <c r="M110" s="6">
        <f t="shared" si="69"/>
        <v>0</v>
      </c>
      <c r="N110" s="7">
        <f>SUM(B110:M110)</f>
        <v>2569</v>
      </c>
    </row>
    <row r="111" spans="1:18" ht="30.95" hidden="1" customHeight="1" outlineLevel="1" x14ac:dyDescent="0.25">
      <c r="A111" s="4" t="str">
        <f>CONCATENATE("Eksperts 75  plus PVN par projekta izvērtēšanu - kopā ",Cilvēkstundas_EKII_K!D20," projekti")</f>
        <v>Eksperts 75  plus PVN par projekta izvērtēšanu - kopā 25 projekti</v>
      </c>
      <c r="B111" s="86"/>
      <c r="C111" s="86"/>
      <c r="D111" s="86">
        <f>ROUND(Cilvēkstundas_EKII_K!D20*(75*1.21),0)</f>
        <v>2269</v>
      </c>
      <c r="E111" s="86"/>
      <c r="F111" s="86"/>
      <c r="G111" s="86"/>
      <c r="H111" s="86"/>
      <c r="J111" s="86"/>
      <c r="K111" s="86"/>
      <c r="M111" s="86"/>
      <c r="N111" s="13">
        <f>SUM(B111:M111)</f>
        <v>2269</v>
      </c>
    </row>
    <row r="112" spans="1:18" hidden="1" outlineLevel="1" x14ac:dyDescent="0.25">
      <c r="A112" s="4" t="s">
        <v>49</v>
      </c>
      <c r="B112" s="48">
        <v>0</v>
      </c>
      <c r="C112" s="48">
        <v>0</v>
      </c>
      <c r="D112" s="48">
        <v>300</v>
      </c>
      <c r="E112" s="48">
        <v>0</v>
      </c>
      <c r="F112" s="48">
        <v>0</v>
      </c>
      <c r="G112" s="48">
        <v>0</v>
      </c>
      <c r="H112" s="48">
        <v>0</v>
      </c>
      <c r="I112" s="48">
        <v>0</v>
      </c>
      <c r="J112" s="48">
        <v>0</v>
      </c>
      <c r="K112" s="48">
        <v>0</v>
      </c>
      <c r="L112" s="48">
        <v>0</v>
      </c>
      <c r="M112" s="48">
        <v>0</v>
      </c>
      <c r="N112" s="13">
        <f t="shared" ref="N112:N113" si="70">SUM(B112:M112)</f>
        <v>300</v>
      </c>
    </row>
    <row r="113" spans="1:18" collapsed="1" x14ac:dyDescent="0.25">
      <c r="A113" s="14" t="s">
        <v>13</v>
      </c>
      <c r="B113" s="6">
        <v>0</v>
      </c>
      <c r="C113" s="6">
        <v>200</v>
      </c>
      <c r="D113" s="6">
        <v>0</v>
      </c>
      <c r="E113" s="6">
        <v>100</v>
      </c>
      <c r="F113" s="6">
        <v>0</v>
      </c>
      <c r="G113" s="6">
        <v>0</v>
      </c>
      <c r="H113" s="6">
        <v>0</v>
      </c>
      <c r="I113" s="6">
        <v>0</v>
      </c>
      <c r="J113" s="6">
        <v>0</v>
      </c>
      <c r="K113" s="6">
        <v>0</v>
      </c>
      <c r="L113" s="6">
        <v>0</v>
      </c>
      <c r="M113" s="6">
        <v>0</v>
      </c>
      <c r="N113" s="8">
        <f t="shared" si="70"/>
        <v>300</v>
      </c>
    </row>
    <row r="114" spans="1:18" x14ac:dyDescent="0.25">
      <c r="A114" s="9" t="s">
        <v>48</v>
      </c>
      <c r="B114" s="10">
        <f>B97+B105+B110+B113+B108</f>
        <v>0</v>
      </c>
      <c r="C114" s="10">
        <f t="shared" ref="C114:M114" si="71">C97+C105+C110+C113+C108</f>
        <v>1189</v>
      </c>
      <c r="D114" s="10">
        <f t="shared" si="71"/>
        <v>10664</v>
      </c>
      <c r="E114" s="10">
        <f t="shared" si="71"/>
        <v>2078</v>
      </c>
      <c r="F114" s="10">
        <f t="shared" si="71"/>
        <v>0</v>
      </c>
      <c r="G114" s="10">
        <f t="shared" si="71"/>
        <v>0</v>
      </c>
      <c r="H114" s="10">
        <f t="shared" si="71"/>
        <v>0</v>
      </c>
      <c r="I114" s="10">
        <f t="shared" si="71"/>
        <v>0</v>
      </c>
      <c r="J114" s="10">
        <f t="shared" si="71"/>
        <v>0</v>
      </c>
      <c r="K114" s="10">
        <f t="shared" si="71"/>
        <v>0</v>
      </c>
      <c r="L114" s="10">
        <f t="shared" si="71"/>
        <v>0</v>
      </c>
      <c r="M114" s="10">
        <f t="shared" si="71"/>
        <v>0</v>
      </c>
      <c r="N114" s="10">
        <f>N113+N110+N105+N97+N108</f>
        <v>13931</v>
      </c>
    </row>
    <row r="116" spans="1:18" ht="18.75" customHeight="1" x14ac:dyDescent="0.25">
      <c r="A116" s="134" t="s">
        <v>145</v>
      </c>
      <c r="B116" s="134"/>
      <c r="C116" s="134"/>
      <c r="D116" s="134"/>
      <c r="E116" s="134"/>
      <c r="F116" s="134"/>
      <c r="G116" s="134"/>
      <c r="H116" s="134"/>
      <c r="I116" s="134"/>
      <c r="J116" s="134"/>
      <c r="K116" s="134"/>
      <c r="L116" s="134"/>
      <c r="M116" s="134"/>
      <c r="N116" s="134"/>
      <c r="P116" s="20"/>
      <c r="Q116" s="20"/>
      <c r="R116" s="20"/>
    </row>
    <row r="117" spans="1:18" x14ac:dyDescent="0.25">
      <c r="A117" s="14" t="s">
        <v>1</v>
      </c>
      <c r="B117" s="6">
        <f>ROUND(SUM(B118:B124),0)</f>
        <v>0</v>
      </c>
      <c r="C117" s="6">
        <f t="shared" ref="C117:M117" si="72">SUM(C118:C124)</f>
        <v>0</v>
      </c>
      <c r="D117" s="6">
        <f t="shared" si="72"/>
        <v>0</v>
      </c>
      <c r="E117" s="6">
        <f t="shared" si="72"/>
        <v>0</v>
      </c>
      <c r="F117" s="6">
        <f t="shared" si="72"/>
        <v>989</v>
      </c>
      <c r="G117" s="6">
        <f t="shared" si="72"/>
        <v>4425</v>
      </c>
      <c r="H117" s="6">
        <f t="shared" si="72"/>
        <v>1978</v>
      </c>
      <c r="I117" s="6">
        <f t="shared" si="72"/>
        <v>0</v>
      </c>
      <c r="J117" s="6">
        <f t="shared" si="72"/>
        <v>0</v>
      </c>
      <c r="K117" s="6">
        <f t="shared" si="72"/>
        <v>0</v>
      </c>
      <c r="L117" s="6">
        <f t="shared" si="72"/>
        <v>0</v>
      </c>
      <c r="M117" s="6">
        <f t="shared" si="72"/>
        <v>0</v>
      </c>
      <c r="N117" s="7">
        <f>SUM(B117:M117)</f>
        <v>7392</v>
      </c>
      <c r="P117" s="47"/>
      <c r="Q117" s="47"/>
      <c r="R117" s="47"/>
    </row>
    <row r="118" spans="1:18" hidden="1" outlineLevel="1" x14ac:dyDescent="0.25">
      <c r="A118" s="19" t="s">
        <v>99</v>
      </c>
      <c r="B118" s="18"/>
      <c r="C118" s="18"/>
      <c r="D118" s="18"/>
      <c r="E118" s="18"/>
      <c r="F118" s="18"/>
      <c r="G118" s="56">
        <v>800</v>
      </c>
      <c r="H118" s="56">
        <v>800</v>
      </c>
      <c r="I118" s="18"/>
      <c r="J118" s="18"/>
      <c r="K118" s="18"/>
      <c r="L118" s="56"/>
      <c r="M118" s="56"/>
      <c r="N118" s="13">
        <f>SUM(B118:M118)</f>
        <v>1600</v>
      </c>
      <c r="P118" s="46"/>
    </row>
    <row r="119" spans="1:18" hidden="1" outlineLevel="1" x14ac:dyDescent="0.25">
      <c r="A119" s="19" t="s">
        <v>106</v>
      </c>
      <c r="B119" s="56"/>
      <c r="C119" s="56"/>
      <c r="D119" s="56"/>
      <c r="E119" s="56"/>
      <c r="F119" s="56">
        <v>800</v>
      </c>
      <c r="G119" s="56">
        <v>800</v>
      </c>
      <c r="H119" s="56">
        <v>800</v>
      </c>
      <c r="I119" s="56"/>
      <c r="J119" s="56"/>
      <c r="K119" s="56"/>
      <c r="L119" s="56"/>
      <c r="M119" s="56"/>
      <c r="N119" s="13">
        <f t="shared" ref="N119:N121" si="73">SUM(B119:M119)</f>
        <v>2400</v>
      </c>
      <c r="P119" s="5"/>
    </row>
    <row r="120" spans="1:18" hidden="1" outlineLevel="1" x14ac:dyDescent="0.25">
      <c r="A120" s="19" t="s">
        <v>19</v>
      </c>
      <c r="B120" s="48"/>
      <c r="C120" s="56"/>
      <c r="D120" s="18"/>
      <c r="E120" s="56"/>
      <c r="F120" s="18"/>
      <c r="G120" s="48">
        <f>ROUND(Cilvēkstundas_EKII_K!E30*15,0)</f>
        <v>1980</v>
      </c>
      <c r="H120" s="56"/>
      <c r="I120" s="18"/>
      <c r="J120" s="18"/>
      <c r="L120" s="56"/>
      <c r="M120" s="18"/>
      <c r="N120" s="13">
        <f t="shared" si="73"/>
        <v>1980</v>
      </c>
    </row>
    <row r="121" spans="1:18" hidden="1" outlineLevel="1" x14ac:dyDescent="0.25">
      <c r="A121" s="19" t="s">
        <v>2</v>
      </c>
      <c r="B121" s="48"/>
      <c r="C121" s="49"/>
      <c r="D121" s="49"/>
      <c r="E121" s="49"/>
      <c r="F121" s="49"/>
      <c r="G121" s="49"/>
      <c r="H121" s="49"/>
      <c r="I121" s="49"/>
      <c r="J121" s="49"/>
      <c r="K121" s="49"/>
      <c r="L121" s="49"/>
      <c r="M121" s="49"/>
      <c r="N121" s="13">
        <f t="shared" si="73"/>
        <v>0</v>
      </c>
    </row>
    <row r="122" spans="1:18" hidden="1" outlineLevel="1" x14ac:dyDescent="0.25">
      <c r="A122" s="19" t="s">
        <v>112</v>
      </c>
      <c r="B122" s="57">
        <f t="shared" ref="B122:D122" si="74">ROUND(SUM(B119:B120)*$Q$24,0)</f>
        <v>0</v>
      </c>
      <c r="C122" s="57">
        <f t="shared" si="74"/>
        <v>0</v>
      </c>
      <c r="D122" s="57">
        <f t="shared" si="74"/>
        <v>0</v>
      </c>
      <c r="E122" s="57">
        <f t="shared" ref="E122:M122" si="75">ROUND(SUM(E119:E120)*$Q$24,0)</f>
        <v>0</v>
      </c>
      <c r="F122" s="57">
        <f t="shared" si="75"/>
        <v>189</v>
      </c>
      <c r="G122" s="57">
        <f>ROUND(SUM(G119:G120)*$Q$24,0)</f>
        <v>656</v>
      </c>
      <c r="H122" s="57">
        <f t="shared" si="75"/>
        <v>189</v>
      </c>
      <c r="I122" s="57">
        <f t="shared" si="75"/>
        <v>0</v>
      </c>
      <c r="J122" s="57">
        <f t="shared" si="75"/>
        <v>0</v>
      </c>
      <c r="K122" s="57">
        <f t="shared" si="75"/>
        <v>0</v>
      </c>
      <c r="L122" s="57">
        <f t="shared" si="75"/>
        <v>0</v>
      </c>
      <c r="M122" s="57">
        <f t="shared" si="75"/>
        <v>0</v>
      </c>
      <c r="N122" s="13">
        <f t="shared" ref="N122" si="76">SUM(B122:M122)</f>
        <v>1034</v>
      </c>
      <c r="Q122" s="2"/>
      <c r="R122" s="2"/>
    </row>
    <row r="123" spans="1:18" hidden="1" outlineLevel="1" x14ac:dyDescent="0.25">
      <c r="A123" s="19" t="s">
        <v>112</v>
      </c>
      <c r="B123" s="57">
        <f t="shared" ref="B123:M123" si="77">ROUND(B118*$Q$24,0)</f>
        <v>0</v>
      </c>
      <c r="C123" s="57">
        <f t="shared" si="77"/>
        <v>0</v>
      </c>
      <c r="D123" s="57">
        <f t="shared" si="77"/>
        <v>0</v>
      </c>
      <c r="E123" s="57">
        <f t="shared" si="77"/>
        <v>0</v>
      </c>
      <c r="F123" s="57">
        <f t="shared" si="77"/>
        <v>0</v>
      </c>
      <c r="G123" s="57">
        <f t="shared" si="77"/>
        <v>189</v>
      </c>
      <c r="H123" s="57">
        <f t="shared" si="77"/>
        <v>189</v>
      </c>
      <c r="I123" s="57">
        <f t="shared" si="77"/>
        <v>0</v>
      </c>
      <c r="J123" s="57">
        <f t="shared" si="77"/>
        <v>0</v>
      </c>
      <c r="K123" s="57">
        <f t="shared" si="77"/>
        <v>0</v>
      </c>
      <c r="L123" s="57">
        <f t="shared" si="77"/>
        <v>0</v>
      </c>
      <c r="M123" s="57">
        <f t="shared" si="77"/>
        <v>0</v>
      </c>
      <c r="N123" s="13">
        <f t="shared" ref="N123" si="78">SUM(B123:M123)</f>
        <v>378</v>
      </c>
      <c r="Q123" s="2"/>
      <c r="R123" s="2"/>
    </row>
    <row r="124" spans="1:18" hidden="1" outlineLevel="1" x14ac:dyDescent="0.25">
      <c r="B124" s="48"/>
      <c r="C124" s="48"/>
      <c r="D124" s="48"/>
      <c r="E124" s="48"/>
      <c r="F124" s="48"/>
      <c r="G124" s="48"/>
      <c r="H124" s="48"/>
      <c r="I124" s="48"/>
      <c r="J124" s="48"/>
      <c r="K124" s="48"/>
      <c r="L124" s="48"/>
      <c r="M124" s="48"/>
      <c r="N124" s="13"/>
      <c r="Q124" s="2"/>
      <c r="R124" s="2"/>
    </row>
    <row r="125" spans="1:18" collapsed="1" x14ac:dyDescent="0.25">
      <c r="A125" s="14" t="s">
        <v>3</v>
      </c>
      <c r="B125" s="6">
        <f>ROUND(B126+B127,0)</f>
        <v>0</v>
      </c>
      <c r="C125" s="6">
        <f>C126+C127</f>
        <v>0</v>
      </c>
      <c r="D125" s="6">
        <f t="shared" ref="D125:M125" si="79">D126+D127</f>
        <v>0</v>
      </c>
      <c r="E125" s="6">
        <f t="shared" si="79"/>
        <v>0</v>
      </c>
      <c r="F125" s="6">
        <f t="shared" si="79"/>
        <v>0</v>
      </c>
      <c r="G125" s="6">
        <f t="shared" si="79"/>
        <v>0</v>
      </c>
      <c r="H125" s="6">
        <f t="shared" si="79"/>
        <v>0</v>
      </c>
      <c r="I125" s="6">
        <f t="shared" si="79"/>
        <v>0</v>
      </c>
      <c r="J125" s="6">
        <f t="shared" si="79"/>
        <v>0</v>
      </c>
      <c r="K125" s="6">
        <f t="shared" si="79"/>
        <v>0</v>
      </c>
      <c r="L125" s="6">
        <f t="shared" si="79"/>
        <v>0</v>
      </c>
      <c r="M125" s="6">
        <f t="shared" si="79"/>
        <v>0</v>
      </c>
      <c r="N125" s="7">
        <f>SUM(B125:M125)</f>
        <v>0</v>
      </c>
      <c r="P125" s="43"/>
      <c r="Q125" s="43"/>
      <c r="R125" s="43"/>
    </row>
    <row r="126" spans="1:18" hidden="1" outlineLevel="1" x14ac:dyDescent="0.25">
      <c r="A126" s="19" t="s">
        <v>4</v>
      </c>
      <c r="B126" s="49"/>
      <c r="C126" s="49"/>
      <c r="D126" s="18"/>
      <c r="E126" s="18"/>
      <c r="F126" s="18"/>
      <c r="G126" s="18"/>
      <c r="H126" s="18"/>
      <c r="I126" s="18"/>
      <c r="J126" s="18"/>
      <c r="K126" s="18"/>
      <c r="L126" s="18"/>
      <c r="M126" s="18"/>
      <c r="N126" s="13">
        <f t="shared" ref="N126:N127" si="80">SUM(B126:M126)</f>
        <v>0</v>
      </c>
    </row>
    <row r="127" spans="1:18" hidden="1" outlineLevel="1" x14ac:dyDescent="0.25">
      <c r="A127" s="19" t="s">
        <v>7</v>
      </c>
      <c r="B127" s="49"/>
      <c r="C127" s="49"/>
      <c r="D127" s="18"/>
      <c r="E127" s="18"/>
      <c r="F127" s="18"/>
      <c r="G127" s="18"/>
      <c r="H127" s="18"/>
      <c r="I127" s="18"/>
      <c r="J127" s="18"/>
      <c r="K127" s="18"/>
      <c r="L127" s="18"/>
      <c r="M127" s="18"/>
      <c r="N127" s="13">
        <f t="shared" si="80"/>
        <v>0</v>
      </c>
    </row>
    <row r="128" spans="1:18" collapsed="1" x14ac:dyDescent="0.25">
      <c r="A128" s="14" t="s">
        <v>5</v>
      </c>
      <c r="B128" s="6">
        <f>ROUND(B129,0)</f>
        <v>0</v>
      </c>
      <c r="C128" s="6">
        <f t="shared" ref="C128:M128" si="81">ROUND(C129,0)</f>
        <v>0</v>
      </c>
      <c r="D128" s="6">
        <f t="shared" si="81"/>
        <v>0</v>
      </c>
      <c r="E128" s="6">
        <f t="shared" si="81"/>
        <v>0</v>
      </c>
      <c r="F128" s="6">
        <f t="shared" si="81"/>
        <v>0</v>
      </c>
      <c r="G128" s="6">
        <f t="shared" si="81"/>
        <v>0</v>
      </c>
      <c r="H128" s="6">
        <f t="shared" si="81"/>
        <v>0</v>
      </c>
      <c r="I128" s="6">
        <f t="shared" si="81"/>
        <v>0</v>
      </c>
      <c r="J128" s="6">
        <f t="shared" si="81"/>
        <v>0</v>
      </c>
      <c r="K128" s="6">
        <f t="shared" si="81"/>
        <v>0</v>
      </c>
      <c r="L128" s="6">
        <f t="shared" si="81"/>
        <v>0</v>
      </c>
      <c r="M128" s="6">
        <f t="shared" si="81"/>
        <v>0</v>
      </c>
      <c r="N128" s="7">
        <f>SUM(B128:M128)</f>
        <v>0</v>
      </c>
    </row>
    <row r="129" spans="1:18" hidden="1" outlineLevel="1" x14ac:dyDescent="0.25">
      <c r="A129" s="41" t="s">
        <v>107</v>
      </c>
      <c r="B129" s="17"/>
      <c r="C129" s="17"/>
      <c r="D129" s="17"/>
      <c r="E129" s="17"/>
      <c r="F129" s="17"/>
      <c r="G129" s="17"/>
      <c r="H129" s="17"/>
      <c r="K129" s="17"/>
      <c r="L129" s="17"/>
      <c r="M129" s="17"/>
      <c r="N129" s="13">
        <f t="shared" ref="N129" si="82">SUM(B129:M129)</f>
        <v>0</v>
      </c>
    </row>
    <row r="130" spans="1:18" collapsed="1" x14ac:dyDescent="0.25">
      <c r="A130" s="14" t="s">
        <v>20</v>
      </c>
      <c r="B130" s="6">
        <f>ROUND(SUM(B131:B132),0)</f>
        <v>0</v>
      </c>
      <c r="C130" s="6">
        <f t="shared" ref="C130:M130" si="83">SUM(C131:C132)</f>
        <v>0</v>
      </c>
      <c r="D130" s="6">
        <f t="shared" si="83"/>
        <v>0</v>
      </c>
      <c r="E130" s="6">
        <f t="shared" si="83"/>
        <v>0</v>
      </c>
      <c r="F130" s="6">
        <f t="shared" si="83"/>
        <v>0</v>
      </c>
      <c r="G130" s="6">
        <f>SUM(G131:G132)</f>
        <v>983</v>
      </c>
      <c r="H130" s="6">
        <f t="shared" si="83"/>
        <v>0</v>
      </c>
      <c r="I130" s="6">
        <f t="shared" si="83"/>
        <v>0</v>
      </c>
      <c r="J130" s="6">
        <f t="shared" si="83"/>
        <v>0</v>
      </c>
      <c r="K130" s="6">
        <f t="shared" si="83"/>
        <v>0</v>
      </c>
      <c r="L130" s="6">
        <f t="shared" si="83"/>
        <v>0</v>
      </c>
      <c r="M130" s="6">
        <f t="shared" si="83"/>
        <v>0</v>
      </c>
      <c r="N130" s="7">
        <f>SUM(B130:M130)</f>
        <v>983</v>
      </c>
    </row>
    <row r="131" spans="1:18" ht="30.95" hidden="1" customHeight="1" outlineLevel="1" x14ac:dyDescent="0.25">
      <c r="A131" s="4" t="str">
        <f>CONCATENATE("Eksperts 75  plus PVN par projekta izvērtēšanu - kopā ",Cilvēkstundas_EKII_K!D27," projekti")</f>
        <v>Eksperts 75  plus PVN par projekta izvērtēšanu - kopā 10 projekti</v>
      </c>
      <c r="B131" s="86"/>
      <c r="C131" s="86"/>
      <c r="D131" s="86"/>
      <c r="E131" s="86"/>
      <c r="F131" s="86"/>
      <c r="G131" s="86">
        <f>ROUND(Cilvēkstundas_EKII_K!D27*(75*1.21),0)</f>
        <v>908</v>
      </c>
      <c r="H131" s="86"/>
      <c r="J131" s="86"/>
      <c r="K131" s="86"/>
      <c r="M131" s="86"/>
      <c r="N131" s="13">
        <f>SUM(B131:M131)</f>
        <v>908</v>
      </c>
    </row>
    <row r="132" spans="1:18" hidden="1" outlineLevel="1" x14ac:dyDescent="0.25">
      <c r="A132" s="4" t="s">
        <v>49</v>
      </c>
      <c r="B132" s="48">
        <v>0</v>
      </c>
      <c r="C132" s="48">
        <v>0</v>
      </c>
      <c r="D132" s="48">
        <v>0</v>
      </c>
      <c r="E132" s="48">
        <v>0</v>
      </c>
      <c r="F132" s="48">
        <v>0</v>
      </c>
      <c r="G132" s="48">
        <v>75</v>
      </c>
      <c r="H132" s="48">
        <v>0</v>
      </c>
      <c r="I132" s="48">
        <v>0</v>
      </c>
      <c r="J132" s="48">
        <v>0</v>
      </c>
      <c r="K132" s="48">
        <v>0</v>
      </c>
      <c r="L132" s="48">
        <v>0</v>
      </c>
      <c r="M132" s="48">
        <v>0</v>
      </c>
      <c r="N132" s="13">
        <f t="shared" ref="N132:N133" si="84">SUM(B132:M132)</f>
        <v>75</v>
      </c>
    </row>
    <row r="133" spans="1:18" collapsed="1" x14ac:dyDescent="0.25">
      <c r="A133" s="14" t="s">
        <v>13</v>
      </c>
      <c r="B133" s="6">
        <v>0</v>
      </c>
      <c r="C133" s="6">
        <v>0</v>
      </c>
      <c r="D133" s="6">
        <v>0</v>
      </c>
      <c r="E133" s="6">
        <v>0</v>
      </c>
      <c r="F133" s="6">
        <v>200</v>
      </c>
      <c r="G133" s="6">
        <v>0</v>
      </c>
      <c r="H133" s="6">
        <v>100</v>
      </c>
      <c r="I133" s="6">
        <v>0</v>
      </c>
      <c r="J133" s="6">
        <v>0</v>
      </c>
      <c r="K133" s="6">
        <v>0</v>
      </c>
      <c r="L133" s="6">
        <v>0</v>
      </c>
      <c r="M133" s="6">
        <v>0</v>
      </c>
      <c r="N133" s="8">
        <f t="shared" si="84"/>
        <v>300</v>
      </c>
    </row>
    <row r="134" spans="1:18" x14ac:dyDescent="0.25">
      <c r="A134" s="9" t="s">
        <v>48</v>
      </c>
      <c r="B134" s="10">
        <f>B117+B125+B130+B133+B128</f>
        <v>0</v>
      </c>
      <c r="C134" s="10">
        <f t="shared" ref="C134:M134" si="85">C117+C125+C130+C133+C128</f>
        <v>0</v>
      </c>
      <c r="D134" s="10">
        <f t="shared" si="85"/>
        <v>0</v>
      </c>
      <c r="E134" s="10">
        <f t="shared" si="85"/>
        <v>0</v>
      </c>
      <c r="F134" s="10">
        <f t="shared" si="85"/>
        <v>1189</v>
      </c>
      <c r="G134" s="10">
        <f t="shared" si="85"/>
        <v>5408</v>
      </c>
      <c r="H134" s="10">
        <f t="shared" si="85"/>
        <v>2078</v>
      </c>
      <c r="I134" s="10">
        <f t="shared" si="85"/>
        <v>0</v>
      </c>
      <c r="J134" s="10">
        <f t="shared" si="85"/>
        <v>0</v>
      </c>
      <c r="K134" s="10">
        <f t="shared" si="85"/>
        <v>0</v>
      </c>
      <c r="L134" s="10">
        <f t="shared" si="85"/>
        <v>0</v>
      </c>
      <c r="M134" s="10">
        <f t="shared" si="85"/>
        <v>0</v>
      </c>
      <c r="N134" s="10">
        <f>N133+N130+N125+N117+N128</f>
        <v>8675</v>
      </c>
    </row>
    <row r="136" spans="1:18" ht="18.75" customHeight="1" x14ac:dyDescent="0.25">
      <c r="A136" s="134" t="s">
        <v>140</v>
      </c>
      <c r="B136" s="134"/>
      <c r="C136" s="134"/>
      <c r="D136" s="134"/>
      <c r="E136" s="134"/>
      <c r="F136" s="134"/>
      <c r="G136" s="134"/>
      <c r="H136" s="134"/>
      <c r="I136" s="134"/>
      <c r="J136" s="134"/>
      <c r="K136" s="134"/>
      <c r="L136" s="134"/>
      <c r="M136" s="134"/>
      <c r="N136" s="134"/>
      <c r="P136" s="20"/>
      <c r="Q136" s="20"/>
      <c r="R136" s="20"/>
    </row>
    <row r="137" spans="1:18" x14ac:dyDescent="0.25">
      <c r="A137" s="14" t="s">
        <v>1</v>
      </c>
      <c r="B137" s="6">
        <f>ROUND(SUM(B138:B144),0)</f>
        <v>0</v>
      </c>
      <c r="C137" s="6">
        <f t="shared" ref="C137:M137" si="86">SUM(C138:C144)</f>
        <v>0</v>
      </c>
      <c r="D137" s="6">
        <f t="shared" si="86"/>
        <v>0</v>
      </c>
      <c r="E137" s="6">
        <f t="shared" si="86"/>
        <v>0</v>
      </c>
      <c r="F137" s="6">
        <f t="shared" si="86"/>
        <v>0</v>
      </c>
      <c r="G137" s="6">
        <f t="shared" si="86"/>
        <v>989</v>
      </c>
      <c r="H137" s="6">
        <f t="shared" si="86"/>
        <v>8095</v>
      </c>
      <c r="I137" s="6">
        <f t="shared" si="86"/>
        <v>1978</v>
      </c>
      <c r="J137" s="6">
        <f t="shared" si="86"/>
        <v>0</v>
      </c>
      <c r="K137" s="6">
        <f t="shared" si="86"/>
        <v>0</v>
      </c>
      <c r="L137" s="6">
        <f t="shared" si="86"/>
        <v>0</v>
      </c>
      <c r="M137" s="6">
        <f t="shared" si="86"/>
        <v>0</v>
      </c>
      <c r="N137" s="7">
        <f>SUM(B137:M137)</f>
        <v>11062</v>
      </c>
      <c r="P137" s="47"/>
      <c r="Q137" s="47"/>
      <c r="R137" s="47"/>
    </row>
    <row r="138" spans="1:18" hidden="1" outlineLevel="1" x14ac:dyDescent="0.25">
      <c r="A138" s="19" t="s">
        <v>99</v>
      </c>
      <c r="B138" s="18"/>
      <c r="C138" s="18"/>
      <c r="D138" s="18"/>
      <c r="E138" s="18"/>
      <c r="F138" s="18"/>
      <c r="G138" s="18"/>
      <c r="H138" s="56">
        <v>800</v>
      </c>
      <c r="I138" s="56">
        <v>800</v>
      </c>
      <c r="J138" s="56"/>
      <c r="K138" s="18"/>
      <c r="L138" s="56"/>
      <c r="M138" s="56"/>
      <c r="N138" s="13">
        <f>SUM(B138:M138)</f>
        <v>1600</v>
      </c>
      <c r="P138" s="46"/>
    </row>
    <row r="139" spans="1:18" hidden="1" outlineLevel="1" x14ac:dyDescent="0.25">
      <c r="A139" s="19" t="s">
        <v>106</v>
      </c>
      <c r="B139" s="56"/>
      <c r="C139" s="56"/>
      <c r="D139" s="56"/>
      <c r="E139" s="56"/>
      <c r="F139" s="56"/>
      <c r="G139" s="56">
        <v>800</v>
      </c>
      <c r="H139" s="56">
        <v>800</v>
      </c>
      <c r="I139" s="56">
        <v>800</v>
      </c>
      <c r="J139" s="56"/>
      <c r="K139" s="56"/>
      <c r="L139" s="56"/>
      <c r="M139" s="56"/>
      <c r="N139" s="13">
        <f t="shared" ref="N139:N141" si="87">SUM(B139:M139)</f>
        <v>2400</v>
      </c>
      <c r="P139" s="5"/>
    </row>
    <row r="140" spans="1:18" hidden="1" outlineLevel="1" x14ac:dyDescent="0.25">
      <c r="A140" s="19" t="s">
        <v>19</v>
      </c>
      <c r="B140" s="48"/>
      <c r="C140" s="56"/>
      <c r="D140" s="18"/>
      <c r="E140" s="56"/>
      <c r="F140" s="18"/>
      <c r="G140" s="18"/>
      <c r="H140" s="48">
        <f>ROUND(Cilvēkstundas_EKII_K!E38*15,0)</f>
        <v>4950</v>
      </c>
      <c r="J140" s="18"/>
      <c r="L140" s="56"/>
      <c r="M140" s="18"/>
      <c r="N140" s="13">
        <f t="shared" si="87"/>
        <v>4950</v>
      </c>
    </row>
    <row r="141" spans="1:18" hidden="1" outlineLevel="1" x14ac:dyDescent="0.25">
      <c r="A141" s="19" t="s">
        <v>2</v>
      </c>
      <c r="B141" s="48"/>
      <c r="C141" s="49"/>
      <c r="D141" s="49"/>
      <c r="E141" s="49"/>
      <c r="F141" s="49"/>
      <c r="G141" s="49"/>
      <c r="H141" s="49"/>
      <c r="I141" s="49"/>
      <c r="J141" s="49"/>
      <c r="K141" s="49"/>
      <c r="L141" s="49"/>
      <c r="M141" s="49"/>
      <c r="N141" s="13">
        <f t="shared" si="87"/>
        <v>0</v>
      </c>
    </row>
    <row r="142" spans="1:18" hidden="1" outlineLevel="1" x14ac:dyDescent="0.25">
      <c r="A142" s="19" t="s">
        <v>112</v>
      </c>
      <c r="B142" s="57">
        <f t="shared" ref="B142:D142" si="88">ROUND(SUM(B139:B140)*$Q$24,0)</f>
        <v>0</v>
      </c>
      <c r="C142" s="57">
        <f t="shared" si="88"/>
        <v>0</v>
      </c>
      <c r="D142" s="57">
        <f t="shared" si="88"/>
        <v>0</v>
      </c>
      <c r="E142" s="57">
        <f t="shared" ref="E142:M142" si="89">ROUND(SUM(E139:E140)*$Q$24,0)</f>
        <v>0</v>
      </c>
      <c r="F142" s="57">
        <f t="shared" si="89"/>
        <v>0</v>
      </c>
      <c r="G142" s="57">
        <f t="shared" si="89"/>
        <v>189</v>
      </c>
      <c r="H142" s="57">
        <f>ROUND(SUM(H139:H140)*$Q$24,0)</f>
        <v>1356</v>
      </c>
      <c r="I142" s="57">
        <f>ROUND(SUM(I139:I140)*$Q$24,0)</f>
        <v>189</v>
      </c>
      <c r="J142" s="57">
        <f t="shared" si="89"/>
        <v>0</v>
      </c>
      <c r="K142" s="57">
        <f t="shared" si="89"/>
        <v>0</v>
      </c>
      <c r="L142" s="57">
        <f t="shared" si="89"/>
        <v>0</v>
      </c>
      <c r="M142" s="57">
        <f t="shared" si="89"/>
        <v>0</v>
      </c>
      <c r="N142" s="13">
        <f t="shared" ref="N142" si="90">SUM(B142:M142)</f>
        <v>1734</v>
      </c>
      <c r="Q142" s="2"/>
      <c r="R142" s="2"/>
    </row>
    <row r="143" spans="1:18" hidden="1" outlineLevel="1" x14ac:dyDescent="0.25">
      <c r="A143" s="19" t="s">
        <v>112</v>
      </c>
      <c r="B143" s="57">
        <f t="shared" ref="B143:M143" si="91">ROUND(B138*$Q$24,0)</f>
        <v>0</v>
      </c>
      <c r="C143" s="57">
        <f t="shared" si="91"/>
        <v>0</v>
      </c>
      <c r="D143" s="57">
        <f t="shared" si="91"/>
        <v>0</v>
      </c>
      <c r="E143" s="57">
        <f t="shared" si="91"/>
        <v>0</v>
      </c>
      <c r="F143" s="57">
        <f t="shared" si="91"/>
        <v>0</v>
      </c>
      <c r="G143" s="57">
        <f t="shared" si="91"/>
        <v>0</v>
      </c>
      <c r="H143" s="57">
        <f t="shared" si="91"/>
        <v>189</v>
      </c>
      <c r="I143" s="57">
        <f t="shared" si="91"/>
        <v>189</v>
      </c>
      <c r="J143" s="57">
        <f t="shared" si="91"/>
        <v>0</v>
      </c>
      <c r="K143" s="57">
        <f t="shared" si="91"/>
        <v>0</v>
      </c>
      <c r="L143" s="57">
        <f t="shared" si="91"/>
        <v>0</v>
      </c>
      <c r="M143" s="57">
        <f t="shared" si="91"/>
        <v>0</v>
      </c>
      <c r="N143" s="13">
        <f t="shared" ref="N143" si="92">SUM(B143:M143)</f>
        <v>378</v>
      </c>
      <c r="Q143" s="2"/>
      <c r="R143" s="2"/>
    </row>
    <row r="144" spans="1:18" hidden="1" outlineLevel="1" x14ac:dyDescent="0.25">
      <c r="B144" s="48"/>
      <c r="C144" s="48"/>
      <c r="D144" s="48"/>
      <c r="E144" s="48"/>
      <c r="F144" s="48"/>
      <c r="G144" s="48"/>
      <c r="H144" s="48"/>
      <c r="I144" s="48"/>
      <c r="J144" s="48"/>
      <c r="K144" s="48"/>
      <c r="L144" s="48"/>
      <c r="M144" s="48"/>
      <c r="N144" s="13"/>
      <c r="Q144" s="2"/>
      <c r="R144" s="2"/>
    </row>
    <row r="145" spans="1:18" collapsed="1" x14ac:dyDescent="0.25">
      <c r="A145" s="14" t="s">
        <v>3</v>
      </c>
      <c r="B145" s="6">
        <f>ROUND(B146+B147,0)</f>
        <v>0</v>
      </c>
      <c r="C145" s="6">
        <f>C146+C147</f>
        <v>0</v>
      </c>
      <c r="D145" s="6">
        <f t="shared" ref="D145:M145" si="93">D146+D147</f>
        <v>0</v>
      </c>
      <c r="E145" s="6">
        <f t="shared" si="93"/>
        <v>0</v>
      </c>
      <c r="F145" s="6">
        <f t="shared" si="93"/>
        <v>0</v>
      </c>
      <c r="G145" s="6">
        <f t="shared" si="93"/>
        <v>0</v>
      </c>
      <c r="H145" s="6">
        <f t="shared" si="93"/>
        <v>0</v>
      </c>
      <c r="I145" s="6">
        <f t="shared" si="93"/>
        <v>0</v>
      </c>
      <c r="J145" s="6">
        <f t="shared" si="93"/>
        <v>0</v>
      </c>
      <c r="K145" s="6">
        <f t="shared" si="93"/>
        <v>0</v>
      </c>
      <c r="L145" s="6">
        <f t="shared" si="93"/>
        <v>0</v>
      </c>
      <c r="M145" s="6">
        <f t="shared" si="93"/>
        <v>0</v>
      </c>
      <c r="N145" s="7">
        <f>SUM(B145:M145)</f>
        <v>0</v>
      </c>
      <c r="P145" s="43"/>
      <c r="Q145" s="43"/>
      <c r="R145" s="43"/>
    </row>
    <row r="146" spans="1:18" hidden="1" outlineLevel="1" x14ac:dyDescent="0.25">
      <c r="A146" s="19" t="s">
        <v>4</v>
      </c>
      <c r="B146" s="49"/>
      <c r="C146" s="49"/>
      <c r="D146" s="18"/>
      <c r="E146" s="18"/>
      <c r="F146" s="18"/>
      <c r="G146" s="18"/>
      <c r="H146" s="18"/>
      <c r="I146" s="18"/>
      <c r="J146" s="18"/>
      <c r="K146" s="18"/>
      <c r="L146" s="18"/>
      <c r="M146" s="18"/>
      <c r="N146" s="13">
        <f t="shared" ref="N146:N147" si="94">SUM(B146:M146)</f>
        <v>0</v>
      </c>
    </row>
    <row r="147" spans="1:18" hidden="1" outlineLevel="1" x14ac:dyDescent="0.25">
      <c r="A147" s="19" t="s">
        <v>7</v>
      </c>
      <c r="B147" s="49"/>
      <c r="C147" s="49"/>
      <c r="D147" s="18"/>
      <c r="E147" s="18"/>
      <c r="F147" s="18"/>
      <c r="G147" s="18"/>
      <c r="H147" s="18"/>
      <c r="I147" s="18"/>
      <c r="J147" s="18"/>
      <c r="K147" s="18"/>
      <c r="L147" s="18"/>
      <c r="M147" s="18"/>
      <c r="N147" s="13">
        <f t="shared" si="94"/>
        <v>0</v>
      </c>
    </row>
    <row r="148" spans="1:18" collapsed="1" x14ac:dyDescent="0.25">
      <c r="A148" s="14" t="s">
        <v>5</v>
      </c>
      <c r="B148" s="6">
        <f>ROUND(B149,0)</f>
        <v>0</v>
      </c>
      <c r="C148" s="6">
        <f t="shared" ref="C148:M148" si="95">ROUND(C149,0)</f>
        <v>0</v>
      </c>
      <c r="D148" s="6">
        <f t="shared" si="95"/>
        <v>0</v>
      </c>
      <c r="E148" s="6">
        <f t="shared" si="95"/>
        <v>0</v>
      </c>
      <c r="F148" s="6">
        <f t="shared" si="95"/>
        <v>0</v>
      </c>
      <c r="G148" s="6">
        <f t="shared" si="95"/>
        <v>0</v>
      </c>
      <c r="H148" s="6">
        <f t="shared" si="95"/>
        <v>0</v>
      </c>
      <c r="I148" s="6">
        <f t="shared" si="95"/>
        <v>0</v>
      </c>
      <c r="J148" s="6">
        <f t="shared" si="95"/>
        <v>0</v>
      </c>
      <c r="K148" s="6">
        <f t="shared" si="95"/>
        <v>0</v>
      </c>
      <c r="L148" s="6">
        <f t="shared" si="95"/>
        <v>0</v>
      </c>
      <c r="M148" s="6">
        <f t="shared" si="95"/>
        <v>0</v>
      </c>
      <c r="N148" s="7">
        <f>SUM(B148:M148)</f>
        <v>0</v>
      </c>
    </row>
    <row r="149" spans="1:18" hidden="1" outlineLevel="1" x14ac:dyDescent="0.25">
      <c r="A149" s="41" t="s">
        <v>107</v>
      </c>
      <c r="B149" s="17"/>
      <c r="C149" s="17"/>
      <c r="D149" s="17"/>
      <c r="E149" s="17"/>
      <c r="F149" s="17"/>
      <c r="G149" s="17"/>
      <c r="H149" s="17"/>
      <c r="K149" s="17"/>
      <c r="L149" s="17"/>
      <c r="M149" s="17"/>
      <c r="N149" s="13">
        <f t="shared" ref="N149" si="96">SUM(B149:M149)</f>
        <v>0</v>
      </c>
    </row>
    <row r="150" spans="1:18" collapsed="1" x14ac:dyDescent="0.25">
      <c r="A150" s="14" t="s">
        <v>20</v>
      </c>
      <c r="B150" s="6">
        <f>ROUND(SUM(B151:B152),0)</f>
        <v>0</v>
      </c>
      <c r="C150" s="6">
        <f t="shared" ref="C150:M150" si="97">SUM(C151:C152)</f>
        <v>0</v>
      </c>
      <c r="D150" s="6">
        <f t="shared" si="97"/>
        <v>0</v>
      </c>
      <c r="E150" s="6">
        <f t="shared" si="97"/>
        <v>0</v>
      </c>
      <c r="F150" s="6">
        <f t="shared" si="97"/>
        <v>0</v>
      </c>
      <c r="G150" s="6">
        <f t="shared" si="97"/>
        <v>0</v>
      </c>
      <c r="H150" s="6">
        <f>SUM(H151:H152)</f>
        <v>2569</v>
      </c>
      <c r="I150" s="6">
        <f t="shared" si="97"/>
        <v>0</v>
      </c>
      <c r="J150" s="6">
        <f t="shared" si="97"/>
        <v>0</v>
      </c>
      <c r="K150" s="6">
        <f t="shared" si="97"/>
        <v>0</v>
      </c>
      <c r="L150" s="6">
        <f t="shared" si="97"/>
        <v>0</v>
      </c>
      <c r="M150" s="6">
        <f t="shared" si="97"/>
        <v>0</v>
      </c>
      <c r="N150" s="7">
        <f>SUM(B150:M150)</f>
        <v>2569</v>
      </c>
    </row>
    <row r="151" spans="1:18" ht="30.95" hidden="1" customHeight="1" outlineLevel="1" x14ac:dyDescent="0.25">
      <c r="A151" s="4" t="str">
        <f>CONCATENATE("Eksperts 75  plus PVN par projekta izvērtēšanu - kopā ",Cilvēkstundas_EKII_K!D35," projekti")</f>
        <v>Eksperts 75  plus PVN par projekta izvērtēšanu - kopā 25 projekti</v>
      </c>
      <c r="B151" s="86"/>
      <c r="C151" s="86"/>
      <c r="D151" s="86"/>
      <c r="E151" s="86"/>
      <c r="F151" s="86"/>
      <c r="G151" s="86"/>
      <c r="H151" s="86">
        <f>ROUND(Cilvēkstundas_EKII_K!D35*(75*1.21),0)</f>
        <v>2269</v>
      </c>
      <c r="J151" s="86"/>
      <c r="K151" s="86"/>
      <c r="M151" s="86"/>
      <c r="N151" s="13">
        <f>SUM(B151:M151)</f>
        <v>2269</v>
      </c>
    </row>
    <row r="152" spans="1:18" hidden="1" outlineLevel="1" x14ac:dyDescent="0.25">
      <c r="A152" s="4" t="s">
        <v>49</v>
      </c>
      <c r="B152" s="48">
        <v>0</v>
      </c>
      <c r="C152" s="48">
        <v>0</v>
      </c>
      <c r="D152" s="48">
        <v>0</v>
      </c>
      <c r="E152" s="48">
        <v>0</v>
      </c>
      <c r="F152" s="48">
        <v>0</v>
      </c>
      <c r="G152" s="48">
        <v>0</v>
      </c>
      <c r="H152" s="48">
        <v>300</v>
      </c>
      <c r="I152" s="48">
        <v>0</v>
      </c>
      <c r="J152" s="48">
        <v>0</v>
      </c>
      <c r="K152" s="48">
        <v>0</v>
      </c>
      <c r="L152" s="48">
        <v>0</v>
      </c>
      <c r="M152" s="48">
        <v>0</v>
      </c>
      <c r="N152" s="13">
        <f t="shared" ref="N152:N153" si="98">SUM(B152:M152)</f>
        <v>300</v>
      </c>
    </row>
    <row r="153" spans="1:18" collapsed="1" x14ac:dyDescent="0.25">
      <c r="A153" s="14" t="s">
        <v>13</v>
      </c>
      <c r="B153" s="6">
        <v>0</v>
      </c>
      <c r="C153" s="6">
        <v>0</v>
      </c>
      <c r="D153" s="6">
        <v>0</v>
      </c>
      <c r="E153" s="6">
        <v>0</v>
      </c>
      <c r="F153" s="6">
        <v>0</v>
      </c>
      <c r="G153" s="6">
        <v>200</v>
      </c>
      <c r="H153" s="6">
        <v>0</v>
      </c>
      <c r="I153" s="6">
        <v>100</v>
      </c>
      <c r="J153" s="6">
        <v>0</v>
      </c>
      <c r="K153" s="6">
        <v>0</v>
      </c>
      <c r="L153" s="6">
        <v>0</v>
      </c>
      <c r="M153" s="6">
        <v>0</v>
      </c>
      <c r="N153" s="8">
        <f t="shared" si="98"/>
        <v>300</v>
      </c>
    </row>
    <row r="154" spans="1:18" x14ac:dyDescent="0.25">
      <c r="A154" s="9" t="s">
        <v>48</v>
      </c>
      <c r="B154" s="10">
        <f>B137+B145+B150+B153+B148</f>
        <v>0</v>
      </c>
      <c r="C154" s="10">
        <f t="shared" ref="C154:M154" si="99">C137+C145+C150+C153+C148</f>
        <v>0</v>
      </c>
      <c r="D154" s="10">
        <f t="shared" si="99"/>
        <v>0</v>
      </c>
      <c r="E154" s="10">
        <f t="shared" si="99"/>
        <v>0</v>
      </c>
      <c r="F154" s="10">
        <f t="shared" si="99"/>
        <v>0</v>
      </c>
      <c r="G154" s="10">
        <f t="shared" si="99"/>
        <v>1189</v>
      </c>
      <c r="H154" s="10">
        <f t="shared" si="99"/>
        <v>10664</v>
      </c>
      <c r="I154" s="10">
        <f t="shared" si="99"/>
        <v>2078</v>
      </c>
      <c r="J154" s="10">
        <f t="shared" si="99"/>
        <v>0</v>
      </c>
      <c r="K154" s="10">
        <f t="shared" si="99"/>
        <v>0</v>
      </c>
      <c r="L154" s="10">
        <f t="shared" si="99"/>
        <v>0</v>
      </c>
      <c r="M154" s="10">
        <f t="shared" si="99"/>
        <v>0</v>
      </c>
      <c r="N154" s="10">
        <f>N153+N150+N145+N137+N148</f>
        <v>13931</v>
      </c>
    </row>
    <row r="156" spans="1:18" ht="18.75" customHeight="1" x14ac:dyDescent="0.25">
      <c r="A156" s="134" t="s">
        <v>164</v>
      </c>
      <c r="B156" s="134"/>
      <c r="C156" s="134"/>
      <c r="D156" s="134"/>
      <c r="E156" s="134"/>
      <c r="F156" s="134"/>
      <c r="G156" s="134"/>
      <c r="H156" s="134"/>
      <c r="I156" s="134"/>
      <c r="J156" s="134"/>
      <c r="K156" s="134"/>
      <c r="L156" s="134"/>
      <c r="M156" s="134"/>
      <c r="N156" s="134"/>
      <c r="P156" s="20"/>
      <c r="Q156" s="20"/>
      <c r="R156" s="20"/>
    </row>
    <row r="157" spans="1:18" x14ac:dyDescent="0.25">
      <c r="A157" s="14" t="s">
        <v>1</v>
      </c>
      <c r="B157" s="6">
        <f>ROUND(SUM(B158:B164),0)</f>
        <v>0</v>
      </c>
      <c r="C157" s="6">
        <f t="shared" ref="C157:M157" si="100">SUM(C158:C164)</f>
        <v>0</v>
      </c>
      <c r="D157" s="6">
        <f t="shared" si="100"/>
        <v>0</v>
      </c>
      <c r="E157" s="6">
        <f t="shared" si="100"/>
        <v>0</v>
      </c>
      <c r="F157" s="6">
        <f t="shared" si="100"/>
        <v>0</v>
      </c>
      <c r="G157" s="6">
        <f t="shared" si="100"/>
        <v>0</v>
      </c>
      <c r="H157" s="6">
        <f>SUM(H158:H164)</f>
        <v>989</v>
      </c>
      <c r="I157" s="6">
        <f>SUM(I158:I164)</f>
        <v>2682</v>
      </c>
      <c r="J157" s="6">
        <f>SUM(J158:J164)</f>
        <v>1978</v>
      </c>
      <c r="K157" s="6">
        <f t="shared" si="100"/>
        <v>0</v>
      </c>
      <c r="L157" s="6">
        <f t="shared" si="100"/>
        <v>0</v>
      </c>
      <c r="M157" s="6">
        <f t="shared" si="100"/>
        <v>0</v>
      </c>
      <c r="N157" s="7">
        <f>SUM(B157:M157)</f>
        <v>5649</v>
      </c>
      <c r="P157" s="47"/>
      <c r="Q157" s="47"/>
      <c r="R157" s="47"/>
    </row>
    <row r="158" spans="1:18" hidden="1" outlineLevel="1" x14ac:dyDescent="0.25">
      <c r="A158" s="19" t="s">
        <v>99</v>
      </c>
      <c r="B158" s="18"/>
      <c r="C158" s="18"/>
      <c r="D158" s="18"/>
      <c r="E158" s="18"/>
      <c r="F158" s="18"/>
      <c r="G158" s="18"/>
      <c r="H158" s="18"/>
      <c r="I158" s="56">
        <v>800</v>
      </c>
      <c r="J158" s="56">
        <v>800</v>
      </c>
      <c r="K158" s="18"/>
      <c r="L158" s="56"/>
      <c r="M158" s="56"/>
      <c r="N158" s="13">
        <f>SUM(B158:M158)</f>
        <v>1600</v>
      </c>
      <c r="P158" s="46"/>
    </row>
    <row r="159" spans="1:18" hidden="1" outlineLevel="1" x14ac:dyDescent="0.25">
      <c r="A159" s="19" t="s">
        <v>106</v>
      </c>
      <c r="B159" s="56"/>
      <c r="C159" s="56"/>
      <c r="D159" s="56"/>
      <c r="E159" s="56"/>
      <c r="F159" s="56"/>
      <c r="G159" s="56"/>
      <c r="H159" s="56">
        <v>800</v>
      </c>
      <c r="I159" s="56">
        <v>800</v>
      </c>
      <c r="J159" s="56">
        <v>800</v>
      </c>
      <c r="K159" s="56"/>
      <c r="L159" s="56"/>
      <c r="M159" s="56"/>
      <c r="N159" s="13">
        <f>SUM(B159:M159)</f>
        <v>2400</v>
      </c>
      <c r="P159" s="5"/>
    </row>
    <row r="160" spans="1:18" hidden="1" outlineLevel="1" x14ac:dyDescent="0.25">
      <c r="A160" s="19" t="s">
        <v>19</v>
      </c>
      <c r="B160" s="48"/>
      <c r="C160" s="56"/>
      <c r="D160" s="18"/>
      <c r="E160" s="56"/>
      <c r="F160" s="18"/>
      <c r="G160" s="18"/>
      <c r="H160" s="56"/>
      <c r="I160" s="48">
        <f>ROUND(Cilvēkstundas_EKII_K!E46*15,0)</f>
        <v>570</v>
      </c>
      <c r="J160" s="18"/>
      <c r="L160" s="56"/>
      <c r="M160" s="18"/>
      <c r="N160" s="13">
        <f t="shared" ref="N160:N161" si="101">SUM(B160:M160)</f>
        <v>570</v>
      </c>
    </row>
    <row r="161" spans="1:18" hidden="1" outlineLevel="1" x14ac:dyDescent="0.25">
      <c r="A161" s="19" t="s">
        <v>2</v>
      </c>
      <c r="B161" s="48"/>
      <c r="C161" s="49"/>
      <c r="D161" s="49"/>
      <c r="E161" s="49"/>
      <c r="F161" s="49"/>
      <c r="G161" s="49"/>
      <c r="H161" s="49"/>
      <c r="I161" s="49"/>
      <c r="J161" s="49"/>
      <c r="K161" s="49"/>
      <c r="L161" s="49"/>
      <c r="M161" s="49"/>
      <c r="N161" s="13">
        <f t="shared" si="101"/>
        <v>0</v>
      </c>
    </row>
    <row r="162" spans="1:18" hidden="1" outlineLevel="1" x14ac:dyDescent="0.25">
      <c r="A162" s="19" t="s">
        <v>112</v>
      </c>
      <c r="B162" s="57">
        <f t="shared" ref="B162:D162" si="102">ROUND(SUM(B159:B160)*$Q$24,0)</f>
        <v>0</v>
      </c>
      <c r="C162" s="57">
        <f t="shared" si="102"/>
        <v>0</v>
      </c>
      <c r="D162" s="57">
        <f t="shared" si="102"/>
        <v>0</v>
      </c>
      <c r="E162" s="57">
        <f t="shared" ref="E162:M162" si="103">ROUND(SUM(E159:E160)*$Q$24,0)</f>
        <v>0</v>
      </c>
      <c r="F162" s="57">
        <f t="shared" si="103"/>
        <v>0</v>
      </c>
      <c r="G162" s="57">
        <f t="shared" si="103"/>
        <v>0</v>
      </c>
      <c r="H162" s="57">
        <f>ROUND(SUM(H159:H160)*$Q$24,0)</f>
        <v>189</v>
      </c>
      <c r="I162" s="57">
        <f>ROUND(SUM(I159:I160)*$Q$24,0)</f>
        <v>323</v>
      </c>
      <c r="J162" s="57">
        <f>ROUND(SUM(J159:J160)*$Q$24,0)</f>
        <v>189</v>
      </c>
      <c r="K162" s="57">
        <f t="shared" si="103"/>
        <v>0</v>
      </c>
      <c r="L162" s="57">
        <f t="shared" si="103"/>
        <v>0</v>
      </c>
      <c r="M162" s="57">
        <f t="shared" si="103"/>
        <v>0</v>
      </c>
      <c r="N162" s="13">
        <f t="shared" ref="N162" si="104">SUM(B162:M162)</f>
        <v>701</v>
      </c>
      <c r="Q162" s="2"/>
      <c r="R162" s="2"/>
    </row>
    <row r="163" spans="1:18" hidden="1" outlineLevel="1" x14ac:dyDescent="0.25">
      <c r="A163" s="19" t="s">
        <v>112</v>
      </c>
      <c r="B163" s="57">
        <f t="shared" ref="B163:G163" si="105">ROUND(B158*$Q$24,0)</f>
        <v>0</v>
      </c>
      <c r="C163" s="57">
        <f t="shared" si="105"/>
        <v>0</v>
      </c>
      <c r="D163" s="57">
        <f t="shared" si="105"/>
        <v>0</v>
      </c>
      <c r="E163" s="57">
        <f t="shared" si="105"/>
        <v>0</v>
      </c>
      <c r="F163" s="57">
        <f t="shared" si="105"/>
        <v>0</v>
      </c>
      <c r="G163" s="57">
        <f t="shared" si="105"/>
        <v>0</v>
      </c>
      <c r="H163" s="57">
        <f t="shared" ref="H163:M163" si="106">ROUND(H158*$Q$24,0)</f>
        <v>0</v>
      </c>
      <c r="I163" s="57">
        <f t="shared" si="106"/>
        <v>189</v>
      </c>
      <c r="J163" s="57">
        <f t="shared" si="106"/>
        <v>189</v>
      </c>
      <c r="K163" s="57">
        <f t="shared" si="106"/>
        <v>0</v>
      </c>
      <c r="L163" s="57">
        <f t="shared" si="106"/>
        <v>0</v>
      </c>
      <c r="M163" s="57">
        <f t="shared" si="106"/>
        <v>0</v>
      </c>
      <c r="N163" s="13">
        <f t="shared" ref="N163" si="107">SUM(B163:M163)</f>
        <v>378</v>
      </c>
      <c r="Q163" s="2"/>
      <c r="R163" s="2"/>
    </row>
    <row r="164" spans="1:18" hidden="1" outlineLevel="1" x14ac:dyDescent="0.25">
      <c r="B164" s="48"/>
      <c r="C164" s="48"/>
      <c r="D164" s="48"/>
      <c r="E164" s="48"/>
      <c r="F164" s="48"/>
      <c r="G164" s="48"/>
      <c r="H164" s="48"/>
      <c r="I164" s="48"/>
      <c r="J164" s="48"/>
      <c r="K164" s="48"/>
      <c r="L164" s="48"/>
      <c r="M164" s="48"/>
      <c r="N164" s="13"/>
      <c r="Q164" s="2"/>
      <c r="R164" s="2"/>
    </row>
    <row r="165" spans="1:18" collapsed="1" x14ac:dyDescent="0.25">
      <c r="A165" s="14" t="s">
        <v>3</v>
      </c>
      <c r="B165" s="6">
        <f>ROUND(B166+B167,0)</f>
        <v>0</v>
      </c>
      <c r="C165" s="6">
        <f>C166+C167</f>
        <v>0</v>
      </c>
      <c r="D165" s="6">
        <f t="shared" ref="D165:M165" si="108">D166+D167</f>
        <v>0</v>
      </c>
      <c r="E165" s="6">
        <f t="shared" si="108"/>
        <v>0</v>
      </c>
      <c r="F165" s="6">
        <f t="shared" si="108"/>
        <v>0</v>
      </c>
      <c r="G165" s="6">
        <f t="shared" si="108"/>
        <v>0</v>
      </c>
      <c r="H165" s="6">
        <f t="shared" si="108"/>
        <v>0</v>
      </c>
      <c r="I165" s="6">
        <f t="shared" si="108"/>
        <v>0</v>
      </c>
      <c r="J165" s="6">
        <f t="shared" si="108"/>
        <v>0</v>
      </c>
      <c r="K165" s="6">
        <f t="shared" si="108"/>
        <v>0</v>
      </c>
      <c r="L165" s="6">
        <f t="shared" si="108"/>
        <v>0</v>
      </c>
      <c r="M165" s="6">
        <f t="shared" si="108"/>
        <v>0</v>
      </c>
      <c r="N165" s="7">
        <f>SUM(B165:M165)</f>
        <v>0</v>
      </c>
      <c r="P165" s="43"/>
      <c r="Q165" s="43"/>
      <c r="R165" s="43"/>
    </row>
    <row r="166" spans="1:18" hidden="1" outlineLevel="1" x14ac:dyDescent="0.25">
      <c r="A166" s="19" t="s">
        <v>4</v>
      </c>
      <c r="B166" s="49"/>
      <c r="C166" s="49"/>
      <c r="D166" s="18"/>
      <c r="E166" s="18"/>
      <c r="F166" s="18"/>
      <c r="G166" s="18"/>
      <c r="H166" s="18"/>
      <c r="I166" s="18"/>
      <c r="J166" s="18"/>
      <c r="K166" s="18"/>
      <c r="L166" s="18"/>
      <c r="M166" s="18"/>
      <c r="N166" s="13">
        <f t="shared" ref="N166:N167" si="109">SUM(B166:M166)</f>
        <v>0</v>
      </c>
    </row>
    <row r="167" spans="1:18" hidden="1" outlineLevel="1" x14ac:dyDescent="0.25">
      <c r="A167" s="19" t="s">
        <v>7</v>
      </c>
      <c r="B167" s="49"/>
      <c r="C167" s="49"/>
      <c r="D167" s="18"/>
      <c r="E167" s="18"/>
      <c r="F167" s="18"/>
      <c r="G167" s="18"/>
      <c r="H167" s="18"/>
      <c r="I167" s="18"/>
      <c r="J167" s="18"/>
      <c r="K167" s="18"/>
      <c r="L167" s="18"/>
      <c r="M167" s="18"/>
      <c r="N167" s="13">
        <f t="shared" si="109"/>
        <v>0</v>
      </c>
    </row>
    <row r="168" spans="1:18" collapsed="1" x14ac:dyDescent="0.25">
      <c r="A168" s="14" t="s">
        <v>5</v>
      </c>
      <c r="B168" s="6">
        <f>ROUND(B169,0)</f>
        <v>0</v>
      </c>
      <c r="C168" s="6">
        <f t="shared" ref="C168:M168" si="110">ROUND(C169,0)</f>
        <v>0</v>
      </c>
      <c r="D168" s="6">
        <f t="shared" si="110"/>
        <v>0</v>
      </c>
      <c r="E168" s="6">
        <f t="shared" si="110"/>
        <v>0</v>
      </c>
      <c r="F168" s="6">
        <f t="shared" si="110"/>
        <v>0</v>
      </c>
      <c r="G168" s="6">
        <f t="shared" si="110"/>
        <v>0</v>
      </c>
      <c r="H168" s="6">
        <f t="shared" si="110"/>
        <v>0</v>
      </c>
      <c r="I168" s="6">
        <f t="shared" si="110"/>
        <v>0</v>
      </c>
      <c r="J168" s="6">
        <f t="shared" si="110"/>
        <v>0</v>
      </c>
      <c r="K168" s="6">
        <f t="shared" si="110"/>
        <v>0</v>
      </c>
      <c r="L168" s="6">
        <f t="shared" si="110"/>
        <v>0</v>
      </c>
      <c r="M168" s="6">
        <f t="shared" si="110"/>
        <v>0</v>
      </c>
      <c r="N168" s="7">
        <f>SUM(B168:M168)</f>
        <v>0</v>
      </c>
    </row>
    <row r="169" spans="1:18" hidden="1" outlineLevel="1" x14ac:dyDescent="0.25">
      <c r="A169" s="41" t="s">
        <v>107</v>
      </c>
      <c r="B169" s="17"/>
      <c r="C169" s="17"/>
      <c r="D169" s="17"/>
      <c r="E169" s="17"/>
      <c r="F169" s="17"/>
      <c r="G169" s="17"/>
      <c r="H169" s="17"/>
      <c r="K169" s="17"/>
      <c r="L169" s="17"/>
      <c r="M169" s="17"/>
      <c r="N169" s="13">
        <f t="shared" ref="N169" si="111">SUM(B169:M169)</f>
        <v>0</v>
      </c>
    </row>
    <row r="170" spans="1:18" collapsed="1" x14ac:dyDescent="0.25">
      <c r="A170" s="14" t="s">
        <v>20</v>
      </c>
      <c r="B170" s="6">
        <f>ROUND(SUM(B171:B172),0)</f>
        <v>0</v>
      </c>
      <c r="C170" s="6">
        <f t="shared" ref="C170:M170" si="112">SUM(C171:C172)</f>
        <v>0</v>
      </c>
      <c r="D170" s="6">
        <f t="shared" si="112"/>
        <v>0</v>
      </c>
      <c r="E170" s="6">
        <f t="shared" si="112"/>
        <v>0</v>
      </c>
      <c r="F170" s="6">
        <f t="shared" si="112"/>
        <v>0</v>
      </c>
      <c r="G170" s="6">
        <f t="shared" si="112"/>
        <v>0</v>
      </c>
      <c r="H170" s="6">
        <f t="shared" si="112"/>
        <v>0</v>
      </c>
      <c r="I170" s="6">
        <f>SUM(I171:I172)</f>
        <v>372</v>
      </c>
      <c r="J170" s="6">
        <f t="shared" si="112"/>
        <v>0</v>
      </c>
      <c r="K170" s="6">
        <f t="shared" si="112"/>
        <v>0</v>
      </c>
      <c r="L170" s="6">
        <f t="shared" si="112"/>
        <v>0</v>
      </c>
      <c r="M170" s="6">
        <f t="shared" si="112"/>
        <v>0</v>
      </c>
      <c r="N170" s="7">
        <f>SUM(B170:M170)</f>
        <v>372</v>
      </c>
    </row>
    <row r="171" spans="1:18" ht="30.95" hidden="1" customHeight="1" outlineLevel="1" x14ac:dyDescent="0.25">
      <c r="A171" s="4" t="str">
        <f>CONCATENATE("Eksperts 75  plus PVN par projekta izvērtēšanu - kopā ",Cilvēkstundas_EKII_K!D43," projekti")</f>
        <v>Eksperts 75  plus PVN par projekta izvērtēšanu - kopā 3 projekti</v>
      </c>
      <c r="B171" s="86"/>
      <c r="C171" s="86"/>
      <c r="D171" s="86"/>
      <c r="E171" s="86"/>
      <c r="F171" s="86"/>
      <c r="G171" s="86"/>
      <c r="H171" s="86"/>
      <c r="I171" s="86">
        <f>ROUND(Cilvēkstundas_EKII_K!D43*(75*1.21),0)</f>
        <v>272</v>
      </c>
      <c r="J171" s="86"/>
      <c r="K171" s="86"/>
      <c r="M171" s="86"/>
      <c r="N171" s="13">
        <f>SUM(B171:M171)</f>
        <v>272</v>
      </c>
    </row>
    <row r="172" spans="1:18" hidden="1" outlineLevel="1" x14ac:dyDescent="0.25">
      <c r="A172" s="4" t="s">
        <v>49</v>
      </c>
      <c r="B172" s="48">
        <v>0</v>
      </c>
      <c r="C172" s="48">
        <v>0</v>
      </c>
      <c r="D172" s="48">
        <v>0</v>
      </c>
      <c r="E172" s="48">
        <v>0</v>
      </c>
      <c r="F172" s="48">
        <v>0</v>
      </c>
      <c r="G172" s="48">
        <v>0</v>
      </c>
      <c r="H172" s="48">
        <v>0</v>
      </c>
      <c r="I172" s="48">
        <v>100</v>
      </c>
      <c r="J172" s="48">
        <v>0</v>
      </c>
      <c r="K172" s="48">
        <v>0</v>
      </c>
      <c r="L172" s="48">
        <v>0</v>
      </c>
      <c r="M172" s="48">
        <v>0</v>
      </c>
      <c r="N172" s="13">
        <f t="shared" ref="N172:N173" si="113">SUM(B172:M172)</f>
        <v>100</v>
      </c>
    </row>
    <row r="173" spans="1:18" collapsed="1" x14ac:dyDescent="0.25">
      <c r="A173" s="14" t="s">
        <v>13</v>
      </c>
      <c r="B173" s="6">
        <v>0</v>
      </c>
      <c r="C173" s="6">
        <v>0</v>
      </c>
      <c r="D173" s="6">
        <v>0</v>
      </c>
      <c r="E173" s="6">
        <v>0</v>
      </c>
      <c r="F173" s="6">
        <v>0</v>
      </c>
      <c r="G173" s="6">
        <v>0</v>
      </c>
      <c r="H173" s="6">
        <v>200</v>
      </c>
      <c r="I173" s="6">
        <v>0</v>
      </c>
      <c r="J173" s="6">
        <v>100</v>
      </c>
      <c r="K173" s="6">
        <v>0</v>
      </c>
      <c r="L173" s="6">
        <v>0</v>
      </c>
      <c r="M173" s="6">
        <v>0</v>
      </c>
      <c r="N173" s="8">
        <f t="shared" si="113"/>
        <v>300</v>
      </c>
    </row>
    <row r="174" spans="1:18" x14ac:dyDescent="0.25">
      <c r="A174" s="9" t="s">
        <v>48</v>
      </c>
      <c r="B174" s="10">
        <f>B157+B165+B170+B173+B168</f>
        <v>0</v>
      </c>
      <c r="C174" s="10">
        <f t="shared" ref="C174:M174" si="114">C157+C165+C170+C173+C168</f>
        <v>0</v>
      </c>
      <c r="D174" s="10">
        <f t="shared" si="114"/>
        <v>0</v>
      </c>
      <c r="E174" s="10">
        <f t="shared" si="114"/>
        <v>0</v>
      </c>
      <c r="F174" s="10">
        <f t="shared" si="114"/>
        <v>0</v>
      </c>
      <c r="G174" s="10">
        <f t="shared" si="114"/>
        <v>0</v>
      </c>
      <c r="H174" s="10">
        <f t="shared" si="114"/>
        <v>1189</v>
      </c>
      <c r="I174" s="10">
        <f t="shared" si="114"/>
        <v>3054</v>
      </c>
      <c r="J174" s="10">
        <f t="shared" si="114"/>
        <v>2078</v>
      </c>
      <c r="K174" s="10">
        <f t="shared" si="114"/>
        <v>0</v>
      </c>
      <c r="L174" s="10">
        <f t="shared" si="114"/>
        <v>0</v>
      </c>
      <c r="M174" s="10">
        <f t="shared" si="114"/>
        <v>0</v>
      </c>
      <c r="N174" s="10">
        <f>N173+N170+N165+N157+N168</f>
        <v>6321</v>
      </c>
    </row>
    <row r="176" spans="1:18" ht="18.75" customHeight="1" x14ac:dyDescent="0.25">
      <c r="A176" s="134" t="s">
        <v>141</v>
      </c>
      <c r="B176" s="134"/>
      <c r="C176" s="134"/>
      <c r="D176" s="134"/>
      <c r="E176" s="134"/>
      <c r="F176" s="134"/>
      <c r="G176" s="134"/>
      <c r="H176" s="134"/>
      <c r="I176" s="134"/>
      <c r="J176" s="134"/>
      <c r="K176" s="134"/>
      <c r="L176" s="134"/>
      <c r="M176" s="134"/>
      <c r="N176" s="134"/>
      <c r="P176" s="20"/>
      <c r="Q176" s="20"/>
      <c r="R176" s="20"/>
    </row>
    <row r="177" spans="1:18" x14ac:dyDescent="0.25">
      <c r="A177" s="14" t="s">
        <v>1</v>
      </c>
      <c r="B177" s="6">
        <f>ROUND(SUM(B178:B184),0)</f>
        <v>0</v>
      </c>
      <c r="C177" s="6">
        <f t="shared" ref="C177:M177" si="115">SUM(C178:C184)</f>
        <v>0</v>
      </c>
      <c r="D177" s="6">
        <f t="shared" si="115"/>
        <v>0</v>
      </c>
      <c r="E177" s="6">
        <f t="shared" si="115"/>
        <v>0</v>
      </c>
      <c r="F177" s="6">
        <f t="shared" si="115"/>
        <v>0</v>
      </c>
      <c r="G177" s="6">
        <f t="shared" si="115"/>
        <v>0</v>
      </c>
      <c r="H177" s="6">
        <f t="shared" si="115"/>
        <v>0</v>
      </c>
      <c r="I177" s="6">
        <f t="shared" si="115"/>
        <v>989</v>
      </c>
      <c r="J177" s="6">
        <f t="shared" si="115"/>
        <v>2682</v>
      </c>
      <c r="K177" s="6">
        <f t="shared" si="115"/>
        <v>1978</v>
      </c>
      <c r="L177" s="6">
        <f t="shared" si="115"/>
        <v>0</v>
      </c>
      <c r="M177" s="6">
        <f t="shared" si="115"/>
        <v>0</v>
      </c>
      <c r="N177" s="7">
        <f>SUM(B177:M177)</f>
        <v>5649</v>
      </c>
      <c r="P177" s="47"/>
      <c r="Q177" s="47"/>
      <c r="R177" s="47"/>
    </row>
    <row r="178" spans="1:18" hidden="1" outlineLevel="1" x14ac:dyDescent="0.25">
      <c r="A178" s="19" t="s">
        <v>99</v>
      </c>
      <c r="B178" s="18"/>
      <c r="C178" s="18"/>
      <c r="D178" s="18"/>
      <c r="E178" s="18"/>
      <c r="F178" s="18"/>
      <c r="G178" s="18"/>
      <c r="H178" s="18"/>
      <c r="I178" s="18"/>
      <c r="J178" s="56">
        <v>800</v>
      </c>
      <c r="K178" s="56">
        <v>800</v>
      </c>
      <c r="L178" s="56"/>
      <c r="M178" s="56"/>
      <c r="N178" s="13">
        <f>SUM(B178:M178)</f>
        <v>1600</v>
      </c>
      <c r="P178" s="46"/>
    </row>
    <row r="179" spans="1:18" hidden="1" outlineLevel="1" x14ac:dyDescent="0.25">
      <c r="A179" s="19" t="s">
        <v>106</v>
      </c>
      <c r="B179" s="56"/>
      <c r="C179" s="56"/>
      <c r="D179" s="56"/>
      <c r="E179" s="56"/>
      <c r="F179" s="56"/>
      <c r="G179" s="56"/>
      <c r="H179" s="56"/>
      <c r="I179" s="56">
        <v>800</v>
      </c>
      <c r="J179" s="56">
        <v>800</v>
      </c>
      <c r="K179" s="56">
        <v>800</v>
      </c>
      <c r="L179" s="56"/>
      <c r="M179" s="56"/>
      <c r="N179" s="13">
        <f t="shared" ref="N179:N181" si="116">SUM(B179:M179)</f>
        <v>2400</v>
      </c>
      <c r="P179" s="5"/>
    </row>
    <row r="180" spans="1:18" hidden="1" outlineLevel="1" x14ac:dyDescent="0.25">
      <c r="A180" s="19" t="s">
        <v>19</v>
      </c>
      <c r="B180" s="48"/>
      <c r="C180" s="56"/>
      <c r="D180" s="18"/>
      <c r="E180" s="56"/>
      <c r="F180" s="18"/>
      <c r="G180" s="18"/>
      <c r="H180" s="56"/>
      <c r="I180" s="18"/>
      <c r="J180" s="48">
        <f>ROUND(Cilvēkstundas_EKII_K!E53*15,0)</f>
        <v>570</v>
      </c>
      <c r="L180" s="56"/>
      <c r="M180" s="18"/>
      <c r="N180" s="13">
        <f t="shared" si="116"/>
        <v>570</v>
      </c>
    </row>
    <row r="181" spans="1:18" hidden="1" outlineLevel="1" x14ac:dyDescent="0.25">
      <c r="A181" s="19" t="s">
        <v>2</v>
      </c>
      <c r="B181" s="48"/>
      <c r="C181" s="49"/>
      <c r="D181" s="49"/>
      <c r="E181" s="49"/>
      <c r="F181" s="49"/>
      <c r="G181" s="49"/>
      <c r="H181" s="49"/>
      <c r="I181" s="49"/>
      <c r="J181" s="49"/>
      <c r="K181" s="49"/>
      <c r="L181" s="49"/>
      <c r="M181" s="49"/>
      <c r="N181" s="13">
        <f t="shared" si="116"/>
        <v>0</v>
      </c>
    </row>
    <row r="182" spans="1:18" hidden="1" outlineLevel="1" x14ac:dyDescent="0.25">
      <c r="A182" s="19" t="s">
        <v>112</v>
      </c>
      <c r="B182" s="57">
        <f t="shared" ref="B182:D182" si="117">ROUND(SUM(B179:B180)*$Q$24,0)</f>
        <v>0</v>
      </c>
      <c r="C182" s="57">
        <f t="shared" si="117"/>
        <v>0</v>
      </c>
      <c r="D182" s="57">
        <f t="shared" si="117"/>
        <v>0</v>
      </c>
      <c r="E182" s="57">
        <f t="shared" ref="E182:M182" si="118">ROUND(SUM(E179:E180)*$Q$24,0)</f>
        <v>0</v>
      </c>
      <c r="F182" s="57">
        <f t="shared" si="118"/>
        <v>0</v>
      </c>
      <c r="G182" s="57">
        <f t="shared" si="118"/>
        <v>0</v>
      </c>
      <c r="H182" s="57">
        <f t="shared" si="118"/>
        <v>0</v>
      </c>
      <c r="I182" s="57">
        <f t="shared" si="118"/>
        <v>189</v>
      </c>
      <c r="J182" s="57">
        <f>ROUND(SUM(J179:J180)*$Q$24,0)</f>
        <v>323</v>
      </c>
      <c r="K182" s="57">
        <f t="shared" si="118"/>
        <v>189</v>
      </c>
      <c r="L182" s="57">
        <f t="shared" si="118"/>
        <v>0</v>
      </c>
      <c r="M182" s="57">
        <f t="shared" si="118"/>
        <v>0</v>
      </c>
      <c r="N182" s="13">
        <f t="shared" ref="N182" si="119">SUM(B182:M182)</f>
        <v>701</v>
      </c>
      <c r="Q182" s="2"/>
      <c r="R182" s="2"/>
    </row>
    <row r="183" spans="1:18" hidden="1" outlineLevel="1" x14ac:dyDescent="0.25">
      <c r="A183" s="19" t="s">
        <v>112</v>
      </c>
      <c r="B183" s="57">
        <f t="shared" ref="B183:M183" si="120">ROUND(B178*$Q$24,0)</f>
        <v>0</v>
      </c>
      <c r="C183" s="57">
        <f t="shared" si="120"/>
        <v>0</v>
      </c>
      <c r="D183" s="57">
        <f t="shared" si="120"/>
        <v>0</v>
      </c>
      <c r="E183" s="57">
        <f t="shared" si="120"/>
        <v>0</v>
      </c>
      <c r="F183" s="57">
        <f t="shared" si="120"/>
        <v>0</v>
      </c>
      <c r="G183" s="57">
        <f t="shared" si="120"/>
        <v>0</v>
      </c>
      <c r="H183" s="57">
        <f t="shared" si="120"/>
        <v>0</v>
      </c>
      <c r="I183" s="57">
        <f t="shared" si="120"/>
        <v>0</v>
      </c>
      <c r="J183" s="57">
        <f t="shared" si="120"/>
        <v>189</v>
      </c>
      <c r="K183" s="57">
        <f t="shared" si="120"/>
        <v>189</v>
      </c>
      <c r="L183" s="57">
        <f t="shared" si="120"/>
        <v>0</v>
      </c>
      <c r="M183" s="57">
        <f t="shared" si="120"/>
        <v>0</v>
      </c>
      <c r="N183" s="13">
        <f t="shared" ref="N183" si="121">SUM(B183:M183)</f>
        <v>378</v>
      </c>
      <c r="Q183" s="2"/>
      <c r="R183" s="2"/>
    </row>
    <row r="184" spans="1:18" hidden="1" outlineLevel="1" x14ac:dyDescent="0.25">
      <c r="B184" s="48"/>
      <c r="C184" s="48"/>
      <c r="D184" s="48"/>
      <c r="E184" s="48"/>
      <c r="F184" s="48"/>
      <c r="G184" s="48"/>
      <c r="H184" s="48"/>
      <c r="I184" s="48"/>
      <c r="J184" s="48"/>
      <c r="K184" s="48"/>
      <c r="L184" s="48"/>
      <c r="M184" s="48"/>
      <c r="N184" s="13"/>
      <c r="Q184" s="2"/>
      <c r="R184" s="2"/>
    </row>
    <row r="185" spans="1:18" collapsed="1" x14ac:dyDescent="0.25">
      <c r="A185" s="14" t="s">
        <v>3</v>
      </c>
      <c r="B185" s="6">
        <f>ROUND(B186+B187,0)</f>
        <v>0</v>
      </c>
      <c r="C185" s="6">
        <f>C186+C187</f>
        <v>0</v>
      </c>
      <c r="D185" s="6">
        <f t="shared" ref="D185:M185" si="122">D186+D187</f>
        <v>0</v>
      </c>
      <c r="E185" s="6">
        <f t="shared" si="122"/>
        <v>0</v>
      </c>
      <c r="F185" s="6">
        <f t="shared" si="122"/>
        <v>0</v>
      </c>
      <c r="G185" s="6">
        <f t="shared" si="122"/>
        <v>0</v>
      </c>
      <c r="H185" s="6">
        <f t="shared" si="122"/>
        <v>0</v>
      </c>
      <c r="I185" s="6">
        <f t="shared" si="122"/>
        <v>0</v>
      </c>
      <c r="J185" s="6">
        <f t="shared" si="122"/>
        <v>0</v>
      </c>
      <c r="K185" s="6">
        <f t="shared" si="122"/>
        <v>0</v>
      </c>
      <c r="L185" s="6">
        <f t="shared" si="122"/>
        <v>0</v>
      </c>
      <c r="M185" s="6">
        <f t="shared" si="122"/>
        <v>0</v>
      </c>
      <c r="N185" s="7">
        <f>SUM(B185:M185)</f>
        <v>0</v>
      </c>
      <c r="P185" s="43"/>
      <c r="Q185" s="43"/>
      <c r="R185" s="43"/>
    </row>
    <row r="186" spans="1:18" hidden="1" outlineLevel="1" x14ac:dyDescent="0.25">
      <c r="A186" s="19" t="s">
        <v>4</v>
      </c>
      <c r="B186" s="49"/>
      <c r="C186" s="49"/>
      <c r="D186" s="18"/>
      <c r="E186" s="18"/>
      <c r="F186" s="18"/>
      <c r="G186" s="18"/>
      <c r="H186" s="18"/>
      <c r="I186" s="18"/>
      <c r="J186" s="18"/>
      <c r="K186" s="18"/>
      <c r="L186" s="18"/>
      <c r="M186" s="18"/>
      <c r="N186" s="13">
        <f t="shared" ref="N186:N187" si="123">SUM(B186:M186)</f>
        <v>0</v>
      </c>
    </row>
    <row r="187" spans="1:18" hidden="1" outlineLevel="1" x14ac:dyDescent="0.25">
      <c r="A187" s="19" t="s">
        <v>7</v>
      </c>
      <c r="B187" s="49"/>
      <c r="C187" s="49"/>
      <c r="D187" s="18"/>
      <c r="E187" s="18"/>
      <c r="F187" s="18"/>
      <c r="G187" s="18"/>
      <c r="H187" s="18"/>
      <c r="I187" s="18"/>
      <c r="J187" s="18"/>
      <c r="K187" s="18"/>
      <c r="L187" s="18"/>
      <c r="M187" s="18"/>
      <c r="N187" s="13">
        <f t="shared" si="123"/>
        <v>0</v>
      </c>
    </row>
    <row r="188" spans="1:18" collapsed="1" x14ac:dyDescent="0.25">
      <c r="A188" s="14" t="s">
        <v>5</v>
      </c>
      <c r="B188" s="6">
        <f>ROUND(B189,0)</f>
        <v>0</v>
      </c>
      <c r="C188" s="6">
        <f t="shared" ref="C188:M188" si="124">ROUND(C189,0)</f>
        <v>0</v>
      </c>
      <c r="D188" s="6">
        <f t="shared" si="124"/>
        <v>0</v>
      </c>
      <c r="E188" s="6">
        <f t="shared" si="124"/>
        <v>0</v>
      </c>
      <c r="F188" s="6">
        <f t="shared" si="124"/>
        <v>0</v>
      </c>
      <c r="G188" s="6">
        <f t="shared" si="124"/>
        <v>0</v>
      </c>
      <c r="H188" s="6">
        <f t="shared" si="124"/>
        <v>0</v>
      </c>
      <c r="I188" s="6">
        <f t="shared" si="124"/>
        <v>0</v>
      </c>
      <c r="J188" s="6">
        <f t="shared" si="124"/>
        <v>0</v>
      </c>
      <c r="K188" s="6">
        <f t="shared" si="124"/>
        <v>0</v>
      </c>
      <c r="L188" s="6">
        <f t="shared" si="124"/>
        <v>0</v>
      </c>
      <c r="M188" s="6">
        <f t="shared" si="124"/>
        <v>0</v>
      </c>
      <c r="N188" s="7">
        <f>SUM(B188:M188)</f>
        <v>0</v>
      </c>
    </row>
    <row r="189" spans="1:18" hidden="1" outlineLevel="1" x14ac:dyDescent="0.25">
      <c r="A189" s="41" t="s">
        <v>107</v>
      </c>
      <c r="B189" s="17"/>
      <c r="C189" s="17"/>
      <c r="D189" s="17"/>
      <c r="E189" s="17"/>
      <c r="F189" s="17"/>
      <c r="G189" s="17"/>
      <c r="H189" s="17"/>
      <c r="K189" s="17"/>
      <c r="L189" s="17"/>
      <c r="M189" s="17"/>
      <c r="N189" s="13">
        <f t="shared" ref="N189" si="125">SUM(B189:M189)</f>
        <v>0</v>
      </c>
    </row>
    <row r="190" spans="1:18" collapsed="1" x14ac:dyDescent="0.25">
      <c r="A190" s="14" t="s">
        <v>20</v>
      </c>
      <c r="B190" s="6">
        <f>ROUND(SUM(B191:B192),0)</f>
        <v>0</v>
      </c>
      <c r="C190" s="6">
        <f t="shared" ref="C190:M190" si="126">SUM(C191:C192)</f>
        <v>0</v>
      </c>
      <c r="D190" s="6">
        <f t="shared" si="126"/>
        <v>0</v>
      </c>
      <c r="E190" s="6">
        <f t="shared" si="126"/>
        <v>0</v>
      </c>
      <c r="F190" s="6">
        <f t="shared" si="126"/>
        <v>0</v>
      </c>
      <c r="G190" s="6">
        <f t="shared" si="126"/>
        <v>0</v>
      </c>
      <c r="H190" s="6">
        <f t="shared" si="126"/>
        <v>0</v>
      </c>
      <c r="I190" s="6">
        <f t="shared" si="126"/>
        <v>0</v>
      </c>
      <c r="J190" s="6">
        <f>SUM(J191:J192)</f>
        <v>272</v>
      </c>
      <c r="K190" s="6">
        <f t="shared" si="126"/>
        <v>0</v>
      </c>
      <c r="L190" s="6">
        <f t="shared" si="126"/>
        <v>0</v>
      </c>
      <c r="M190" s="6">
        <f t="shared" si="126"/>
        <v>0</v>
      </c>
      <c r="N190" s="7">
        <f>SUM(B190:M190)</f>
        <v>272</v>
      </c>
    </row>
    <row r="191" spans="1:18" ht="30.95" hidden="1" customHeight="1" outlineLevel="1" x14ac:dyDescent="0.25">
      <c r="A191" s="4" t="str">
        <f>CONCATENATE("Eksperts 75  plus PVN par projekta izvērtēšanu - kopā ",Cilvēkstundas_EKII_K!D50," projekti")</f>
        <v>Eksperts 75  plus PVN par projekta izvērtēšanu - kopā 3 projekti</v>
      </c>
      <c r="B191" s="86"/>
      <c r="C191" s="86"/>
      <c r="D191" s="86"/>
      <c r="E191" s="86"/>
      <c r="F191" s="86"/>
      <c r="G191" s="86"/>
      <c r="H191" s="86"/>
      <c r="J191" s="86">
        <f>ROUND(Cilvēkstundas_EKII_K!D50*(75*1.21),0)</f>
        <v>272</v>
      </c>
      <c r="K191" s="86"/>
      <c r="M191" s="86"/>
      <c r="N191" s="13">
        <f>SUM(B191:M191)</f>
        <v>272</v>
      </c>
    </row>
    <row r="192" spans="1:18" hidden="1" outlineLevel="1" x14ac:dyDescent="0.25">
      <c r="A192" s="4" t="s">
        <v>49</v>
      </c>
      <c r="B192" s="48">
        <v>0</v>
      </c>
      <c r="C192" s="48">
        <v>0</v>
      </c>
      <c r="D192" s="48">
        <v>0</v>
      </c>
      <c r="E192" s="48">
        <v>0</v>
      </c>
      <c r="F192" s="48">
        <v>0</v>
      </c>
      <c r="G192" s="48">
        <v>0</v>
      </c>
      <c r="H192" s="48">
        <v>0</v>
      </c>
      <c r="I192" s="48">
        <v>0</v>
      </c>
      <c r="J192" s="48">
        <v>0</v>
      </c>
      <c r="K192" s="48">
        <v>0</v>
      </c>
      <c r="L192" s="48">
        <v>0</v>
      </c>
      <c r="M192" s="48">
        <v>0</v>
      </c>
      <c r="N192" s="13">
        <f t="shared" ref="N192:N193" si="127">SUM(B192:M192)</f>
        <v>0</v>
      </c>
    </row>
    <row r="193" spans="1:18" collapsed="1" x14ac:dyDescent="0.25">
      <c r="A193" s="14" t="s">
        <v>13</v>
      </c>
      <c r="B193" s="6">
        <v>0</v>
      </c>
      <c r="C193" s="6">
        <v>0</v>
      </c>
      <c r="D193" s="6">
        <v>0</v>
      </c>
      <c r="E193" s="6">
        <v>0</v>
      </c>
      <c r="F193" s="6">
        <v>0</v>
      </c>
      <c r="G193" s="6">
        <v>0</v>
      </c>
      <c r="H193" s="6">
        <v>0</v>
      </c>
      <c r="I193" s="6">
        <v>200</v>
      </c>
      <c r="J193" s="6">
        <v>0</v>
      </c>
      <c r="K193" s="6">
        <v>100</v>
      </c>
      <c r="L193" s="6">
        <v>0</v>
      </c>
      <c r="M193" s="6">
        <v>0</v>
      </c>
      <c r="N193" s="8">
        <f t="shared" si="127"/>
        <v>300</v>
      </c>
    </row>
    <row r="194" spans="1:18" x14ac:dyDescent="0.25">
      <c r="A194" s="9" t="s">
        <v>48</v>
      </c>
      <c r="B194" s="10">
        <f>B177+B185+B190+B193+B188</f>
        <v>0</v>
      </c>
      <c r="C194" s="10">
        <f t="shared" ref="C194:M194" si="128">C177+C185+C190+C193+C188</f>
        <v>0</v>
      </c>
      <c r="D194" s="10">
        <f t="shared" si="128"/>
        <v>0</v>
      </c>
      <c r="E194" s="10">
        <f t="shared" si="128"/>
        <v>0</v>
      </c>
      <c r="F194" s="10">
        <f t="shared" si="128"/>
        <v>0</v>
      </c>
      <c r="G194" s="10">
        <f t="shared" si="128"/>
        <v>0</v>
      </c>
      <c r="H194" s="10">
        <f t="shared" si="128"/>
        <v>0</v>
      </c>
      <c r="I194" s="10">
        <f t="shared" si="128"/>
        <v>1189</v>
      </c>
      <c r="J194" s="10">
        <f t="shared" si="128"/>
        <v>2954</v>
      </c>
      <c r="K194" s="10">
        <f t="shared" si="128"/>
        <v>2078</v>
      </c>
      <c r="L194" s="10">
        <f t="shared" si="128"/>
        <v>0</v>
      </c>
      <c r="M194" s="10">
        <f t="shared" si="128"/>
        <v>0</v>
      </c>
      <c r="N194" s="10">
        <f>N193+N190+N185+N177+N188</f>
        <v>6221</v>
      </c>
    </row>
    <row r="195" spans="1:18" ht="31.5" x14ac:dyDescent="0.25">
      <c r="P195" s="19" t="s">
        <v>148</v>
      </c>
    </row>
    <row r="196" spans="1:18" s="41" customFormat="1" x14ac:dyDescent="0.25">
      <c r="A196" s="87" t="s">
        <v>74</v>
      </c>
      <c r="B196" s="88">
        <f>B54+B74+B94+B114+B134+B154+B174+B194</f>
        <v>35655</v>
      </c>
      <c r="C196" s="88">
        <f t="shared" ref="C196:M196" si="129">C54+C74+C94+C114+C134+C154+C174+C194</f>
        <v>48702</v>
      </c>
      <c r="D196" s="88">
        <f t="shared" si="129"/>
        <v>43297</v>
      </c>
      <c r="E196" s="88">
        <f t="shared" si="129"/>
        <v>30240</v>
      </c>
      <c r="F196" s="88">
        <f t="shared" si="129"/>
        <v>29351</v>
      </c>
      <c r="G196" s="88">
        <f t="shared" si="129"/>
        <v>37152</v>
      </c>
      <c r="H196" s="88">
        <f t="shared" si="129"/>
        <v>42093</v>
      </c>
      <c r="I196" s="88">
        <f t="shared" si="129"/>
        <v>34483</v>
      </c>
      <c r="J196" s="88">
        <f t="shared" si="129"/>
        <v>35587</v>
      </c>
      <c r="K196" s="88">
        <f t="shared" si="129"/>
        <v>30240</v>
      </c>
      <c r="L196" s="88">
        <f t="shared" si="129"/>
        <v>28162</v>
      </c>
      <c r="M196" s="88">
        <f t="shared" si="129"/>
        <v>30555</v>
      </c>
      <c r="N196" s="88">
        <f>N54+N74+N94+N114+N134+N154+N174+N194</f>
        <v>425517</v>
      </c>
      <c r="O196" s="19"/>
      <c r="P196" s="131">
        <v>33814.550000000003</v>
      </c>
      <c r="Q196" s="106"/>
      <c r="R196" s="106"/>
    </row>
    <row r="197" spans="1:18" x14ac:dyDescent="0.25">
      <c r="A197" s="89"/>
      <c r="B197" s="89"/>
      <c r="C197" s="89"/>
      <c r="D197" s="89"/>
      <c r="E197" s="89"/>
      <c r="F197" s="89"/>
      <c r="G197" s="89"/>
      <c r="H197" s="89"/>
      <c r="I197" s="89"/>
      <c r="J197" s="89"/>
      <c r="K197" s="89"/>
      <c r="L197" s="89"/>
      <c r="M197" s="89"/>
      <c r="N197" s="89"/>
    </row>
    <row r="198" spans="1:18" x14ac:dyDescent="0.25">
      <c r="Q198" s="129">
        <f>N196-P196</f>
        <v>391702.45</v>
      </c>
    </row>
    <row r="199" spans="1:18" x14ac:dyDescent="0.25">
      <c r="A199" s="19" t="s">
        <v>62</v>
      </c>
      <c r="B199" s="43">
        <f t="shared" ref="B199:M199" si="130">B6+B37+B40+B57+B77</f>
        <v>32904</v>
      </c>
      <c r="C199" s="43">
        <f t="shared" si="130"/>
        <v>39924</v>
      </c>
      <c r="D199" s="43">
        <f t="shared" si="130"/>
        <v>29666</v>
      </c>
      <c r="E199" s="43">
        <f t="shared" si="130"/>
        <v>25711</v>
      </c>
      <c r="F199" s="43">
        <f t="shared" si="130"/>
        <v>25711</v>
      </c>
      <c r="G199" s="43">
        <f t="shared" si="130"/>
        <v>27688</v>
      </c>
      <c r="H199" s="43">
        <f t="shared" si="130"/>
        <v>25711</v>
      </c>
      <c r="I199" s="43">
        <f t="shared" si="130"/>
        <v>25711</v>
      </c>
      <c r="J199" s="43">
        <f t="shared" si="130"/>
        <v>27688</v>
      </c>
      <c r="K199" s="43">
        <f t="shared" si="130"/>
        <v>25711</v>
      </c>
      <c r="L199" s="43">
        <f t="shared" si="130"/>
        <v>25711</v>
      </c>
      <c r="M199" s="43">
        <f t="shared" si="130"/>
        <v>27688</v>
      </c>
      <c r="N199" s="43">
        <f>N6+N37+N40+N57</f>
        <v>333620</v>
      </c>
    </row>
    <row r="203" spans="1:18" x14ac:dyDescent="0.25">
      <c r="E203" s="18"/>
      <c r="F203" s="18"/>
      <c r="G203" s="18"/>
      <c r="H203" s="18"/>
      <c r="I203" s="18"/>
    </row>
    <row r="204" spans="1:18" x14ac:dyDescent="0.25">
      <c r="B204" s="43"/>
      <c r="C204" s="43"/>
      <c r="D204" s="43"/>
      <c r="E204" s="43"/>
      <c r="F204" s="43"/>
      <c r="G204" s="43"/>
      <c r="H204" s="43"/>
      <c r="I204" s="43"/>
      <c r="J204" s="43"/>
      <c r="K204" s="43"/>
      <c r="L204" s="43"/>
      <c r="M204" s="43"/>
    </row>
    <row r="205" spans="1:18" x14ac:dyDescent="0.25">
      <c r="E205" s="18"/>
      <c r="F205" s="18"/>
      <c r="G205" s="18"/>
      <c r="H205" s="18"/>
      <c r="I205" s="18"/>
    </row>
  </sheetData>
  <mergeCells count="10">
    <mergeCell ref="A176:N176"/>
    <mergeCell ref="A2:L2"/>
    <mergeCell ref="A5:N5"/>
    <mergeCell ref="A56:N56"/>
    <mergeCell ref="A76:N76"/>
    <mergeCell ref="I1:N1"/>
    <mergeCell ref="A96:N96"/>
    <mergeCell ref="A116:N116"/>
    <mergeCell ref="A136:N136"/>
    <mergeCell ref="A156:N156"/>
  </mergeCells>
  <printOptions horizontalCentered="1"/>
  <pageMargins left="0.59055118110236227" right="0.59055118110236227" top="0.78740157480314965" bottom="0.39370078740157483" header="0.39370078740157483" footer="0.39370078740157483"/>
  <pageSetup paperSize="9" scale="68" fitToHeight="0" orientation="landscape" r:id="rId1"/>
  <rowBreaks count="1" manualBreakCount="1">
    <brk id="115"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3" tint="0.59999389629810485"/>
  </sheetPr>
  <dimension ref="A1:E54"/>
  <sheetViews>
    <sheetView view="pageBreakPreview" topLeftCell="A34" zoomScaleNormal="100" zoomScaleSheetLayoutView="100" workbookViewId="0">
      <selection activeCell="A41" sqref="A41:E41"/>
    </sheetView>
  </sheetViews>
  <sheetFormatPr defaultRowHeight="15.75" x14ac:dyDescent="0.25"/>
  <cols>
    <col min="1" max="1" width="29.75" customWidth="1"/>
    <col min="2" max="5" width="22.25" customWidth="1"/>
  </cols>
  <sheetData>
    <row r="1" spans="1:5" ht="54" customHeight="1" x14ac:dyDescent="0.25">
      <c r="C1" s="132" t="s">
        <v>136</v>
      </c>
      <c r="D1" s="132"/>
      <c r="E1" s="132"/>
    </row>
    <row r="2" spans="1:5" ht="35.1" customHeight="1" x14ac:dyDescent="0.25">
      <c r="A2" s="138" t="s">
        <v>130</v>
      </c>
      <c r="B2" s="138"/>
      <c r="C2" s="138"/>
      <c r="D2" s="138"/>
      <c r="E2" s="138"/>
    </row>
    <row r="3" spans="1:5" ht="29.25" customHeight="1" x14ac:dyDescent="0.25">
      <c r="A3" s="26"/>
      <c r="B3" s="28" t="s">
        <v>34</v>
      </c>
      <c r="C3" s="28" t="s">
        <v>0</v>
      </c>
      <c r="D3" s="81" t="s">
        <v>105</v>
      </c>
      <c r="E3" s="82" t="s">
        <v>73</v>
      </c>
    </row>
    <row r="4" spans="1:5" x14ac:dyDescent="0.25">
      <c r="A4" s="84" t="s">
        <v>40</v>
      </c>
      <c r="B4" s="77">
        <v>8</v>
      </c>
      <c r="C4" s="78" t="s">
        <v>47</v>
      </c>
      <c r="D4" s="79">
        <v>50</v>
      </c>
      <c r="E4" s="36">
        <f>D4*B4</f>
        <v>400</v>
      </c>
    </row>
    <row r="5" spans="1:5" x14ac:dyDescent="0.25">
      <c r="A5" s="84" t="s">
        <v>41</v>
      </c>
      <c r="B5" s="77">
        <v>4</v>
      </c>
      <c r="C5" s="78" t="s">
        <v>46</v>
      </c>
      <c r="D5" s="80">
        <f>ROUND(D4*0.8,0)</f>
        <v>40</v>
      </c>
      <c r="E5" s="36">
        <f>D5*B5</f>
        <v>160</v>
      </c>
    </row>
    <row r="6" spans="1:5" x14ac:dyDescent="0.25">
      <c r="A6" s="84" t="s">
        <v>42</v>
      </c>
      <c r="B6" s="77">
        <v>2</v>
      </c>
      <c r="C6" s="78" t="s">
        <v>47</v>
      </c>
      <c r="D6" s="80">
        <f>D4*1</f>
        <v>50</v>
      </c>
      <c r="E6" s="24">
        <f>D6*B6</f>
        <v>100</v>
      </c>
    </row>
    <row r="7" spans="1:5" x14ac:dyDescent="0.25">
      <c r="A7" s="83" t="s">
        <v>43</v>
      </c>
      <c r="B7" s="27"/>
      <c r="C7" s="37"/>
      <c r="D7" s="38"/>
      <c r="E7" s="25">
        <f>SUM(E4:E6)</f>
        <v>660</v>
      </c>
    </row>
    <row r="8" spans="1:5" x14ac:dyDescent="0.25">
      <c r="A8" s="83" t="s">
        <v>44</v>
      </c>
      <c r="B8" s="27"/>
      <c r="C8" s="28" t="s">
        <v>45</v>
      </c>
      <c r="D8" s="38"/>
      <c r="E8" s="85">
        <f>E7/160</f>
        <v>4.125</v>
      </c>
    </row>
    <row r="10" spans="1:5" ht="32.25" customHeight="1" x14ac:dyDescent="0.25">
      <c r="A10" s="138" t="s">
        <v>131</v>
      </c>
      <c r="B10" s="138"/>
      <c r="C10" s="138"/>
      <c r="D10" s="138"/>
      <c r="E10" s="138"/>
    </row>
    <row r="11" spans="1:5" ht="25.5" x14ac:dyDescent="0.25">
      <c r="A11" s="26"/>
      <c r="B11" s="28" t="s">
        <v>34</v>
      </c>
      <c r="C11" s="28" t="s">
        <v>0</v>
      </c>
      <c r="D11" s="81" t="s">
        <v>105</v>
      </c>
      <c r="E11" s="82" t="s">
        <v>73</v>
      </c>
    </row>
    <row r="12" spans="1:5" x14ac:dyDescent="0.25">
      <c r="A12" s="84" t="s">
        <v>40</v>
      </c>
      <c r="B12" s="77">
        <v>4</v>
      </c>
      <c r="C12" s="78" t="s">
        <v>47</v>
      </c>
      <c r="D12" s="79">
        <v>30</v>
      </c>
      <c r="E12" s="36">
        <f>D12*B12</f>
        <v>120</v>
      </c>
    </row>
    <row r="13" spans="1:5" x14ac:dyDescent="0.25">
      <c r="A13" s="84" t="s">
        <v>41</v>
      </c>
      <c r="B13" s="77">
        <v>2</v>
      </c>
      <c r="C13" s="78" t="s">
        <v>46</v>
      </c>
      <c r="D13" s="80">
        <f>ROUND(D12*0.8,0)</f>
        <v>24</v>
      </c>
      <c r="E13" s="36">
        <f>D13*B13</f>
        <v>48</v>
      </c>
    </row>
    <row r="14" spans="1:5" x14ac:dyDescent="0.25">
      <c r="A14" s="84" t="s">
        <v>42</v>
      </c>
      <c r="B14" s="77">
        <v>2</v>
      </c>
      <c r="C14" s="78" t="s">
        <v>47</v>
      </c>
      <c r="D14" s="80">
        <f>D12*1</f>
        <v>30</v>
      </c>
      <c r="E14" s="24">
        <f>D14*B14</f>
        <v>60</v>
      </c>
    </row>
    <row r="15" spans="1:5" x14ac:dyDescent="0.25">
      <c r="A15" s="83" t="s">
        <v>43</v>
      </c>
      <c r="B15" s="27"/>
      <c r="C15" s="37"/>
      <c r="D15" s="38"/>
      <c r="E15" s="25">
        <f>SUM(E12:E14)</f>
        <v>228</v>
      </c>
    </row>
    <row r="16" spans="1:5" x14ac:dyDescent="0.25">
      <c r="A16" s="83" t="s">
        <v>44</v>
      </c>
      <c r="B16" s="27"/>
      <c r="C16" s="28" t="s">
        <v>45</v>
      </c>
      <c r="D16" s="38"/>
      <c r="E16" s="85">
        <f>E15/160</f>
        <v>1.425</v>
      </c>
    </row>
    <row r="18" spans="1:5" ht="32.25" customHeight="1" x14ac:dyDescent="0.25">
      <c r="A18" s="138" t="s">
        <v>132</v>
      </c>
      <c r="B18" s="138"/>
      <c r="C18" s="138"/>
      <c r="D18" s="138"/>
      <c r="E18" s="138"/>
    </row>
    <row r="19" spans="1:5" ht="25.5" x14ac:dyDescent="0.25">
      <c r="A19" s="26"/>
      <c r="B19" s="28" t="s">
        <v>34</v>
      </c>
      <c r="C19" s="28" t="s">
        <v>0</v>
      </c>
      <c r="D19" s="81" t="s">
        <v>105</v>
      </c>
      <c r="E19" s="82" t="s">
        <v>73</v>
      </c>
    </row>
    <row r="20" spans="1:5" x14ac:dyDescent="0.25">
      <c r="A20" s="84" t="s">
        <v>40</v>
      </c>
      <c r="B20" s="77">
        <v>8</v>
      </c>
      <c r="C20" s="78" t="s">
        <v>47</v>
      </c>
      <c r="D20" s="79">
        <v>25</v>
      </c>
      <c r="E20" s="36">
        <f>D20*B20</f>
        <v>200</v>
      </c>
    </row>
    <row r="21" spans="1:5" x14ac:dyDescent="0.25">
      <c r="A21" s="84" t="s">
        <v>41</v>
      </c>
      <c r="B21" s="77">
        <v>4</v>
      </c>
      <c r="C21" s="78" t="s">
        <v>46</v>
      </c>
      <c r="D21" s="80">
        <f>ROUND(D20*0.8,0)</f>
        <v>20</v>
      </c>
      <c r="E21" s="36">
        <f>D21*B21</f>
        <v>80</v>
      </c>
    </row>
    <row r="22" spans="1:5" x14ac:dyDescent="0.25">
      <c r="A22" s="84" t="s">
        <v>42</v>
      </c>
      <c r="B22" s="77">
        <v>2</v>
      </c>
      <c r="C22" s="78" t="s">
        <v>47</v>
      </c>
      <c r="D22" s="80">
        <f>D20*1</f>
        <v>25</v>
      </c>
      <c r="E22" s="24">
        <f>D22*B22</f>
        <v>50</v>
      </c>
    </row>
    <row r="23" spans="1:5" x14ac:dyDescent="0.25">
      <c r="A23" s="83" t="s">
        <v>43</v>
      </c>
      <c r="B23" s="27"/>
      <c r="C23" s="37"/>
      <c r="D23" s="38"/>
      <c r="E23" s="25">
        <f>SUM(E20:E22)</f>
        <v>330</v>
      </c>
    </row>
    <row r="24" spans="1:5" x14ac:dyDescent="0.25">
      <c r="A24" s="83" t="s">
        <v>44</v>
      </c>
      <c r="B24" s="27"/>
      <c r="C24" s="28" t="s">
        <v>45</v>
      </c>
      <c r="D24" s="38"/>
      <c r="E24" s="85">
        <f>E23/160</f>
        <v>2.0625</v>
      </c>
    </row>
    <row r="25" spans="1:5" x14ac:dyDescent="0.25">
      <c r="A25" s="137" t="s">
        <v>133</v>
      </c>
      <c r="B25" s="137"/>
      <c r="C25" s="137"/>
      <c r="D25" s="137"/>
      <c r="E25" s="137"/>
    </row>
    <row r="26" spans="1:5" ht="25.5" x14ac:dyDescent="0.25">
      <c r="A26" s="26"/>
      <c r="B26" s="28" t="s">
        <v>34</v>
      </c>
      <c r="C26" s="28" t="s">
        <v>0</v>
      </c>
      <c r="D26" s="81" t="s">
        <v>105</v>
      </c>
      <c r="E26" s="82" t="s">
        <v>73</v>
      </c>
    </row>
    <row r="27" spans="1:5" x14ac:dyDescent="0.25">
      <c r="A27" s="84" t="s">
        <v>40</v>
      </c>
      <c r="B27" s="77">
        <v>8</v>
      </c>
      <c r="C27" s="78" t="s">
        <v>47</v>
      </c>
      <c r="D27" s="79">
        <v>10</v>
      </c>
      <c r="E27" s="36">
        <f>D27*B27</f>
        <v>80</v>
      </c>
    </row>
    <row r="28" spans="1:5" x14ac:dyDescent="0.25">
      <c r="A28" s="84" t="s">
        <v>41</v>
      </c>
      <c r="B28" s="77">
        <v>4</v>
      </c>
      <c r="C28" s="78" t="s">
        <v>46</v>
      </c>
      <c r="D28" s="80">
        <f>ROUND(D27*0.8,0)</f>
        <v>8</v>
      </c>
      <c r="E28" s="36">
        <f>D28*B28</f>
        <v>32</v>
      </c>
    </row>
    <row r="29" spans="1:5" x14ac:dyDescent="0.25">
      <c r="A29" s="84" t="s">
        <v>42</v>
      </c>
      <c r="B29" s="77">
        <v>2</v>
      </c>
      <c r="C29" s="78" t="s">
        <v>47</v>
      </c>
      <c r="D29" s="80">
        <f>D27*1</f>
        <v>10</v>
      </c>
      <c r="E29" s="24">
        <f>D29*B29</f>
        <v>20</v>
      </c>
    </row>
    <row r="30" spans="1:5" x14ac:dyDescent="0.25">
      <c r="A30" s="83" t="s">
        <v>43</v>
      </c>
      <c r="B30" s="27"/>
      <c r="C30" s="37"/>
      <c r="D30" s="38"/>
      <c r="E30" s="25">
        <f>SUM(E27:E29)</f>
        <v>132</v>
      </c>
    </row>
    <row r="31" spans="1:5" x14ac:dyDescent="0.25">
      <c r="A31" s="83" t="s">
        <v>44</v>
      </c>
      <c r="B31" s="27"/>
      <c r="C31" s="28" t="s">
        <v>45</v>
      </c>
      <c r="D31" s="38"/>
      <c r="E31" s="85">
        <f>E30/160</f>
        <v>0.82499999999999996</v>
      </c>
    </row>
    <row r="33" spans="1:5" x14ac:dyDescent="0.25">
      <c r="A33" s="137" t="s">
        <v>134</v>
      </c>
      <c r="B33" s="137"/>
      <c r="C33" s="137"/>
      <c r="D33" s="137"/>
      <c r="E33" s="137"/>
    </row>
    <row r="34" spans="1:5" ht="25.5" x14ac:dyDescent="0.25">
      <c r="A34" s="26"/>
      <c r="B34" s="28" t="s">
        <v>34</v>
      </c>
      <c r="C34" s="28" t="s">
        <v>0</v>
      </c>
      <c r="D34" s="81" t="s">
        <v>105</v>
      </c>
      <c r="E34" s="82" t="s">
        <v>73</v>
      </c>
    </row>
    <row r="35" spans="1:5" x14ac:dyDescent="0.25">
      <c r="A35" s="84" t="s">
        <v>40</v>
      </c>
      <c r="B35" s="77">
        <v>8</v>
      </c>
      <c r="C35" s="78" t="s">
        <v>47</v>
      </c>
      <c r="D35" s="79">
        <v>25</v>
      </c>
      <c r="E35" s="36">
        <f>D35*B35</f>
        <v>200</v>
      </c>
    </row>
    <row r="36" spans="1:5" x14ac:dyDescent="0.25">
      <c r="A36" s="84" t="s">
        <v>41</v>
      </c>
      <c r="B36" s="77">
        <v>4</v>
      </c>
      <c r="C36" s="78" t="s">
        <v>46</v>
      </c>
      <c r="D36" s="80">
        <f>ROUND(D35*0.8,0)</f>
        <v>20</v>
      </c>
      <c r="E36" s="36">
        <f>D36*B36</f>
        <v>80</v>
      </c>
    </row>
    <row r="37" spans="1:5" x14ac:dyDescent="0.25">
      <c r="A37" s="84" t="s">
        <v>42</v>
      </c>
      <c r="B37" s="77">
        <v>2</v>
      </c>
      <c r="C37" s="78" t="s">
        <v>47</v>
      </c>
      <c r="D37" s="80">
        <f>D35*1</f>
        <v>25</v>
      </c>
      <c r="E37" s="24">
        <f>D37*B37</f>
        <v>50</v>
      </c>
    </row>
    <row r="38" spans="1:5" x14ac:dyDescent="0.25">
      <c r="A38" s="83" t="s">
        <v>43</v>
      </c>
      <c r="B38" s="27"/>
      <c r="C38" s="37"/>
      <c r="D38" s="38"/>
      <c r="E38" s="25">
        <f>SUM(E35:E37)</f>
        <v>330</v>
      </c>
    </row>
    <row r="39" spans="1:5" x14ac:dyDescent="0.25">
      <c r="A39" s="83" t="s">
        <v>44</v>
      </c>
      <c r="B39" s="27"/>
      <c r="C39" s="28" t="s">
        <v>45</v>
      </c>
      <c r="D39" s="38"/>
      <c r="E39" s="85">
        <f>E38/160</f>
        <v>2.0625</v>
      </c>
    </row>
    <row r="41" spans="1:5" ht="32.25" customHeight="1" x14ac:dyDescent="0.25">
      <c r="A41" s="137" t="s">
        <v>163</v>
      </c>
      <c r="B41" s="137"/>
      <c r="C41" s="137"/>
      <c r="D41" s="137"/>
      <c r="E41" s="137"/>
    </row>
    <row r="42" spans="1:5" ht="25.5" x14ac:dyDescent="0.25">
      <c r="A42" s="26"/>
      <c r="B42" s="28" t="s">
        <v>34</v>
      </c>
      <c r="C42" s="28" t="s">
        <v>0</v>
      </c>
      <c r="D42" s="81" t="s">
        <v>105</v>
      </c>
      <c r="E42" s="82" t="s">
        <v>73</v>
      </c>
    </row>
    <row r="43" spans="1:5" x14ac:dyDescent="0.25">
      <c r="A43" s="84" t="s">
        <v>40</v>
      </c>
      <c r="B43" s="77">
        <v>8</v>
      </c>
      <c r="C43" s="78" t="s">
        <v>47</v>
      </c>
      <c r="D43" s="79">
        <v>3</v>
      </c>
      <c r="E43" s="36">
        <f>D43*B43</f>
        <v>24</v>
      </c>
    </row>
    <row r="44" spans="1:5" x14ac:dyDescent="0.25">
      <c r="A44" s="84" t="s">
        <v>41</v>
      </c>
      <c r="B44" s="77">
        <v>4</v>
      </c>
      <c r="C44" s="78" t="s">
        <v>46</v>
      </c>
      <c r="D44" s="80">
        <f>ROUND(D43*0.8,0)</f>
        <v>2</v>
      </c>
      <c r="E44" s="36">
        <f>D44*B44</f>
        <v>8</v>
      </c>
    </row>
    <row r="45" spans="1:5" x14ac:dyDescent="0.25">
      <c r="A45" s="84" t="s">
        <v>42</v>
      </c>
      <c r="B45" s="77">
        <v>2</v>
      </c>
      <c r="C45" s="78" t="s">
        <v>47</v>
      </c>
      <c r="D45" s="80">
        <f>D43*1</f>
        <v>3</v>
      </c>
      <c r="E45" s="24">
        <f>D45*B45</f>
        <v>6</v>
      </c>
    </row>
    <row r="46" spans="1:5" x14ac:dyDescent="0.25">
      <c r="A46" s="83" t="s">
        <v>43</v>
      </c>
      <c r="B46" s="27"/>
      <c r="C46" s="37"/>
      <c r="D46" s="38"/>
      <c r="E46" s="25">
        <f>SUM(E43:E45)</f>
        <v>38</v>
      </c>
    </row>
    <row r="47" spans="1:5" x14ac:dyDescent="0.25">
      <c r="A47" s="83" t="s">
        <v>44</v>
      </c>
      <c r="B47" s="27"/>
      <c r="C47" s="28" t="s">
        <v>45</v>
      </c>
      <c r="D47" s="38"/>
      <c r="E47" s="85">
        <f>E46/160</f>
        <v>0.23749999999999999</v>
      </c>
    </row>
    <row r="49" spans="1:5" x14ac:dyDescent="0.25">
      <c r="A49" s="137" t="s">
        <v>135</v>
      </c>
      <c r="B49" s="137"/>
      <c r="C49" s="137"/>
      <c r="D49" s="137"/>
      <c r="E49" s="137"/>
    </row>
    <row r="50" spans="1:5" x14ac:dyDescent="0.25">
      <c r="A50" s="84" t="s">
        <v>40</v>
      </c>
      <c r="B50" s="77">
        <v>8</v>
      </c>
      <c r="C50" s="78" t="s">
        <v>47</v>
      </c>
      <c r="D50" s="79">
        <v>3</v>
      </c>
      <c r="E50" s="36">
        <f>D50*B50</f>
        <v>24</v>
      </c>
    </row>
    <row r="51" spans="1:5" x14ac:dyDescent="0.25">
      <c r="A51" s="84" t="s">
        <v>41</v>
      </c>
      <c r="B51" s="77">
        <v>4</v>
      </c>
      <c r="C51" s="78" t="s">
        <v>46</v>
      </c>
      <c r="D51" s="80">
        <f>ROUND(D50*0.8,0)</f>
        <v>2</v>
      </c>
      <c r="E51" s="36">
        <f>D51*B51</f>
        <v>8</v>
      </c>
    </row>
    <row r="52" spans="1:5" x14ac:dyDescent="0.25">
      <c r="A52" s="84" t="s">
        <v>42</v>
      </c>
      <c r="B52" s="77">
        <v>2</v>
      </c>
      <c r="C52" s="78" t="s">
        <v>47</v>
      </c>
      <c r="D52" s="80">
        <f>D50*1</f>
        <v>3</v>
      </c>
      <c r="E52" s="24">
        <f>D52*B52</f>
        <v>6</v>
      </c>
    </row>
    <row r="53" spans="1:5" x14ac:dyDescent="0.25">
      <c r="A53" s="83" t="s">
        <v>43</v>
      </c>
      <c r="B53" s="27"/>
      <c r="C53" s="37"/>
      <c r="D53" s="38"/>
      <c r="E53" s="25">
        <f>SUM(E50:E52)</f>
        <v>38</v>
      </c>
    </row>
    <row r="54" spans="1:5" x14ac:dyDescent="0.25">
      <c r="A54" s="83" t="s">
        <v>44</v>
      </c>
      <c r="B54" s="27"/>
      <c r="C54" s="28" t="s">
        <v>45</v>
      </c>
      <c r="D54" s="38"/>
      <c r="E54" s="85">
        <f>E53/160</f>
        <v>0.23749999999999999</v>
      </c>
    </row>
  </sheetData>
  <mergeCells count="8">
    <mergeCell ref="A49:E49"/>
    <mergeCell ref="A2:E2"/>
    <mergeCell ref="A10:E10"/>
    <mergeCell ref="C1:E1"/>
    <mergeCell ref="A18:E18"/>
    <mergeCell ref="A25:E25"/>
    <mergeCell ref="A33:E33"/>
    <mergeCell ref="A41:E41"/>
  </mergeCells>
  <printOptions horizontalCentered="1"/>
  <pageMargins left="0.78740157480314965" right="0.78740157480314965" top="0.78740157480314965" bottom="0.39370078740157483" header="0.39370078740157483" footer="0.39370078740157483"/>
  <pageSetup paperSize="9" orientation="landscape" r:id="rId1"/>
  <rowBreaks count="1" manualBreakCount="1">
    <brk id="24" max="4"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3" tint="0.59999389629810485"/>
    <pageSetUpPr fitToPage="1"/>
  </sheetPr>
  <dimension ref="A1:WWV586"/>
  <sheetViews>
    <sheetView tabSelected="1" view="pageBreakPreview" zoomScale="115" zoomScaleNormal="115" zoomScaleSheetLayoutView="115" workbookViewId="0">
      <pane xSplit="3" ySplit="4" topLeftCell="D20" activePane="bottomRight" state="frozen"/>
      <selection activeCell="F45" sqref="F45"/>
      <selection pane="topRight" activeCell="F45" sqref="F45"/>
      <selection pane="bottomLeft" activeCell="F45" sqref="F45"/>
      <selection pane="bottomRight" activeCell="I12" sqref="I12"/>
    </sheetView>
  </sheetViews>
  <sheetFormatPr defaultColWidth="0" defaultRowHeight="12.75" x14ac:dyDescent="0.2"/>
  <cols>
    <col min="1" max="1" width="30.5" style="22" customWidth="1"/>
    <col min="2" max="2" width="8.125" style="22" customWidth="1"/>
    <col min="3" max="3" width="13.375" style="21" customWidth="1"/>
    <col min="4" max="15" width="15.75" style="21" customWidth="1"/>
    <col min="16" max="16" width="12.875" style="21" customWidth="1"/>
    <col min="17" max="17" width="18.125" style="22" customWidth="1"/>
    <col min="18" max="18" width="13.75" style="22" customWidth="1"/>
    <col min="19" max="19" width="12.5" style="22" customWidth="1"/>
    <col min="20" max="20" width="11.75" style="22" customWidth="1"/>
    <col min="21" max="21" width="14.375" style="22" customWidth="1"/>
    <col min="22" max="22" width="14.625" style="22" customWidth="1"/>
    <col min="23" max="23" width="12.75" style="22" customWidth="1"/>
    <col min="24" max="24" width="10.75" style="22" customWidth="1"/>
    <col min="25" max="25" width="10.875" style="22" customWidth="1"/>
    <col min="26" max="26" width="9.875" style="22" customWidth="1"/>
    <col min="27" max="27" width="10.25" style="22" customWidth="1"/>
    <col min="28" max="28" width="9.75" style="22" customWidth="1"/>
    <col min="29" max="29" width="10" style="22" customWidth="1"/>
    <col min="30" max="30" width="10.375" style="22" customWidth="1"/>
    <col min="31" max="31" width="14.875" style="22" customWidth="1"/>
    <col min="32" max="32" width="11.125" style="22" customWidth="1"/>
    <col min="33" max="34" width="9.75" style="22" customWidth="1"/>
    <col min="35" max="35" width="12" style="22" customWidth="1"/>
    <col min="36" max="36" width="10.75" style="22" customWidth="1"/>
    <col min="37" max="37" width="11.125" style="22" customWidth="1"/>
    <col min="38" max="38" width="7.875" style="22" customWidth="1"/>
    <col min="39" max="39" width="9.75" style="22" customWidth="1"/>
    <col min="40" max="40" width="9" style="22" customWidth="1"/>
    <col min="41" max="257" width="9" style="22" hidden="1"/>
    <col min="258" max="258" width="0" style="22" hidden="1"/>
    <col min="259" max="259" width="4.5" style="22" hidden="1"/>
    <col min="260" max="260" width="40" style="22" hidden="1"/>
    <col min="261" max="261" width="9.625" style="22" hidden="1"/>
    <col min="262" max="262" width="12.875" style="22" hidden="1"/>
    <col min="263" max="263" width="13" style="22" hidden="1"/>
    <col min="264" max="264" width="18.5" style="22" hidden="1"/>
    <col min="265" max="265" width="17.375" style="22" hidden="1"/>
    <col min="266" max="266" width="13" style="22" hidden="1"/>
    <col min="267" max="267" width="18.375" style="22" hidden="1"/>
    <col min="268" max="268" width="18" style="22" hidden="1"/>
    <col min="269" max="269" width="10.625" style="22" hidden="1"/>
    <col min="270" max="270" width="9" style="22" hidden="1"/>
    <col min="271" max="271" width="9.875" style="22" hidden="1"/>
    <col min="272" max="272" width="10.25" style="22" hidden="1"/>
    <col min="273" max="274" width="13.25" style="22" hidden="1"/>
    <col min="275" max="275" width="11.75" style="22" hidden="1"/>
    <col min="276" max="276" width="15.375" style="22" hidden="1"/>
    <col min="277" max="277" width="11.125" style="22" hidden="1"/>
    <col min="278" max="278" width="0" style="22" hidden="1"/>
    <col min="279" max="279" width="10.5" style="22" hidden="1"/>
    <col min="280" max="280" width="10" style="22" hidden="1"/>
    <col min="281" max="281" width="16.375" style="22" hidden="1"/>
    <col min="282" max="282" width="9.75" style="22" hidden="1"/>
    <col min="283" max="283" width="12" style="22" hidden="1"/>
    <col min="284" max="284" width="0" style="22" hidden="1"/>
    <col min="285" max="285" width="10.75" style="22" hidden="1"/>
    <col min="286" max="286" width="10.25" style="22" hidden="1"/>
    <col min="287" max="287" width="2.625" style="22" hidden="1"/>
    <col min="288" max="288" width="12" style="22" hidden="1"/>
    <col min="289" max="513" width="9" style="22" hidden="1"/>
    <col min="514" max="514" width="0" style="22" hidden="1"/>
    <col min="515" max="515" width="4.5" style="22" hidden="1"/>
    <col min="516" max="516" width="40" style="22" hidden="1"/>
    <col min="517" max="517" width="9.625" style="22" hidden="1"/>
    <col min="518" max="518" width="12.875" style="22" hidden="1"/>
    <col min="519" max="519" width="13" style="22" hidden="1"/>
    <col min="520" max="520" width="18.5" style="22" hidden="1"/>
    <col min="521" max="521" width="17.375" style="22" hidden="1"/>
    <col min="522" max="522" width="13" style="22" hidden="1"/>
    <col min="523" max="523" width="18.375" style="22" hidden="1"/>
    <col min="524" max="524" width="18" style="22" hidden="1"/>
    <col min="525" max="525" width="10.625" style="22" hidden="1"/>
    <col min="526" max="526" width="9" style="22" hidden="1"/>
    <col min="527" max="527" width="9.875" style="22" hidden="1"/>
    <col min="528" max="528" width="10.25" style="22" hidden="1"/>
    <col min="529" max="530" width="13.25" style="22" hidden="1"/>
    <col min="531" max="531" width="11.75" style="22" hidden="1"/>
    <col min="532" max="532" width="15.375" style="22" hidden="1"/>
    <col min="533" max="533" width="11.125" style="22" hidden="1"/>
    <col min="534" max="534" width="0" style="22" hidden="1"/>
    <col min="535" max="535" width="10.5" style="22" hidden="1"/>
    <col min="536" max="536" width="10" style="22" hidden="1"/>
    <col min="537" max="537" width="16.375" style="22" hidden="1"/>
    <col min="538" max="538" width="9.75" style="22" hidden="1"/>
    <col min="539" max="539" width="12" style="22" hidden="1"/>
    <col min="540" max="540" width="0" style="22" hidden="1"/>
    <col min="541" max="541" width="10.75" style="22" hidden="1"/>
    <col min="542" max="542" width="10.25" style="22" hidden="1"/>
    <col min="543" max="543" width="2.625" style="22" hidden="1"/>
    <col min="544" max="544" width="12" style="22" hidden="1"/>
    <col min="545" max="769" width="9" style="22" hidden="1"/>
    <col min="770" max="770" width="0" style="22" hidden="1"/>
    <col min="771" max="771" width="4.5" style="22" hidden="1"/>
    <col min="772" max="772" width="40" style="22" hidden="1"/>
    <col min="773" max="773" width="9.625" style="22" hidden="1"/>
    <col min="774" max="774" width="12.875" style="22" hidden="1"/>
    <col min="775" max="775" width="13" style="22" hidden="1"/>
    <col min="776" max="776" width="18.5" style="22" hidden="1"/>
    <col min="777" max="777" width="17.375" style="22" hidden="1"/>
    <col min="778" max="778" width="13" style="22" hidden="1"/>
    <col min="779" max="779" width="18.375" style="22" hidden="1"/>
    <col min="780" max="780" width="18" style="22" hidden="1"/>
    <col min="781" max="781" width="10.625" style="22" hidden="1"/>
    <col min="782" max="782" width="9" style="22" hidden="1"/>
    <col min="783" max="783" width="9.875" style="22" hidden="1"/>
    <col min="784" max="784" width="10.25" style="22" hidden="1"/>
    <col min="785" max="786" width="13.25" style="22" hidden="1"/>
    <col min="787" max="787" width="11.75" style="22" hidden="1"/>
    <col min="788" max="788" width="15.375" style="22" hidden="1"/>
    <col min="789" max="789" width="11.125" style="22" hidden="1"/>
    <col min="790" max="790" width="0" style="22" hidden="1"/>
    <col min="791" max="791" width="10.5" style="22" hidden="1"/>
    <col min="792" max="792" width="10" style="22" hidden="1"/>
    <col min="793" max="793" width="16.375" style="22" hidden="1"/>
    <col min="794" max="794" width="9.75" style="22" hidden="1"/>
    <col min="795" max="795" width="12" style="22" hidden="1"/>
    <col min="796" max="796" width="0" style="22" hidden="1"/>
    <col min="797" max="797" width="10.75" style="22" hidden="1"/>
    <col min="798" max="798" width="10.25" style="22" hidden="1"/>
    <col min="799" max="799" width="2.625" style="22" hidden="1"/>
    <col min="800" max="800" width="12" style="22" hidden="1"/>
    <col min="801" max="1025" width="9" style="22" hidden="1"/>
    <col min="1026" max="1026" width="0" style="22" hidden="1"/>
    <col min="1027" max="1027" width="4.5" style="22" hidden="1"/>
    <col min="1028" max="1028" width="40" style="22" hidden="1"/>
    <col min="1029" max="1029" width="9.625" style="22" hidden="1"/>
    <col min="1030" max="1030" width="12.875" style="22" hidden="1"/>
    <col min="1031" max="1031" width="13" style="22" hidden="1"/>
    <col min="1032" max="1032" width="18.5" style="22" hidden="1"/>
    <col min="1033" max="1033" width="17.375" style="22" hidden="1"/>
    <col min="1034" max="1034" width="13" style="22" hidden="1"/>
    <col min="1035" max="1035" width="18.375" style="22" hidden="1"/>
    <col min="1036" max="1036" width="18" style="22" hidden="1"/>
    <col min="1037" max="1037" width="10.625" style="22" hidden="1"/>
    <col min="1038" max="1038" width="9" style="22" hidden="1"/>
    <col min="1039" max="1039" width="9.875" style="22" hidden="1"/>
    <col min="1040" max="1040" width="10.25" style="22" hidden="1"/>
    <col min="1041" max="1042" width="13.25" style="22" hidden="1"/>
    <col min="1043" max="1043" width="11.75" style="22" hidden="1"/>
    <col min="1044" max="1044" width="15.375" style="22" hidden="1"/>
    <col min="1045" max="1045" width="11.125" style="22" hidden="1"/>
    <col min="1046" max="1046" width="0" style="22" hidden="1"/>
    <col min="1047" max="1047" width="10.5" style="22" hidden="1"/>
    <col min="1048" max="1048" width="10" style="22" hidden="1"/>
    <col min="1049" max="1049" width="16.375" style="22" hidden="1"/>
    <col min="1050" max="1050" width="9.75" style="22" hidden="1"/>
    <col min="1051" max="1051" width="12" style="22" hidden="1"/>
    <col min="1052" max="1052" width="0" style="22" hidden="1"/>
    <col min="1053" max="1053" width="10.75" style="22" hidden="1"/>
    <col min="1054" max="1054" width="10.25" style="22" hidden="1"/>
    <col min="1055" max="1055" width="2.625" style="22" hidden="1"/>
    <col min="1056" max="1056" width="12" style="22" hidden="1"/>
    <col min="1057" max="1281" width="9" style="22" hidden="1"/>
    <col min="1282" max="1282" width="0" style="22" hidden="1"/>
    <col min="1283" max="1283" width="4.5" style="22" hidden="1"/>
    <col min="1284" max="1284" width="40" style="22" hidden="1"/>
    <col min="1285" max="1285" width="9.625" style="22" hidden="1"/>
    <col min="1286" max="1286" width="12.875" style="22" hidden="1"/>
    <col min="1287" max="1287" width="13" style="22" hidden="1"/>
    <col min="1288" max="1288" width="18.5" style="22" hidden="1"/>
    <col min="1289" max="1289" width="17.375" style="22" hidden="1"/>
    <col min="1290" max="1290" width="13" style="22" hidden="1"/>
    <col min="1291" max="1291" width="18.375" style="22" hidden="1"/>
    <col min="1292" max="1292" width="18" style="22" hidden="1"/>
    <col min="1293" max="1293" width="10.625" style="22" hidden="1"/>
    <col min="1294" max="1294" width="9" style="22" hidden="1"/>
    <col min="1295" max="1295" width="9.875" style="22" hidden="1"/>
    <col min="1296" max="1296" width="10.25" style="22" hidden="1"/>
    <col min="1297" max="1298" width="13.25" style="22" hidden="1"/>
    <col min="1299" max="1299" width="11.75" style="22" hidden="1"/>
    <col min="1300" max="1300" width="15.375" style="22" hidden="1"/>
    <col min="1301" max="1301" width="11.125" style="22" hidden="1"/>
    <col min="1302" max="1302" width="0" style="22" hidden="1"/>
    <col min="1303" max="1303" width="10.5" style="22" hidden="1"/>
    <col min="1304" max="1304" width="10" style="22" hidden="1"/>
    <col min="1305" max="1305" width="16.375" style="22" hidden="1"/>
    <col min="1306" max="1306" width="9.75" style="22" hidden="1"/>
    <col min="1307" max="1307" width="12" style="22" hidden="1"/>
    <col min="1308" max="1308" width="0" style="22" hidden="1"/>
    <col min="1309" max="1309" width="10.75" style="22" hidden="1"/>
    <col min="1310" max="1310" width="10.25" style="22" hidden="1"/>
    <col min="1311" max="1311" width="2.625" style="22" hidden="1"/>
    <col min="1312" max="1312" width="12" style="22" hidden="1"/>
    <col min="1313" max="1537" width="9" style="22" hidden="1"/>
    <col min="1538" max="1538" width="0" style="22" hidden="1"/>
    <col min="1539" max="1539" width="4.5" style="22" hidden="1"/>
    <col min="1540" max="1540" width="40" style="22" hidden="1"/>
    <col min="1541" max="1541" width="9.625" style="22" hidden="1"/>
    <col min="1542" max="1542" width="12.875" style="22" hidden="1"/>
    <col min="1543" max="1543" width="13" style="22" hidden="1"/>
    <col min="1544" max="1544" width="18.5" style="22" hidden="1"/>
    <col min="1545" max="1545" width="17.375" style="22" hidden="1"/>
    <col min="1546" max="1546" width="13" style="22" hidden="1"/>
    <col min="1547" max="1547" width="18.375" style="22" hidden="1"/>
    <col min="1548" max="1548" width="18" style="22" hidden="1"/>
    <col min="1549" max="1549" width="10.625" style="22" hidden="1"/>
    <col min="1550" max="1550" width="9" style="22" hidden="1"/>
    <col min="1551" max="1551" width="9.875" style="22" hidden="1"/>
    <col min="1552" max="1552" width="10.25" style="22" hidden="1"/>
    <col min="1553" max="1554" width="13.25" style="22" hidden="1"/>
    <col min="1555" max="1555" width="11.75" style="22" hidden="1"/>
    <col min="1556" max="1556" width="15.375" style="22" hidden="1"/>
    <col min="1557" max="1557" width="11.125" style="22" hidden="1"/>
    <col min="1558" max="1558" width="0" style="22" hidden="1"/>
    <col min="1559" max="1559" width="10.5" style="22" hidden="1"/>
    <col min="1560" max="1560" width="10" style="22" hidden="1"/>
    <col min="1561" max="1561" width="16.375" style="22" hidden="1"/>
    <col min="1562" max="1562" width="9.75" style="22" hidden="1"/>
    <col min="1563" max="1563" width="12" style="22" hidden="1"/>
    <col min="1564" max="1564" width="0" style="22" hidden="1"/>
    <col min="1565" max="1565" width="10.75" style="22" hidden="1"/>
    <col min="1566" max="1566" width="10.25" style="22" hidden="1"/>
    <col min="1567" max="1567" width="2.625" style="22" hidden="1"/>
    <col min="1568" max="1568" width="12" style="22" hidden="1"/>
    <col min="1569" max="1793" width="9" style="22" hidden="1"/>
    <col min="1794" max="1794" width="0" style="22" hidden="1"/>
    <col min="1795" max="1795" width="4.5" style="22" hidden="1"/>
    <col min="1796" max="1796" width="40" style="22" hidden="1"/>
    <col min="1797" max="1797" width="9.625" style="22" hidden="1"/>
    <col min="1798" max="1798" width="12.875" style="22" hidden="1"/>
    <col min="1799" max="1799" width="13" style="22" hidden="1"/>
    <col min="1800" max="1800" width="18.5" style="22" hidden="1"/>
    <col min="1801" max="1801" width="17.375" style="22" hidden="1"/>
    <col min="1802" max="1802" width="13" style="22" hidden="1"/>
    <col min="1803" max="1803" width="18.375" style="22" hidden="1"/>
    <col min="1804" max="1804" width="18" style="22" hidden="1"/>
    <col min="1805" max="1805" width="10.625" style="22" hidden="1"/>
    <col min="1806" max="1806" width="9" style="22" hidden="1"/>
    <col min="1807" max="1807" width="9.875" style="22" hidden="1"/>
    <col min="1808" max="1808" width="10.25" style="22" hidden="1"/>
    <col min="1809" max="1810" width="13.25" style="22" hidden="1"/>
    <col min="1811" max="1811" width="11.75" style="22" hidden="1"/>
    <col min="1812" max="1812" width="15.375" style="22" hidden="1"/>
    <col min="1813" max="1813" width="11.125" style="22" hidden="1"/>
    <col min="1814" max="1814" width="0" style="22" hidden="1"/>
    <col min="1815" max="1815" width="10.5" style="22" hidden="1"/>
    <col min="1816" max="1816" width="10" style="22" hidden="1"/>
    <col min="1817" max="1817" width="16.375" style="22" hidden="1"/>
    <col min="1818" max="1818" width="9.75" style="22" hidden="1"/>
    <col min="1819" max="1819" width="12" style="22" hidden="1"/>
    <col min="1820" max="1820" width="0" style="22" hidden="1"/>
    <col min="1821" max="1821" width="10.75" style="22" hidden="1"/>
    <col min="1822" max="1822" width="10.25" style="22" hidden="1"/>
    <col min="1823" max="1823" width="2.625" style="22" hidden="1"/>
    <col min="1824" max="1824" width="12" style="22" hidden="1"/>
    <col min="1825" max="2049" width="9" style="22" hidden="1"/>
    <col min="2050" max="2050" width="0" style="22" hidden="1"/>
    <col min="2051" max="2051" width="4.5" style="22" hidden="1"/>
    <col min="2052" max="2052" width="40" style="22" hidden="1"/>
    <col min="2053" max="2053" width="9.625" style="22" hidden="1"/>
    <col min="2054" max="2054" width="12.875" style="22" hidden="1"/>
    <col min="2055" max="2055" width="13" style="22" hidden="1"/>
    <col min="2056" max="2056" width="18.5" style="22" hidden="1"/>
    <col min="2057" max="2057" width="17.375" style="22" hidden="1"/>
    <col min="2058" max="2058" width="13" style="22" hidden="1"/>
    <col min="2059" max="2059" width="18.375" style="22" hidden="1"/>
    <col min="2060" max="2060" width="18" style="22" hidden="1"/>
    <col min="2061" max="2061" width="10.625" style="22" hidden="1"/>
    <col min="2062" max="2062" width="9" style="22" hidden="1"/>
    <col min="2063" max="2063" width="9.875" style="22" hidden="1"/>
    <col min="2064" max="2064" width="10.25" style="22" hidden="1"/>
    <col min="2065" max="2066" width="13.25" style="22" hidden="1"/>
    <col min="2067" max="2067" width="11.75" style="22" hidden="1"/>
    <col min="2068" max="2068" width="15.375" style="22" hidden="1"/>
    <col min="2069" max="2069" width="11.125" style="22" hidden="1"/>
    <col min="2070" max="2070" width="0" style="22" hidden="1"/>
    <col min="2071" max="2071" width="10.5" style="22" hidden="1"/>
    <col min="2072" max="2072" width="10" style="22" hidden="1"/>
    <col min="2073" max="2073" width="16.375" style="22" hidden="1"/>
    <col min="2074" max="2074" width="9.75" style="22" hidden="1"/>
    <col min="2075" max="2075" width="12" style="22" hidden="1"/>
    <col min="2076" max="2076" width="0" style="22" hidden="1"/>
    <col min="2077" max="2077" width="10.75" style="22" hidden="1"/>
    <col min="2078" max="2078" width="10.25" style="22" hidden="1"/>
    <col min="2079" max="2079" width="2.625" style="22" hidden="1"/>
    <col min="2080" max="2080" width="12" style="22" hidden="1"/>
    <col min="2081" max="2305" width="9" style="22" hidden="1"/>
    <col min="2306" max="2306" width="0" style="22" hidden="1"/>
    <col min="2307" max="2307" width="4.5" style="22" hidden="1"/>
    <col min="2308" max="2308" width="40" style="22" hidden="1"/>
    <col min="2309" max="2309" width="9.625" style="22" hidden="1"/>
    <col min="2310" max="2310" width="12.875" style="22" hidden="1"/>
    <col min="2311" max="2311" width="13" style="22" hidden="1"/>
    <col min="2312" max="2312" width="18.5" style="22" hidden="1"/>
    <col min="2313" max="2313" width="17.375" style="22" hidden="1"/>
    <col min="2314" max="2314" width="13" style="22" hidden="1"/>
    <col min="2315" max="2315" width="18.375" style="22" hidden="1"/>
    <col min="2316" max="2316" width="18" style="22" hidden="1"/>
    <col min="2317" max="2317" width="10.625" style="22" hidden="1"/>
    <col min="2318" max="2318" width="9" style="22" hidden="1"/>
    <col min="2319" max="2319" width="9.875" style="22" hidden="1"/>
    <col min="2320" max="2320" width="10.25" style="22" hidden="1"/>
    <col min="2321" max="2322" width="13.25" style="22" hidden="1"/>
    <col min="2323" max="2323" width="11.75" style="22" hidden="1"/>
    <col min="2324" max="2324" width="15.375" style="22" hidden="1"/>
    <col min="2325" max="2325" width="11.125" style="22" hidden="1"/>
    <col min="2326" max="2326" width="0" style="22" hidden="1"/>
    <col min="2327" max="2327" width="10.5" style="22" hidden="1"/>
    <col min="2328" max="2328" width="10" style="22" hidden="1"/>
    <col min="2329" max="2329" width="16.375" style="22" hidden="1"/>
    <col min="2330" max="2330" width="9.75" style="22" hidden="1"/>
    <col min="2331" max="2331" width="12" style="22" hidden="1"/>
    <col min="2332" max="2332" width="0" style="22" hidden="1"/>
    <col min="2333" max="2333" width="10.75" style="22" hidden="1"/>
    <col min="2334" max="2334" width="10.25" style="22" hidden="1"/>
    <col min="2335" max="2335" width="2.625" style="22" hidden="1"/>
    <col min="2336" max="2336" width="12" style="22" hidden="1"/>
    <col min="2337" max="2561" width="9" style="22" hidden="1"/>
    <col min="2562" max="2562" width="0" style="22" hidden="1"/>
    <col min="2563" max="2563" width="4.5" style="22" hidden="1"/>
    <col min="2564" max="2564" width="40" style="22" hidden="1"/>
    <col min="2565" max="2565" width="9.625" style="22" hidden="1"/>
    <col min="2566" max="2566" width="12.875" style="22" hidden="1"/>
    <col min="2567" max="2567" width="13" style="22" hidden="1"/>
    <col min="2568" max="2568" width="18.5" style="22" hidden="1"/>
    <col min="2569" max="2569" width="17.375" style="22" hidden="1"/>
    <col min="2570" max="2570" width="13" style="22" hidden="1"/>
    <col min="2571" max="2571" width="18.375" style="22" hidden="1"/>
    <col min="2572" max="2572" width="18" style="22" hidden="1"/>
    <col min="2573" max="2573" width="10.625" style="22" hidden="1"/>
    <col min="2574" max="2574" width="9" style="22" hidden="1"/>
    <col min="2575" max="2575" width="9.875" style="22" hidden="1"/>
    <col min="2576" max="2576" width="10.25" style="22" hidden="1"/>
    <col min="2577" max="2578" width="13.25" style="22" hidden="1"/>
    <col min="2579" max="2579" width="11.75" style="22" hidden="1"/>
    <col min="2580" max="2580" width="15.375" style="22" hidden="1"/>
    <col min="2581" max="2581" width="11.125" style="22" hidden="1"/>
    <col min="2582" max="2582" width="0" style="22" hidden="1"/>
    <col min="2583" max="2583" width="10.5" style="22" hidden="1"/>
    <col min="2584" max="2584" width="10" style="22" hidden="1"/>
    <col min="2585" max="2585" width="16.375" style="22" hidden="1"/>
    <col min="2586" max="2586" width="9.75" style="22" hidden="1"/>
    <col min="2587" max="2587" width="12" style="22" hidden="1"/>
    <col min="2588" max="2588" width="0" style="22" hidden="1"/>
    <col min="2589" max="2589" width="10.75" style="22" hidden="1"/>
    <col min="2590" max="2590" width="10.25" style="22" hidden="1"/>
    <col min="2591" max="2591" width="2.625" style="22" hidden="1"/>
    <col min="2592" max="2592" width="12" style="22" hidden="1"/>
    <col min="2593" max="2817" width="9" style="22" hidden="1"/>
    <col min="2818" max="2818" width="0" style="22" hidden="1"/>
    <col min="2819" max="2819" width="4.5" style="22" hidden="1"/>
    <col min="2820" max="2820" width="40" style="22" hidden="1"/>
    <col min="2821" max="2821" width="9.625" style="22" hidden="1"/>
    <col min="2822" max="2822" width="12.875" style="22" hidden="1"/>
    <col min="2823" max="2823" width="13" style="22" hidden="1"/>
    <col min="2824" max="2824" width="18.5" style="22" hidden="1"/>
    <col min="2825" max="2825" width="17.375" style="22" hidden="1"/>
    <col min="2826" max="2826" width="13" style="22" hidden="1"/>
    <col min="2827" max="2827" width="18.375" style="22" hidden="1"/>
    <col min="2828" max="2828" width="18" style="22" hidden="1"/>
    <col min="2829" max="2829" width="10.625" style="22" hidden="1"/>
    <col min="2830" max="2830" width="9" style="22" hidden="1"/>
    <col min="2831" max="2831" width="9.875" style="22" hidden="1"/>
    <col min="2832" max="2832" width="10.25" style="22" hidden="1"/>
    <col min="2833" max="2834" width="13.25" style="22" hidden="1"/>
    <col min="2835" max="2835" width="11.75" style="22" hidden="1"/>
    <col min="2836" max="2836" width="15.375" style="22" hidden="1"/>
    <col min="2837" max="2837" width="11.125" style="22" hidden="1"/>
    <col min="2838" max="2838" width="0" style="22" hidden="1"/>
    <col min="2839" max="2839" width="10.5" style="22" hidden="1"/>
    <col min="2840" max="2840" width="10" style="22" hidden="1"/>
    <col min="2841" max="2841" width="16.375" style="22" hidden="1"/>
    <col min="2842" max="2842" width="9.75" style="22" hidden="1"/>
    <col min="2843" max="2843" width="12" style="22" hidden="1"/>
    <col min="2844" max="2844" width="0" style="22" hidden="1"/>
    <col min="2845" max="2845" width="10.75" style="22" hidden="1"/>
    <col min="2846" max="2846" width="10.25" style="22" hidden="1"/>
    <col min="2847" max="2847" width="2.625" style="22" hidden="1"/>
    <col min="2848" max="2848" width="12" style="22" hidden="1"/>
    <col min="2849" max="3073" width="9" style="22" hidden="1"/>
    <col min="3074" max="3074" width="0" style="22" hidden="1"/>
    <col min="3075" max="3075" width="4.5" style="22" hidden="1"/>
    <col min="3076" max="3076" width="40" style="22" hidden="1"/>
    <col min="3077" max="3077" width="9.625" style="22" hidden="1"/>
    <col min="3078" max="3078" width="12.875" style="22" hidden="1"/>
    <col min="3079" max="3079" width="13" style="22" hidden="1"/>
    <col min="3080" max="3080" width="18.5" style="22" hidden="1"/>
    <col min="3081" max="3081" width="17.375" style="22" hidden="1"/>
    <col min="3082" max="3082" width="13" style="22" hidden="1"/>
    <col min="3083" max="3083" width="18.375" style="22" hidden="1"/>
    <col min="3084" max="3084" width="18" style="22" hidden="1"/>
    <col min="3085" max="3085" width="10.625" style="22" hidden="1"/>
    <col min="3086" max="3086" width="9" style="22" hidden="1"/>
    <col min="3087" max="3087" width="9.875" style="22" hidden="1"/>
    <col min="3088" max="3088" width="10.25" style="22" hidden="1"/>
    <col min="3089" max="3090" width="13.25" style="22" hidden="1"/>
    <col min="3091" max="3091" width="11.75" style="22" hidden="1"/>
    <col min="3092" max="3092" width="15.375" style="22" hidden="1"/>
    <col min="3093" max="3093" width="11.125" style="22" hidden="1"/>
    <col min="3094" max="3094" width="0" style="22" hidden="1"/>
    <col min="3095" max="3095" width="10.5" style="22" hidden="1"/>
    <col min="3096" max="3096" width="10" style="22" hidden="1"/>
    <col min="3097" max="3097" width="16.375" style="22" hidden="1"/>
    <col min="3098" max="3098" width="9.75" style="22" hidden="1"/>
    <col min="3099" max="3099" width="12" style="22" hidden="1"/>
    <col min="3100" max="3100" width="0" style="22" hidden="1"/>
    <col min="3101" max="3101" width="10.75" style="22" hidden="1"/>
    <col min="3102" max="3102" width="10.25" style="22" hidden="1"/>
    <col min="3103" max="3103" width="2.625" style="22" hidden="1"/>
    <col min="3104" max="3104" width="12" style="22" hidden="1"/>
    <col min="3105" max="3329" width="9" style="22" hidden="1"/>
    <col min="3330" max="3330" width="0" style="22" hidden="1"/>
    <col min="3331" max="3331" width="4.5" style="22" hidden="1"/>
    <col min="3332" max="3332" width="40" style="22" hidden="1"/>
    <col min="3333" max="3333" width="9.625" style="22" hidden="1"/>
    <col min="3334" max="3334" width="12.875" style="22" hidden="1"/>
    <col min="3335" max="3335" width="13" style="22" hidden="1"/>
    <col min="3336" max="3336" width="18.5" style="22" hidden="1"/>
    <col min="3337" max="3337" width="17.375" style="22" hidden="1"/>
    <col min="3338" max="3338" width="13" style="22" hidden="1"/>
    <col min="3339" max="3339" width="18.375" style="22" hidden="1"/>
    <col min="3340" max="3340" width="18" style="22" hidden="1"/>
    <col min="3341" max="3341" width="10.625" style="22" hidden="1"/>
    <col min="3342" max="3342" width="9" style="22" hidden="1"/>
    <col min="3343" max="3343" width="9.875" style="22" hidden="1"/>
    <col min="3344" max="3344" width="10.25" style="22" hidden="1"/>
    <col min="3345" max="3346" width="13.25" style="22" hidden="1"/>
    <col min="3347" max="3347" width="11.75" style="22" hidden="1"/>
    <col min="3348" max="3348" width="15.375" style="22" hidden="1"/>
    <col min="3349" max="3349" width="11.125" style="22" hidden="1"/>
    <col min="3350" max="3350" width="0" style="22" hidden="1"/>
    <col min="3351" max="3351" width="10.5" style="22" hidden="1"/>
    <col min="3352" max="3352" width="10" style="22" hidden="1"/>
    <col min="3353" max="3353" width="16.375" style="22" hidden="1"/>
    <col min="3354" max="3354" width="9.75" style="22" hidden="1"/>
    <col min="3355" max="3355" width="12" style="22" hidden="1"/>
    <col min="3356" max="3356" width="0" style="22" hidden="1"/>
    <col min="3357" max="3357" width="10.75" style="22" hidden="1"/>
    <col min="3358" max="3358" width="10.25" style="22" hidden="1"/>
    <col min="3359" max="3359" width="2.625" style="22" hidden="1"/>
    <col min="3360" max="3360" width="12" style="22" hidden="1"/>
    <col min="3361" max="3585" width="9" style="22" hidden="1"/>
    <col min="3586" max="3586" width="0" style="22" hidden="1"/>
    <col min="3587" max="3587" width="4.5" style="22" hidden="1"/>
    <col min="3588" max="3588" width="40" style="22" hidden="1"/>
    <col min="3589" max="3589" width="9.625" style="22" hidden="1"/>
    <col min="3590" max="3590" width="12.875" style="22" hidden="1"/>
    <col min="3591" max="3591" width="13" style="22" hidden="1"/>
    <col min="3592" max="3592" width="18.5" style="22" hidden="1"/>
    <col min="3593" max="3593" width="17.375" style="22" hidden="1"/>
    <col min="3594" max="3594" width="13" style="22" hidden="1"/>
    <col min="3595" max="3595" width="18.375" style="22" hidden="1"/>
    <col min="3596" max="3596" width="18" style="22" hidden="1"/>
    <col min="3597" max="3597" width="10.625" style="22" hidden="1"/>
    <col min="3598" max="3598" width="9" style="22" hidden="1"/>
    <col min="3599" max="3599" width="9.875" style="22" hidden="1"/>
    <col min="3600" max="3600" width="10.25" style="22" hidden="1"/>
    <col min="3601" max="3602" width="13.25" style="22" hidden="1"/>
    <col min="3603" max="3603" width="11.75" style="22" hidden="1"/>
    <col min="3604" max="3604" width="15.375" style="22" hidden="1"/>
    <col min="3605" max="3605" width="11.125" style="22" hidden="1"/>
    <col min="3606" max="3606" width="0" style="22" hidden="1"/>
    <col min="3607" max="3607" width="10.5" style="22" hidden="1"/>
    <col min="3608" max="3608" width="10" style="22" hidden="1"/>
    <col min="3609" max="3609" width="16.375" style="22" hidden="1"/>
    <col min="3610" max="3610" width="9.75" style="22" hidden="1"/>
    <col min="3611" max="3611" width="12" style="22" hidden="1"/>
    <col min="3612" max="3612" width="0" style="22" hidden="1"/>
    <col min="3613" max="3613" width="10.75" style="22" hidden="1"/>
    <col min="3614" max="3614" width="10.25" style="22" hidden="1"/>
    <col min="3615" max="3615" width="2.625" style="22" hidden="1"/>
    <col min="3616" max="3616" width="12" style="22" hidden="1"/>
    <col min="3617" max="3841" width="9" style="22" hidden="1"/>
    <col min="3842" max="3842" width="0" style="22" hidden="1"/>
    <col min="3843" max="3843" width="4.5" style="22" hidden="1"/>
    <col min="3844" max="3844" width="40" style="22" hidden="1"/>
    <col min="3845" max="3845" width="9.625" style="22" hidden="1"/>
    <col min="3846" max="3846" width="12.875" style="22" hidden="1"/>
    <col min="3847" max="3847" width="13" style="22" hidden="1"/>
    <col min="3848" max="3848" width="18.5" style="22" hidden="1"/>
    <col min="3849" max="3849" width="17.375" style="22" hidden="1"/>
    <col min="3850" max="3850" width="13" style="22" hidden="1"/>
    <col min="3851" max="3851" width="18.375" style="22" hidden="1"/>
    <col min="3852" max="3852" width="18" style="22" hidden="1"/>
    <col min="3853" max="3853" width="10.625" style="22" hidden="1"/>
    <col min="3854" max="3854" width="9" style="22" hidden="1"/>
    <col min="3855" max="3855" width="9.875" style="22" hidden="1"/>
    <col min="3856" max="3856" width="10.25" style="22" hidden="1"/>
    <col min="3857" max="3858" width="13.25" style="22" hidden="1"/>
    <col min="3859" max="3859" width="11.75" style="22" hidden="1"/>
    <col min="3860" max="3860" width="15.375" style="22" hidden="1"/>
    <col min="3861" max="3861" width="11.125" style="22" hidden="1"/>
    <col min="3862" max="3862" width="0" style="22" hidden="1"/>
    <col min="3863" max="3863" width="10.5" style="22" hidden="1"/>
    <col min="3864" max="3864" width="10" style="22" hidden="1"/>
    <col min="3865" max="3865" width="16.375" style="22" hidden="1"/>
    <col min="3866" max="3866" width="9.75" style="22" hidden="1"/>
    <col min="3867" max="3867" width="12" style="22" hidden="1"/>
    <col min="3868" max="3868" width="0" style="22" hidden="1"/>
    <col min="3869" max="3869" width="10.75" style="22" hidden="1"/>
    <col min="3870" max="3870" width="10.25" style="22" hidden="1"/>
    <col min="3871" max="3871" width="2.625" style="22" hidden="1"/>
    <col min="3872" max="3872" width="12" style="22" hidden="1"/>
    <col min="3873" max="4097" width="9" style="22" hidden="1"/>
    <col min="4098" max="4098" width="0" style="22" hidden="1"/>
    <col min="4099" max="4099" width="4.5" style="22" hidden="1"/>
    <col min="4100" max="4100" width="40" style="22" hidden="1"/>
    <col min="4101" max="4101" width="9.625" style="22" hidden="1"/>
    <col min="4102" max="4102" width="12.875" style="22" hidden="1"/>
    <col min="4103" max="4103" width="13" style="22" hidden="1"/>
    <col min="4104" max="4104" width="18.5" style="22" hidden="1"/>
    <col min="4105" max="4105" width="17.375" style="22" hidden="1"/>
    <col min="4106" max="4106" width="13" style="22" hidden="1"/>
    <col min="4107" max="4107" width="18.375" style="22" hidden="1"/>
    <col min="4108" max="4108" width="18" style="22" hidden="1"/>
    <col min="4109" max="4109" width="10.625" style="22" hidden="1"/>
    <col min="4110" max="4110" width="9" style="22" hidden="1"/>
    <col min="4111" max="4111" width="9.875" style="22" hidden="1"/>
    <col min="4112" max="4112" width="10.25" style="22" hidden="1"/>
    <col min="4113" max="4114" width="13.25" style="22" hidden="1"/>
    <col min="4115" max="4115" width="11.75" style="22" hidden="1"/>
    <col min="4116" max="4116" width="15.375" style="22" hidden="1"/>
    <col min="4117" max="4117" width="11.125" style="22" hidden="1"/>
    <col min="4118" max="4118" width="0" style="22" hidden="1"/>
    <col min="4119" max="4119" width="10.5" style="22" hidden="1"/>
    <col min="4120" max="4120" width="10" style="22" hidden="1"/>
    <col min="4121" max="4121" width="16.375" style="22" hidden="1"/>
    <col min="4122" max="4122" width="9.75" style="22" hidden="1"/>
    <col min="4123" max="4123" width="12" style="22" hidden="1"/>
    <col min="4124" max="4124" width="0" style="22" hidden="1"/>
    <col min="4125" max="4125" width="10.75" style="22" hidden="1"/>
    <col min="4126" max="4126" width="10.25" style="22" hidden="1"/>
    <col min="4127" max="4127" width="2.625" style="22" hidden="1"/>
    <col min="4128" max="4128" width="12" style="22" hidden="1"/>
    <col min="4129" max="4353" width="9" style="22" hidden="1"/>
    <col min="4354" max="4354" width="0" style="22" hidden="1"/>
    <col min="4355" max="4355" width="4.5" style="22" hidden="1"/>
    <col min="4356" max="4356" width="40" style="22" hidden="1"/>
    <col min="4357" max="4357" width="9.625" style="22" hidden="1"/>
    <col min="4358" max="4358" width="12.875" style="22" hidden="1"/>
    <col min="4359" max="4359" width="13" style="22" hidden="1"/>
    <col min="4360" max="4360" width="18.5" style="22" hidden="1"/>
    <col min="4361" max="4361" width="17.375" style="22" hidden="1"/>
    <col min="4362" max="4362" width="13" style="22" hidden="1"/>
    <col min="4363" max="4363" width="18.375" style="22" hidden="1"/>
    <col min="4364" max="4364" width="18" style="22" hidden="1"/>
    <col min="4365" max="4365" width="10.625" style="22" hidden="1"/>
    <col min="4366" max="4366" width="9" style="22" hidden="1"/>
    <col min="4367" max="4367" width="9.875" style="22" hidden="1"/>
    <col min="4368" max="4368" width="10.25" style="22" hidden="1"/>
    <col min="4369" max="4370" width="13.25" style="22" hidden="1"/>
    <col min="4371" max="4371" width="11.75" style="22" hidden="1"/>
    <col min="4372" max="4372" width="15.375" style="22" hidden="1"/>
    <col min="4373" max="4373" width="11.125" style="22" hidden="1"/>
    <col min="4374" max="4374" width="0" style="22" hidden="1"/>
    <col min="4375" max="4375" width="10.5" style="22" hidden="1"/>
    <col min="4376" max="4376" width="10" style="22" hidden="1"/>
    <col min="4377" max="4377" width="16.375" style="22" hidden="1"/>
    <col min="4378" max="4378" width="9.75" style="22" hidden="1"/>
    <col min="4379" max="4379" width="12" style="22" hidden="1"/>
    <col min="4380" max="4380" width="0" style="22" hidden="1"/>
    <col min="4381" max="4381" width="10.75" style="22" hidden="1"/>
    <col min="4382" max="4382" width="10.25" style="22" hidden="1"/>
    <col min="4383" max="4383" width="2.625" style="22" hidden="1"/>
    <col min="4384" max="4384" width="12" style="22" hidden="1"/>
    <col min="4385" max="4609" width="9" style="22" hidden="1"/>
    <col min="4610" max="4610" width="0" style="22" hidden="1"/>
    <col min="4611" max="4611" width="4.5" style="22" hidden="1"/>
    <col min="4612" max="4612" width="40" style="22" hidden="1"/>
    <col min="4613" max="4613" width="9.625" style="22" hidden="1"/>
    <col min="4614" max="4614" width="12.875" style="22" hidden="1"/>
    <col min="4615" max="4615" width="13" style="22" hidden="1"/>
    <col min="4616" max="4616" width="18.5" style="22" hidden="1"/>
    <col min="4617" max="4617" width="17.375" style="22" hidden="1"/>
    <col min="4618" max="4618" width="13" style="22" hidden="1"/>
    <col min="4619" max="4619" width="18.375" style="22" hidden="1"/>
    <col min="4620" max="4620" width="18" style="22" hidden="1"/>
    <col min="4621" max="4621" width="10.625" style="22" hidden="1"/>
    <col min="4622" max="4622" width="9" style="22" hidden="1"/>
    <col min="4623" max="4623" width="9.875" style="22" hidden="1"/>
    <col min="4624" max="4624" width="10.25" style="22" hidden="1"/>
    <col min="4625" max="4626" width="13.25" style="22" hidden="1"/>
    <col min="4627" max="4627" width="11.75" style="22" hidden="1"/>
    <col min="4628" max="4628" width="15.375" style="22" hidden="1"/>
    <col min="4629" max="4629" width="11.125" style="22" hidden="1"/>
    <col min="4630" max="4630" width="0" style="22" hidden="1"/>
    <col min="4631" max="4631" width="10.5" style="22" hidden="1"/>
    <col min="4632" max="4632" width="10" style="22" hidden="1"/>
    <col min="4633" max="4633" width="16.375" style="22" hidden="1"/>
    <col min="4634" max="4634" width="9.75" style="22" hidden="1"/>
    <col min="4635" max="4635" width="12" style="22" hidden="1"/>
    <col min="4636" max="4636" width="0" style="22" hidden="1"/>
    <col min="4637" max="4637" width="10.75" style="22" hidden="1"/>
    <col min="4638" max="4638" width="10.25" style="22" hidden="1"/>
    <col min="4639" max="4639" width="2.625" style="22" hidden="1"/>
    <col min="4640" max="4640" width="12" style="22" hidden="1"/>
    <col min="4641" max="4865" width="9" style="22" hidden="1"/>
    <col min="4866" max="4866" width="0" style="22" hidden="1"/>
    <col min="4867" max="4867" width="4.5" style="22" hidden="1"/>
    <col min="4868" max="4868" width="40" style="22" hidden="1"/>
    <col min="4869" max="4869" width="9.625" style="22" hidden="1"/>
    <col min="4870" max="4870" width="12.875" style="22" hidden="1"/>
    <col min="4871" max="4871" width="13" style="22" hidden="1"/>
    <col min="4872" max="4872" width="18.5" style="22" hidden="1"/>
    <col min="4873" max="4873" width="17.375" style="22" hidden="1"/>
    <col min="4874" max="4874" width="13" style="22" hidden="1"/>
    <col min="4875" max="4875" width="18.375" style="22" hidden="1"/>
    <col min="4876" max="4876" width="18" style="22" hidden="1"/>
    <col min="4877" max="4877" width="10.625" style="22" hidden="1"/>
    <col min="4878" max="4878" width="9" style="22" hidden="1"/>
    <col min="4879" max="4879" width="9.875" style="22" hidden="1"/>
    <col min="4880" max="4880" width="10.25" style="22" hidden="1"/>
    <col min="4881" max="4882" width="13.25" style="22" hidden="1"/>
    <col min="4883" max="4883" width="11.75" style="22" hidden="1"/>
    <col min="4884" max="4884" width="15.375" style="22" hidden="1"/>
    <col min="4885" max="4885" width="11.125" style="22" hidden="1"/>
    <col min="4886" max="4886" width="0" style="22" hidden="1"/>
    <col min="4887" max="4887" width="10.5" style="22" hidden="1"/>
    <col min="4888" max="4888" width="10" style="22" hidden="1"/>
    <col min="4889" max="4889" width="16.375" style="22" hidden="1"/>
    <col min="4890" max="4890" width="9.75" style="22" hidden="1"/>
    <col min="4891" max="4891" width="12" style="22" hidden="1"/>
    <col min="4892" max="4892" width="0" style="22" hidden="1"/>
    <col min="4893" max="4893" width="10.75" style="22" hidden="1"/>
    <col min="4894" max="4894" width="10.25" style="22" hidden="1"/>
    <col min="4895" max="4895" width="2.625" style="22" hidden="1"/>
    <col min="4896" max="4896" width="12" style="22" hidden="1"/>
    <col min="4897" max="5121" width="9" style="22" hidden="1"/>
    <col min="5122" max="5122" width="0" style="22" hidden="1"/>
    <col min="5123" max="5123" width="4.5" style="22" hidden="1"/>
    <col min="5124" max="5124" width="40" style="22" hidden="1"/>
    <col min="5125" max="5125" width="9.625" style="22" hidden="1"/>
    <col min="5126" max="5126" width="12.875" style="22" hidden="1"/>
    <col min="5127" max="5127" width="13" style="22" hidden="1"/>
    <col min="5128" max="5128" width="18.5" style="22" hidden="1"/>
    <col min="5129" max="5129" width="17.375" style="22" hidden="1"/>
    <col min="5130" max="5130" width="13" style="22" hidden="1"/>
    <col min="5131" max="5131" width="18.375" style="22" hidden="1"/>
    <col min="5132" max="5132" width="18" style="22" hidden="1"/>
    <col min="5133" max="5133" width="10.625" style="22" hidden="1"/>
    <col min="5134" max="5134" width="9" style="22" hidden="1"/>
    <col min="5135" max="5135" width="9.875" style="22" hidden="1"/>
    <col min="5136" max="5136" width="10.25" style="22" hidden="1"/>
    <col min="5137" max="5138" width="13.25" style="22" hidden="1"/>
    <col min="5139" max="5139" width="11.75" style="22" hidden="1"/>
    <col min="5140" max="5140" width="15.375" style="22" hidden="1"/>
    <col min="5141" max="5141" width="11.125" style="22" hidden="1"/>
    <col min="5142" max="5142" width="0" style="22" hidden="1"/>
    <col min="5143" max="5143" width="10.5" style="22" hidden="1"/>
    <col min="5144" max="5144" width="10" style="22" hidden="1"/>
    <col min="5145" max="5145" width="16.375" style="22" hidden="1"/>
    <col min="5146" max="5146" width="9.75" style="22" hidden="1"/>
    <col min="5147" max="5147" width="12" style="22" hidden="1"/>
    <col min="5148" max="5148" width="0" style="22" hidden="1"/>
    <col min="5149" max="5149" width="10.75" style="22" hidden="1"/>
    <col min="5150" max="5150" width="10.25" style="22" hidden="1"/>
    <col min="5151" max="5151" width="2.625" style="22" hidden="1"/>
    <col min="5152" max="5152" width="12" style="22" hidden="1"/>
    <col min="5153" max="5377" width="9" style="22" hidden="1"/>
    <col min="5378" max="5378" width="0" style="22" hidden="1"/>
    <col min="5379" max="5379" width="4.5" style="22" hidden="1"/>
    <col min="5380" max="5380" width="40" style="22" hidden="1"/>
    <col min="5381" max="5381" width="9.625" style="22" hidden="1"/>
    <col min="5382" max="5382" width="12.875" style="22" hidden="1"/>
    <col min="5383" max="5383" width="13" style="22" hidden="1"/>
    <col min="5384" max="5384" width="18.5" style="22" hidden="1"/>
    <col min="5385" max="5385" width="17.375" style="22" hidden="1"/>
    <col min="5386" max="5386" width="13" style="22" hidden="1"/>
    <col min="5387" max="5387" width="18.375" style="22" hidden="1"/>
    <col min="5388" max="5388" width="18" style="22" hidden="1"/>
    <col min="5389" max="5389" width="10.625" style="22" hidden="1"/>
    <col min="5390" max="5390" width="9" style="22" hidden="1"/>
    <col min="5391" max="5391" width="9.875" style="22" hidden="1"/>
    <col min="5392" max="5392" width="10.25" style="22" hidden="1"/>
    <col min="5393" max="5394" width="13.25" style="22" hidden="1"/>
    <col min="5395" max="5395" width="11.75" style="22" hidden="1"/>
    <col min="5396" max="5396" width="15.375" style="22" hidden="1"/>
    <col min="5397" max="5397" width="11.125" style="22" hidden="1"/>
    <col min="5398" max="5398" width="0" style="22" hidden="1"/>
    <col min="5399" max="5399" width="10.5" style="22" hidden="1"/>
    <col min="5400" max="5400" width="10" style="22" hidden="1"/>
    <col min="5401" max="5401" width="16.375" style="22" hidden="1"/>
    <col min="5402" max="5402" width="9.75" style="22" hidden="1"/>
    <col min="5403" max="5403" width="12" style="22" hidden="1"/>
    <col min="5404" max="5404" width="0" style="22" hidden="1"/>
    <col min="5405" max="5405" width="10.75" style="22" hidden="1"/>
    <col min="5406" max="5406" width="10.25" style="22" hidden="1"/>
    <col min="5407" max="5407" width="2.625" style="22" hidden="1"/>
    <col min="5408" max="5408" width="12" style="22" hidden="1"/>
    <col min="5409" max="5633" width="9" style="22" hidden="1"/>
    <col min="5634" max="5634" width="0" style="22" hidden="1"/>
    <col min="5635" max="5635" width="4.5" style="22" hidden="1"/>
    <col min="5636" max="5636" width="40" style="22" hidden="1"/>
    <col min="5637" max="5637" width="9.625" style="22" hidden="1"/>
    <col min="5638" max="5638" width="12.875" style="22" hidden="1"/>
    <col min="5639" max="5639" width="13" style="22" hidden="1"/>
    <col min="5640" max="5640" width="18.5" style="22" hidden="1"/>
    <col min="5641" max="5641" width="17.375" style="22" hidden="1"/>
    <col min="5642" max="5642" width="13" style="22" hidden="1"/>
    <col min="5643" max="5643" width="18.375" style="22" hidden="1"/>
    <col min="5644" max="5644" width="18" style="22" hidden="1"/>
    <col min="5645" max="5645" width="10.625" style="22" hidden="1"/>
    <col min="5646" max="5646" width="9" style="22" hidden="1"/>
    <col min="5647" max="5647" width="9.875" style="22" hidden="1"/>
    <col min="5648" max="5648" width="10.25" style="22" hidden="1"/>
    <col min="5649" max="5650" width="13.25" style="22" hidden="1"/>
    <col min="5651" max="5651" width="11.75" style="22" hidden="1"/>
    <col min="5652" max="5652" width="15.375" style="22" hidden="1"/>
    <col min="5653" max="5653" width="11.125" style="22" hidden="1"/>
    <col min="5654" max="5654" width="0" style="22" hidden="1"/>
    <col min="5655" max="5655" width="10.5" style="22" hidden="1"/>
    <col min="5656" max="5656" width="10" style="22" hidden="1"/>
    <col min="5657" max="5657" width="16.375" style="22" hidden="1"/>
    <col min="5658" max="5658" width="9.75" style="22" hidden="1"/>
    <col min="5659" max="5659" width="12" style="22" hidden="1"/>
    <col min="5660" max="5660" width="0" style="22" hidden="1"/>
    <col min="5661" max="5661" width="10.75" style="22" hidden="1"/>
    <col min="5662" max="5662" width="10.25" style="22" hidden="1"/>
    <col min="5663" max="5663" width="2.625" style="22" hidden="1"/>
    <col min="5664" max="5664" width="12" style="22" hidden="1"/>
    <col min="5665" max="5889" width="9" style="22" hidden="1"/>
    <col min="5890" max="5890" width="0" style="22" hidden="1"/>
    <col min="5891" max="5891" width="4.5" style="22" hidden="1"/>
    <col min="5892" max="5892" width="40" style="22" hidden="1"/>
    <col min="5893" max="5893" width="9.625" style="22" hidden="1"/>
    <col min="5894" max="5894" width="12.875" style="22" hidden="1"/>
    <col min="5895" max="5895" width="13" style="22" hidden="1"/>
    <col min="5896" max="5896" width="18.5" style="22" hidden="1"/>
    <col min="5897" max="5897" width="17.375" style="22" hidden="1"/>
    <col min="5898" max="5898" width="13" style="22" hidden="1"/>
    <col min="5899" max="5899" width="18.375" style="22" hidden="1"/>
    <col min="5900" max="5900" width="18" style="22" hidden="1"/>
    <col min="5901" max="5901" width="10.625" style="22" hidden="1"/>
    <col min="5902" max="5902" width="9" style="22" hidden="1"/>
    <col min="5903" max="5903" width="9.875" style="22" hidden="1"/>
    <col min="5904" max="5904" width="10.25" style="22" hidden="1"/>
    <col min="5905" max="5906" width="13.25" style="22" hidden="1"/>
    <col min="5907" max="5907" width="11.75" style="22" hidden="1"/>
    <col min="5908" max="5908" width="15.375" style="22" hidden="1"/>
    <col min="5909" max="5909" width="11.125" style="22" hidden="1"/>
    <col min="5910" max="5910" width="0" style="22" hidden="1"/>
    <col min="5911" max="5911" width="10.5" style="22" hidden="1"/>
    <col min="5912" max="5912" width="10" style="22" hidden="1"/>
    <col min="5913" max="5913" width="16.375" style="22" hidden="1"/>
    <col min="5914" max="5914" width="9.75" style="22" hidden="1"/>
    <col min="5915" max="5915" width="12" style="22" hidden="1"/>
    <col min="5916" max="5916" width="0" style="22" hidden="1"/>
    <col min="5917" max="5917" width="10.75" style="22" hidden="1"/>
    <col min="5918" max="5918" width="10.25" style="22" hidden="1"/>
    <col min="5919" max="5919" width="2.625" style="22" hidden="1"/>
    <col min="5920" max="5920" width="12" style="22" hidden="1"/>
    <col min="5921" max="6145" width="9" style="22" hidden="1"/>
    <col min="6146" max="6146" width="0" style="22" hidden="1"/>
    <col min="6147" max="6147" width="4.5" style="22" hidden="1"/>
    <col min="6148" max="6148" width="40" style="22" hidden="1"/>
    <col min="6149" max="6149" width="9.625" style="22" hidden="1"/>
    <col min="6150" max="6150" width="12.875" style="22" hidden="1"/>
    <col min="6151" max="6151" width="13" style="22" hidden="1"/>
    <col min="6152" max="6152" width="18.5" style="22" hidden="1"/>
    <col min="6153" max="6153" width="17.375" style="22" hidden="1"/>
    <col min="6154" max="6154" width="13" style="22" hidden="1"/>
    <col min="6155" max="6155" width="18.375" style="22" hidden="1"/>
    <col min="6156" max="6156" width="18" style="22" hidden="1"/>
    <col min="6157" max="6157" width="10.625" style="22" hidden="1"/>
    <col min="6158" max="6158" width="9" style="22" hidden="1"/>
    <col min="6159" max="6159" width="9.875" style="22" hidden="1"/>
    <col min="6160" max="6160" width="10.25" style="22" hidden="1"/>
    <col min="6161" max="6162" width="13.25" style="22" hidden="1"/>
    <col min="6163" max="6163" width="11.75" style="22" hidden="1"/>
    <col min="6164" max="6164" width="15.375" style="22" hidden="1"/>
    <col min="6165" max="6165" width="11.125" style="22" hidden="1"/>
    <col min="6166" max="6166" width="0" style="22" hidden="1"/>
    <col min="6167" max="6167" width="10.5" style="22" hidden="1"/>
    <col min="6168" max="6168" width="10" style="22" hidden="1"/>
    <col min="6169" max="6169" width="16.375" style="22" hidden="1"/>
    <col min="6170" max="6170" width="9.75" style="22" hidden="1"/>
    <col min="6171" max="6171" width="12" style="22" hidden="1"/>
    <col min="6172" max="6172" width="0" style="22" hidden="1"/>
    <col min="6173" max="6173" width="10.75" style="22" hidden="1"/>
    <col min="6174" max="6174" width="10.25" style="22" hidden="1"/>
    <col min="6175" max="6175" width="2.625" style="22" hidden="1"/>
    <col min="6176" max="6176" width="12" style="22" hidden="1"/>
    <col min="6177" max="6401" width="9" style="22" hidden="1"/>
    <col min="6402" max="6402" width="0" style="22" hidden="1"/>
    <col min="6403" max="6403" width="4.5" style="22" hidden="1"/>
    <col min="6404" max="6404" width="40" style="22" hidden="1"/>
    <col min="6405" max="6405" width="9.625" style="22" hidden="1"/>
    <col min="6406" max="6406" width="12.875" style="22" hidden="1"/>
    <col min="6407" max="6407" width="13" style="22" hidden="1"/>
    <col min="6408" max="6408" width="18.5" style="22" hidden="1"/>
    <col min="6409" max="6409" width="17.375" style="22" hidden="1"/>
    <col min="6410" max="6410" width="13" style="22" hidden="1"/>
    <col min="6411" max="6411" width="18.375" style="22" hidden="1"/>
    <col min="6412" max="6412" width="18" style="22" hidden="1"/>
    <col min="6413" max="6413" width="10.625" style="22" hidden="1"/>
    <col min="6414" max="6414" width="9" style="22" hidden="1"/>
    <col min="6415" max="6415" width="9.875" style="22" hidden="1"/>
    <col min="6416" max="6416" width="10.25" style="22" hidden="1"/>
    <col min="6417" max="6418" width="13.25" style="22" hidden="1"/>
    <col min="6419" max="6419" width="11.75" style="22" hidden="1"/>
    <col min="6420" max="6420" width="15.375" style="22" hidden="1"/>
    <col min="6421" max="6421" width="11.125" style="22" hidden="1"/>
    <col min="6422" max="6422" width="0" style="22" hidden="1"/>
    <col min="6423" max="6423" width="10.5" style="22" hidden="1"/>
    <col min="6424" max="6424" width="10" style="22" hidden="1"/>
    <col min="6425" max="6425" width="16.375" style="22" hidden="1"/>
    <col min="6426" max="6426" width="9.75" style="22" hidden="1"/>
    <col min="6427" max="6427" width="12" style="22" hidden="1"/>
    <col min="6428" max="6428" width="0" style="22" hidden="1"/>
    <col min="6429" max="6429" width="10.75" style="22" hidden="1"/>
    <col min="6430" max="6430" width="10.25" style="22" hidden="1"/>
    <col min="6431" max="6431" width="2.625" style="22" hidden="1"/>
    <col min="6432" max="6432" width="12" style="22" hidden="1"/>
    <col min="6433" max="6657" width="9" style="22" hidden="1"/>
    <col min="6658" max="6658" width="0" style="22" hidden="1"/>
    <col min="6659" max="6659" width="4.5" style="22" hidden="1"/>
    <col min="6660" max="6660" width="40" style="22" hidden="1"/>
    <col min="6661" max="6661" width="9.625" style="22" hidden="1"/>
    <col min="6662" max="6662" width="12.875" style="22" hidden="1"/>
    <col min="6663" max="6663" width="13" style="22" hidden="1"/>
    <col min="6664" max="6664" width="18.5" style="22" hidden="1"/>
    <col min="6665" max="6665" width="17.375" style="22" hidden="1"/>
    <col min="6666" max="6666" width="13" style="22" hidden="1"/>
    <col min="6667" max="6667" width="18.375" style="22" hidden="1"/>
    <col min="6668" max="6668" width="18" style="22" hidden="1"/>
    <col min="6669" max="6669" width="10.625" style="22" hidden="1"/>
    <col min="6670" max="6670" width="9" style="22" hidden="1"/>
    <col min="6671" max="6671" width="9.875" style="22" hidden="1"/>
    <col min="6672" max="6672" width="10.25" style="22" hidden="1"/>
    <col min="6673" max="6674" width="13.25" style="22" hidden="1"/>
    <col min="6675" max="6675" width="11.75" style="22" hidden="1"/>
    <col min="6676" max="6676" width="15.375" style="22" hidden="1"/>
    <col min="6677" max="6677" width="11.125" style="22" hidden="1"/>
    <col min="6678" max="6678" width="0" style="22" hidden="1"/>
    <col min="6679" max="6679" width="10.5" style="22" hidden="1"/>
    <col min="6680" max="6680" width="10" style="22" hidden="1"/>
    <col min="6681" max="6681" width="16.375" style="22" hidden="1"/>
    <col min="6682" max="6682" width="9.75" style="22" hidden="1"/>
    <col min="6683" max="6683" width="12" style="22" hidden="1"/>
    <col min="6684" max="6684" width="0" style="22" hidden="1"/>
    <col min="6685" max="6685" width="10.75" style="22" hidden="1"/>
    <col min="6686" max="6686" width="10.25" style="22" hidden="1"/>
    <col min="6687" max="6687" width="2.625" style="22" hidden="1"/>
    <col min="6688" max="6688" width="12" style="22" hidden="1"/>
    <col min="6689" max="6913" width="9" style="22" hidden="1"/>
    <col min="6914" max="6914" width="0" style="22" hidden="1"/>
    <col min="6915" max="6915" width="4.5" style="22" hidden="1"/>
    <col min="6916" max="6916" width="40" style="22" hidden="1"/>
    <col min="6917" max="6917" width="9.625" style="22" hidden="1"/>
    <col min="6918" max="6918" width="12.875" style="22" hidden="1"/>
    <col min="6919" max="6919" width="13" style="22" hidden="1"/>
    <col min="6920" max="6920" width="18.5" style="22" hidden="1"/>
    <col min="6921" max="6921" width="17.375" style="22" hidden="1"/>
    <col min="6922" max="6922" width="13" style="22" hidden="1"/>
    <col min="6923" max="6923" width="18.375" style="22" hidden="1"/>
    <col min="6924" max="6924" width="18" style="22" hidden="1"/>
    <col min="6925" max="6925" width="10.625" style="22" hidden="1"/>
    <col min="6926" max="6926" width="9" style="22" hidden="1"/>
    <col min="6927" max="6927" width="9.875" style="22" hidden="1"/>
    <col min="6928" max="6928" width="10.25" style="22" hidden="1"/>
    <col min="6929" max="6930" width="13.25" style="22" hidden="1"/>
    <col min="6931" max="6931" width="11.75" style="22" hidden="1"/>
    <col min="6932" max="6932" width="15.375" style="22" hidden="1"/>
    <col min="6933" max="6933" width="11.125" style="22" hidden="1"/>
    <col min="6934" max="6934" width="0" style="22" hidden="1"/>
    <col min="6935" max="6935" width="10.5" style="22" hidden="1"/>
    <col min="6936" max="6936" width="10" style="22" hidden="1"/>
    <col min="6937" max="6937" width="16.375" style="22" hidden="1"/>
    <col min="6938" max="6938" width="9.75" style="22" hidden="1"/>
    <col min="6939" max="6939" width="12" style="22" hidden="1"/>
    <col min="6940" max="6940" width="0" style="22" hidden="1"/>
    <col min="6941" max="6941" width="10.75" style="22" hidden="1"/>
    <col min="6942" max="6942" width="10.25" style="22" hidden="1"/>
    <col min="6943" max="6943" width="2.625" style="22" hidden="1"/>
    <col min="6944" max="6944" width="12" style="22" hidden="1"/>
    <col min="6945" max="7169" width="9" style="22" hidden="1"/>
    <col min="7170" max="7170" width="0" style="22" hidden="1"/>
    <col min="7171" max="7171" width="4.5" style="22" hidden="1"/>
    <col min="7172" max="7172" width="40" style="22" hidden="1"/>
    <col min="7173" max="7173" width="9.625" style="22" hidden="1"/>
    <col min="7174" max="7174" width="12.875" style="22" hidden="1"/>
    <col min="7175" max="7175" width="13" style="22" hidden="1"/>
    <col min="7176" max="7176" width="18.5" style="22" hidden="1"/>
    <col min="7177" max="7177" width="17.375" style="22" hidden="1"/>
    <col min="7178" max="7178" width="13" style="22" hidden="1"/>
    <col min="7179" max="7179" width="18.375" style="22" hidden="1"/>
    <col min="7180" max="7180" width="18" style="22" hidden="1"/>
    <col min="7181" max="7181" width="10.625" style="22" hidden="1"/>
    <col min="7182" max="7182" width="9" style="22" hidden="1"/>
    <col min="7183" max="7183" width="9.875" style="22" hidden="1"/>
    <col min="7184" max="7184" width="10.25" style="22" hidden="1"/>
    <col min="7185" max="7186" width="13.25" style="22" hidden="1"/>
    <col min="7187" max="7187" width="11.75" style="22" hidden="1"/>
    <col min="7188" max="7188" width="15.375" style="22" hidden="1"/>
    <col min="7189" max="7189" width="11.125" style="22" hidden="1"/>
    <col min="7190" max="7190" width="0" style="22" hidden="1"/>
    <col min="7191" max="7191" width="10.5" style="22" hidden="1"/>
    <col min="7192" max="7192" width="10" style="22" hidden="1"/>
    <col min="7193" max="7193" width="16.375" style="22" hidden="1"/>
    <col min="7194" max="7194" width="9.75" style="22" hidden="1"/>
    <col min="7195" max="7195" width="12" style="22" hidden="1"/>
    <col min="7196" max="7196" width="0" style="22" hidden="1"/>
    <col min="7197" max="7197" width="10.75" style="22" hidden="1"/>
    <col min="7198" max="7198" width="10.25" style="22" hidden="1"/>
    <col min="7199" max="7199" width="2.625" style="22" hidden="1"/>
    <col min="7200" max="7200" width="12" style="22" hidden="1"/>
    <col min="7201" max="7425" width="9" style="22" hidden="1"/>
    <col min="7426" max="7426" width="0" style="22" hidden="1"/>
    <col min="7427" max="7427" width="4.5" style="22" hidden="1"/>
    <col min="7428" max="7428" width="40" style="22" hidden="1"/>
    <col min="7429" max="7429" width="9.625" style="22" hidden="1"/>
    <col min="7430" max="7430" width="12.875" style="22" hidden="1"/>
    <col min="7431" max="7431" width="13" style="22" hidden="1"/>
    <col min="7432" max="7432" width="18.5" style="22" hidden="1"/>
    <col min="7433" max="7433" width="17.375" style="22" hidden="1"/>
    <col min="7434" max="7434" width="13" style="22" hidden="1"/>
    <col min="7435" max="7435" width="18.375" style="22" hidden="1"/>
    <col min="7436" max="7436" width="18" style="22" hidden="1"/>
    <col min="7437" max="7437" width="10.625" style="22" hidden="1"/>
    <col min="7438" max="7438" width="9" style="22" hidden="1"/>
    <col min="7439" max="7439" width="9.875" style="22" hidden="1"/>
    <col min="7440" max="7440" width="10.25" style="22" hidden="1"/>
    <col min="7441" max="7442" width="13.25" style="22" hidden="1"/>
    <col min="7443" max="7443" width="11.75" style="22" hidden="1"/>
    <col min="7444" max="7444" width="15.375" style="22" hidden="1"/>
    <col min="7445" max="7445" width="11.125" style="22" hidden="1"/>
    <col min="7446" max="7446" width="0" style="22" hidden="1"/>
    <col min="7447" max="7447" width="10.5" style="22" hidden="1"/>
    <col min="7448" max="7448" width="10" style="22" hidden="1"/>
    <col min="7449" max="7449" width="16.375" style="22" hidden="1"/>
    <col min="7450" max="7450" width="9.75" style="22" hidden="1"/>
    <col min="7451" max="7451" width="12" style="22" hidden="1"/>
    <col min="7452" max="7452" width="0" style="22" hidden="1"/>
    <col min="7453" max="7453" width="10.75" style="22" hidden="1"/>
    <col min="7454" max="7454" width="10.25" style="22" hidden="1"/>
    <col min="7455" max="7455" width="2.625" style="22" hidden="1"/>
    <col min="7456" max="7456" width="12" style="22" hidden="1"/>
    <col min="7457" max="7681" width="9" style="22" hidden="1"/>
    <col min="7682" max="7682" width="0" style="22" hidden="1"/>
    <col min="7683" max="7683" width="4.5" style="22" hidden="1"/>
    <col min="7684" max="7684" width="40" style="22" hidden="1"/>
    <col min="7685" max="7685" width="9.625" style="22" hidden="1"/>
    <col min="7686" max="7686" width="12.875" style="22" hidden="1"/>
    <col min="7687" max="7687" width="13" style="22" hidden="1"/>
    <col min="7688" max="7688" width="18.5" style="22" hidden="1"/>
    <col min="7689" max="7689" width="17.375" style="22" hidden="1"/>
    <col min="7690" max="7690" width="13" style="22" hidden="1"/>
    <col min="7691" max="7691" width="18.375" style="22" hidden="1"/>
    <col min="7692" max="7692" width="18" style="22" hidden="1"/>
    <col min="7693" max="7693" width="10.625" style="22" hidden="1"/>
    <col min="7694" max="7694" width="9" style="22" hidden="1"/>
    <col min="7695" max="7695" width="9.875" style="22" hidden="1"/>
    <col min="7696" max="7696" width="10.25" style="22" hidden="1"/>
    <col min="7697" max="7698" width="13.25" style="22" hidden="1"/>
    <col min="7699" max="7699" width="11.75" style="22" hidden="1"/>
    <col min="7700" max="7700" width="15.375" style="22" hidden="1"/>
    <col min="7701" max="7701" width="11.125" style="22" hidden="1"/>
    <col min="7702" max="7702" width="0" style="22" hidden="1"/>
    <col min="7703" max="7703" width="10.5" style="22" hidden="1"/>
    <col min="7704" max="7704" width="10" style="22" hidden="1"/>
    <col min="7705" max="7705" width="16.375" style="22" hidden="1"/>
    <col min="7706" max="7706" width="9.75" style="22" hidden="1"/>
    <col min="7707" max="7707" width="12" style="22" hidden="1"/>
    <col min="7708" max="7708" width="0" style="22" hidden="1"/>
    <col min="7709" max="7709" width="10.75" style="22" hidden="1"/>
    <col min="7710" max="7710" width="10.25" style="22" hidden="1"/>
    <col min="7711" max="7711" width="2.625" style="22" hidden="1"/>
    <col min="7712" max="7712" width="12" style="22" hidden="1"/>
    <col min="7713" max="7937" width="9" style="22" hidden="1"/>
    <col min="7938" max="7938" width="0" style="22" hidden="1"/>
    <col min="7939" max="7939" width="4.5" style="22" hidden="1"/>
    <col min="7940" max="7940" width="40" style="22" hidden="1"/>
    <col min="7941" max="7941" width="9.625" style="22" hidden="1"/>
    <col min="7942" max="7942" width="12.875" style="22" hidden="1"/>
    <col min="7943" max="7943" width="13" style="22" hidden="1"/>
    <col min="7944" max="7944" width="18.5" style="22" hidden="1"/>
    <col min="7945" max="7945" width="17.375" style="22" hidden="1"/>
    <col min="7946" max="7946" width="13" style="22" hidden="1"/>
    <col min="7947" max="7947" width="18.375" style="22" hidden="1"/>
    <col min="7948" max="7948" width="18" style="22" hidden="1"/>
    <col min="7949" max="7949" width="10.625" style="22" hidden="1"/>
    <col min="7950" max="7950" width="9" style="22" hidden="1"/>
    <col min="7951" max="7951" width="9.875" style="22" hidden="1"/>
    <col min="7952" max="7952" width="10.25" style="22" hidden="1"/>
    <col min="7953" max="7954" width="13.25" style="22" hidden="1"/>
    <col min="7955" max="7955" width="11.75" style="22" hidden="1"/>
    <col min="7956" max="7956" width="15.375" style="22" hidden="1"/>
    <col min="7957" max="7957" width="11.125" style="22" hidden="1"/>
    <col min="7958" max="7958" width="0" style="22" hidden="1"/>
    <col min="7959" max="7959" width="10.5" style="22" hidden="1"/>
    <col min="7960" max="7960" width="10" style="22" hidden="1"/>
    <col min="7961" max="7961" width="16.375" style="22" hidden="1"/>
    <col min="7962" max="7962" width="9.75" style="22" hidden="1"/>
    <col min="7963" max="7963" width="12" style="22" hidden="1"/>
    <col min="7964" max="7964" width="0" style="22" hidden="1"/>
    <col min="7965" max="7965" width="10.75" style="22" hidden="1"/>
    <col min="7966" max="7966" width="10.25" style="22" hidden="1"/>
    <col min="7967" max="7967" width="2.625" style="22" hidden="1"/>
    <col min="7968" max="7968" width="12" style="22" hidden="1"/>
    <col min="7969" max="8193" width="9" style="22" hidden="1"/>
    <col min="8194" max="8194" width="0" style="22" hidden="1"/>
    <col min="8195" max="8195" width="4.5" style="22" hidden="1"/>
    <col min="8196" max="8196" width="40" style="22" hidden="1"/>
    <col min="8197" max="8197" width="9.625" style="22" hidden="1"/>
    <col min="8198" max="8198" width="12.875" style="22" hidden="1"/>
    <col min="8199" max="8199" width="13" style="22" hidden="1"/>
    <col min="8200" max="8200" width="18.5" style="22" hidden="1"/>
    <col min="8201" max="8201" width="17.375" style="22" hidden="1"/>
    <col min="8202" max="8202" width="13" style="22" hidden="1"/>
    <col min="8203" max="8203" width="18.375" style="22" hidden="1"/>
    <col min="8204" max="8204" width="18" style="22" hidden="1"/>
    <col min="8205" max="8205" width="10.625" style="22" hidden="1"/>
    <col min="8206" max="8206" width="9" style="22" hidden="1"/>
    <col min="8207" max="8207" width="9.875" style="22" hidden="1"/>
    <col min="8208" max="8208" width="10.25" style="22" hidden="1"/>
    <col min="8209" max="8210" width="13.25" style="22" hidden="1"/>
    <col min="8211" max="8211" width="11.75" style="22" hidden="1"/>
    <col min="8212" max="8212" width="15.375" style="22" hidden="1"/>
    <col min="8213" max="8213" width="11.125" style="22" hidden="1"/>
    <col min="8214" max="8214" width="0" style="22" hidden="1"/>
    <col min="8215" max="8215" width="10.5" style="22" hidden="1"/>
    <col min="8216" max="8216" width="10" style="22" hidden="1"/>
    <col min="8217" max="8217" width="16.375" style="22" hidden="1"/>
    <col min="8218" max="8218" width="9.75" style="22" hidden="1"/>
    <col min="8219" max="8219" width="12" style="22" hidden="1"/>
    <col min="8220" max="8220" width="0" style="22" hidden="1"/>
    <col min="8221" max="8221" width="10.75" style="22" hidden="1"/>
    <col min="8222" max="8222" width="10.25" style="22" hidden="1"/>
    <col min="8223" max="8223" width="2.625" style="22" hidden="1"/>
    <col min="8224" max="8224" width="12" style="22" hidden="1"/>
    <col min="8225" max="8449" width="9" style="22" hidden="1"/>
    <col min="8450" max="8450" width="0" style="22" hidden="1"/>
    <col min="8451" max="8451" width="4.5" style="22" hidden="1"/>
    <col min="8452" max="8452" width="40" style="22" hidden="1"/>
    <col min="8453" max="8453" width="9.625" style="22" hidden="1"/>
    <col min="8454" max="8454" width="12.875" style="22" hidden="1"/>
    <col min="8455" max="8455" width="13" style="22" hidden="1"/>
    <col min="8456" max="8456" width="18.5" style="22" hidden="1"/>
    <col min="8457" max="8457" width="17.375" style="22" hidden="1"/>
    <col min="8458" max="8458" width="13" style="22" hidden="1"/>
    <col min="8459" max="8459" width="18.375" style="22" hidden="1"/>
    <col min="8460" max="8460" width="18" style="22" hidden="1"/>
    <col min="8461" max="8461" width="10.625" style="22" hidden="1"/>
    <col min="8462" max="8462" width="9" style="22" hidden="1"/>
    <col min="8463" max="8463" width="9.875" style="22" hidden="1"/>
    <col min="8464" max="8464" width="10.25" style="22" hidden="1"/>
    <col min="8465" max="8466" width="13.25" style="22" hidden="1"/>
    <col min="8467" max="8467" width="11.75" style="22" hidden="1"/>
    <col min="8468" max="8468" width="15.375" style="22" hidden="1"/>
    <col min="8469" max="8469" width="11.125" style="22" hidden="1"/>
    <col min="8470" max="8470" width="0" style="22" hidden="1"/>
    <col min="8471" max="8471" width="10.5" style="22" hidden="1"/>
    <col min="8472" max="8472" width="10" style="22" hidden="1"/>
    <col min="8473" max="8473" width="16.375" style="22" hidden="1"/>
    <col min="8474" max="8474" width="9.75" style="22" hidden="1"/>
    <col min="8475" max="8475" width="12" style="22" hidden="1"/>
    <col min="8476" max="8476" width="0" style="22" hidden="1"/>
    <col min="8477" max="8477" width="10.75" style="22" hidden="1"/>
    <col min="8478" max="8478" width="10.25" style="22" hidden="1"/>
    <col min="8479" max="8479" width="2.625" style="22" hidden="1"/>
    <col min="8480" max="8480" width="12" style="22" hidden="1"/>
    <col min="8481" max="8705" width="9" style="22" hidden="1"/>
    <col min="8706" max="8706" width="0" style="22" hidden="1"/>
    <col min="8707" max="8707" width="4.5" style="22" hidden="1"/>
    <col min="8708" max="8708" width="40" style="22" hidden="1"/>
    <col min="8709" max="8709" width="9.625" style="22" hidden="1"/>
    <col min="8710" max="8710" width="12.875" style="22" hidden="1"/>
    <col min="8711" max="8711" width="13" style="22" hidden="1"/>
    <col min="8712" max="8712" width="18.5" style="22" hidden="1"/>
    <col min="8713" max="8713" width="17.375" style="22" hidden="1"/>
    <col min="8714" max="8714" width="13" style="22" hidden="1"/>
    <col min="8715" max="8715" width="18.375" style="22" hidden="1"/>
    <col min="8716" max="8716" width="18" style="22" hidden="1"/>
    <col min="8717" max="8717" width="10.625" style="22" hidden="1"/>
    <col min="8718" max="8718" width="9" style="22" hidden="1"/>
    <col min="8719" max="8719" width="9.875" style="22" hidden="1"/>
    <col min="8720" max="8720" width="10.25" style="22" hidden="1"/>
    <col min="8721" max="8722" width="13.25" style="22" hidden="1"/>
    <col min="8723" max="8723" width="11.75" style="22" hidden="1"/>
    <col min="8724" max="8724" width="15.375" style="22" hidden="1"/>
    <col min="8725" max="8725" width="11.125" style="22" hidden="1"/>
    <col min="8726" max="8726" width="0" style="22" hidden="1"/>
    <col min="8727" max="8727" width="10.5" style="22" hidden="1"/>
    <col min="8728" max="8728" width="10" style="22" hidden="1"/>
    <col min="8729" max="8729" width="16.375" style="22" hidden="1"/>
    <col min="8730" max="8730" width="9.75" style="22" hidden="1"/>
    <col min="8731" max="8731" width="12" style="22" hidden="1"/>
    <col min="8732" max="8732" width="0" style="22" hidden="1"/>
    <col min="8733" max="8733" width="10.75" style="22" hidden="1"/>
    <col min="8734" max="8734" width="10.25" style="22" hidden="1"/>
    <col min="8735" max="8735" width="2.625" style="22" hidden="1"/>
    <col min="8736" max="8736" width="12" style="22" hidden="1"/>
    <col min="8737" max="8961" width="9" style="22" hidden="1"/>
    <col min="8962" max="8962" width="0" style="22" hidden="1"/>
    <col min="8963" max="8963" width="4.5" style="22" hidden="1"/>
    <col min="8964" max="8964" width="40" style="22" hidden="1"/>
    <col min="8965" max="8965" width="9.625" style="22" hidden="1"/>
    <col min="8966" max="8966" width="12.875" style="22" hidden="1"/>
    <col min="8967" max="8967" width="13" style="22" hidden="1"/>
    <col min="8968" max="8968" width="18.5" style="22" hidden="1"/>
    <col min="8969" max="8969" width="17.375" style="22" hidden="1"/>
    <col min="8970" max="8970" width="13" style="22" hidden="1"/>
    <col min="8971" max="8971" width="18.375" style="22" hidden="1"/>
    <col min="8972" max="8972" width="18" style="22" hidden="1"/>
    <col min="8973" max="8973" width="10.625" style="22" hidden="1"/>
    <col min="8974" max="8974" width="9" style="22" hidden="1"/>
    <col min="8975" max="8975" width="9.875" style="22" hidden="1"/>
    <col min="8976" max="8976" width="10.25" style="22" hidden="1"/>
    <col min="8977" max="8978" width="13.25" style="22" hidden="1"/>
    <col min="8979" max="8979" width="11.75" style="22" hidden="1"/>
    <col min="8980" max="8980" width="15.375" style="22" hidden="1"/>
    <col min="8981" max="8981" width="11.125" style="22" hidden="1"/>
    <col min="8982" max="8982" width="0" style="22" hidden="1"/>
    <col min="8983" max="8983" width="10.5" style="22" hidden="1"/>
    <col min="8984" max="8984" width="10" style="22" hidden="1"/>
    <col min="8985" max="8985" width="16.375" style="22" hidden="1"/>
    <col min="8986" max="8986" width="9.75" style="22" hidden="1"/>
    <col min="8987" max="8987" width="12" style="22" hidden="1"/>
    <col min="8988" max="8988" width="0" style="22" hidden="1"/>
    <col min="8989" max="8989" width="10.75" style="22" hidden="1"/>
    <col min="8990" max="8990" width="10.25" style="22" hidden="1"/>
    <col min="8991" max="8991" width="2.625" style="22" hidden="1"/>
    <col min="8992" max="8992" width="12" style="22" hidden="1"/>
    <col min="8993" max="9217" width="9" style="22" hidden="1"/>
    <col min="9218" max="9218" width="0" style="22" hidden="1"/>
    <col min="9219" max="9219" width="4.5" style="22" hidden="1"/>
    <col min="9220" max="9220" width="40" style="22" hidden="1"/>
    <col min="9221" max="9221" width="9.625" style="22" hidden="1"/>
    <col min="9222" max="9222" width="12.875" style="22" hidden="1"/>
    <col min="9223" max="9223" width="13" style="22" hidden="1"/>
    <col min="9224" max="9224" width="18.5" style="22" hidden="1"/>
    <col min="9225" max="9225" width="17.375" style="22" hidden="1"/>
    <col min="9226" max="9226" width="13" style="22" hidden="1"/>
    <col min="9227" max="9227" width="18.375" style="22" hidden="1"/>
    <col min="9228" max="9228" width="18" style="22" hidden="1"/>
    <col min="9229" max="9229" width="10.625" style="22" hidden="1"/>
    <col min="9230" max="9230" width="9" style="22" hidden="1"/>
    <col min="9231" max="9231" width="9.875" style="22" hidden="1"/>
    <col min="9232" max="9232" width="10.25" style="22" hidden="1"/>
    <col min="9233" max="9234" width="13.25" style="22" hidden="1"/>
    <col min="9235" max="9235" width="11.75" style="22" hidden="1"/>
    <col min="9236" max="9236" width="15.375" style="22" hidden="1"/>
    <col min="9237" max="9237" width="11.125" style="22" hidden="1"/>
    <col min="9238" max="9238" width="0" style="22" hidden="1"/>
    <col min="9239" max="9239" width="10.5" style="22" hidden="1"/>
    <col min="9240" max="9240" width="10" style="22" hidden="1"/>
    <col min="9241" max="9241" width="16.375" style="22" hidden="1"/>
    <col min="9242" max="9242" width="9.75" style="22" hidden="1"/>
    <col min="9243" max="9243" width="12" style="22" hidden="1"/>
    <col min="9244" max="9244" width="0" style="22" hidden="1"/>
    <col min="9245" max="9245" width="10.75" style="22" hidden="1"/>
    <col min="9246" max="9246" width="10.25" style="22" hidden="1"/>
    <col min="9247" max="9247" width="2.625" style="22" hidden="1"/>
    <col min="9248" max="9248" width="12" style="22" hidden="1"/>
    <col min="9249" max="9473" width="9" style="22" hidden="1"/>
    <col min="9474" max="9474" width="0" style="22" hidden="1"/>
    <col min="9475" max="9475" width="4.5" style="22" hidden="1"/>
    <col min="9476" max="9476" width="40" style="22" hidden="1"/>
    <col min="9477" max="9477" width="9.625" style="22" hidden="1"/>
    <col min="9478" max="9478" width="12.875" style="22" hidden="1"/>
    <col min="9479" max="9479" width="13" style="22" hidden="1"/>
    <col min="9480" max="9480" width="18.5" style="22" hidden="1"/>
    <col min="9481" max="9481" width="17.375" style="22" hidden="1"/>
    <col min="9482" max="9482" width="13" style="22" hidden="1"/>
    <col min="9483" max="9483" width="18.375" style="22" hidden="1"/>
    <col min="9484" max="9484" width="18" style="22" hidden="1"/>
    <col min="9485" max="9485" width="10.625" style="22" hidden="1"/>
    <col min="9486" max="9486" width="9" style="22" hidden="1"/>
    <col min="9487" max="9487" width="9.875" style="22" hidden="1"/>
    <col min="9488" max="9488" width="10.25" style="22" hidden="1"/>
    <col min="9489" max="9490" width="13.25" style="22" hidden="1"/>
    <col min="9491" max="9491" width="11.75" style="22" hidden="1"/>
    <col min="9492" max="9492" width="15.375" style="22" hidden="1"/>
    <col min="9493" max="9493" width="11.125" style="22" hidden="1"/>
    <col min="9494" max="9494" width="0" style="22" hidden="1"/>
    <col min="9495" max="9495" width="10.5" style="22" hidden="1"/>
    <col min="9496" max="9496" width="10" style="22" hidden="1"/>
    <col min="9497" max="9497" width="16.375" style="22" hidden="1"/>
    <col min="9498" max="9498" width="9.75" style="22" hidden="1"/>
    <col min="9499" max="9499" width="12" style="22" hidden="1"/>
    <col min="9500" max="9500" width="0" style="22" hidden="1"/>
    <col min="9501" max="9501" width="10.75" style="22" hidden="1"/>
    <col min="9502" max="9502" width="10.25" style="22" hidden="1"/>
    <col min="9503" max="9503" width="2.625" style="22" hidden="1"/>
    <col min="9504" max="9504" width="12" style="22" hidden="1"/>
    <col min="9505" max="9729" width="9" style="22" hidden="1"/>
    <col min="9730" max="9730" width="0" style="22" hidden="1"/>
    <col min="9731" max="9731" width="4.5" style="22" hidden="1"/>
    <col min="9732" max="9732" width="40" style="22" hidden="1"/>
    <col min="9733" max="9733" width="9.625" style="22" hidden="1"/>
    <col min="9734" max="9734" width="12.875" style="22" hidden="1"/>
    <col min="9735" max="9735" width="13" style="22" hidden="1"/>
    <col min="9736" max="9736" width="18.5" style="22" hidden="1"/>
    <col min="9737" max="9737" width="17.375" style="22" hidden="1"/>
    <col min="9738" max="9738" width="13" style="22" hidden="1"/>
    <col min="9739" max="9739" width="18.375" style="22" hidden="1"/>
    <col min="9740" max="9740" width="18" style="22" hidden="1"/>
    <col min="9741" max="9741" width="10.625" style="22" hidden="1"/>
    <col min="9742" max="9742" width="9" style="22" hidden="1"/>
    <col min="9743" max="9743" width="9.875" style="22" hidden="1"/>
    <col min="9744" max="9744" width="10.25" style="22" hidden="1"/>
    <col min="9745" max="9746" width="13.25" style="22" hidden="1"/>
    <col min="9747" max="9747" width="11.75" style="22" hidden="1"/>
    <col min="9748" max="9748" width="15.375" style="22" hidden="1"/>
    <col min="9749" max="9749" width="11.125" style="22" hidden="1"/>
    <col min="9750" max="9750" width="0" style="22" hidden="1"/>
    <col min="9751" max="9751" width="10.5" style="22" hidden="1"/>
    <col min="9752" max="9752" width="10" style="22" hidden="1"/>
    <col min="9753" max="9753" width="16.375" style="22" hidden="1"/>
    <col min="9754" max="9754" width="9.75" style="22" hidden="1"/>
    <col min="9755" max="9755" width="12" style="22" hidden="1"/>
    <col min="9756" max="9756" width="0" style="22" hidden="1"/>
    <col min="9757" max="9757" width="10.75" style="22" hidden="1"/>
    <col min="9758" max="9758" width="10.25" style="22" hidden="1"/>
    <col min="9759" max="9759" width="2.625" style="22" hidden="1"/>
    <col min="9760" max="9760" width="12" style="22" hidden="1"/>
    <col min="9761" max="9985" width="9" style="22" hidden="1"/>
    <col min="9986" max="9986" width="0" style="22" hidden="1"/>
    <col min="9987" max="9987" width="4.5" style="22" hidden="1"/>
    <col min="9988" max="9988" width="40" style="22" hidden="1"/>
    <col min="9989" max="9989" width="9.625" style="22" hidden="1"/>
    <col min="9990" max="9990" width="12.875" style="22" hidden="1"/>
    <col min="9991" max="9991" width="13" style="22" hidden="1"/>
    <col min="9992" max="9992" width="18.5" style="22" hidden="1"/>
    <col min="9993" max="9993" width="17.375" style="22" hidden="1"/>
    <col min="9994" max="9994" width="13" style="22" hidden="1"/>
    <col min="9995" max="9995" width="18.375" style="22" hidden="1"/>
    <col min="9996" max="9996" width="18" style="22" hidden="1"/>
    <col min="9997" max="9997" width="10.625" style="22" hidden="1"/>
    <col min="9998" max="9998" width="9" style="22" hidden="1"/>
    <col min="9999" max="9999" width="9.875" style="22" hidden="1"/>
    <col min="10000" max="10000" width="10.25" style="22" hidden="1"/>
    <col min="10001" max="10002" width="13.25" style="22" hidden="1"/>
    <col min="10003" max="10003" width="11.75" style="22" hidden="1"/>
    <col min="10004" max="10004" width="15.375" style="22" hidden="1"/>
    <col min="10005" max="10005" width="11.125" style="22" hidden="1"/>
    <col min="10006" max="10006" width="0" style="22" hidden="1"/>
    <col min="10007" max="10007" width="10.5" style="22" hidden="1"/>
    <col min="10008" max="10008" width="10" style="22" hidden="1"/>
    <col min="10009" max="10009" width="16.375" style="22" hidden="1"/>
    <col min="10010" max="10010" width="9.75" style="22" hidden="1"/>
    <col min="10011" max="10011" width="12" style="22" hidden="1"/>
    <col min="10012" max="10012" width="0" style="22" hidden="1"/>
    <col min="10013" max="10013" width="10.75" style="22" hidden="1"/>
    <col min="10014" max="10014" width="10.25" style="22" hidden="1"/>
    <col min="10015" max="10015" width="2.625" style="22" hidden="1"/>
    <col min="10016" max="10016" width="12" style="22" hidden="1"/>
    <col min="10017" max="10241" width="9" style="22" hidden="1"/>
    <col min="10242" max="10242" width="0" style="22" hidden="1"/>
    <col min="10243" max="10243" width="4.5" style="22" hidden="1"/>
    <col min="10244" max="10244" width="40" style="22" hidden="1"/>
    <col min="10245" max="10245" width="9.625" style="22" hidden="1"/>
    <col min="10246" max="10246" width="12.875" style="22" hidden="1"/>
    <col min="10247" max="10247" width="13" style="22" hidden="1"/>
    <col min="10248" max="10248" width="18.5" style="22" hidden="1"/>
    <col min="10249" max="10249" width="17.375" style="22" hidden="1"/>
    <col min="10250" max="10250" width="13" style="22" hidden="1"/>
    <col min="10251" max="10251" width="18.375" style="22" hidden="1"/>
    <col min="10252" max="10252" width="18" style="22" hidden="1"/>
    <col min="10253" max="10253" width="10.625" style="22" hidden="1"/>
    <col min="10254" max="10254" width="9" style="22" hidden="1"/>
    <col min="10255" max="10255" width="9.875" style="22" hidden="1"/>
    <col min="10256" max="10256" width="10.25" style="22" hidden="1"/>
    <col min="10257" max="10258" width="13.25" style="22" hidden="1"/>
    <col min="10259" max="10259" width="11.75" style="22" hidden="1"/>
    <col min="10260" max="10260" width="15.375" style="22" hidden="1"/>
    <col min="10261" max="10261" width="11.125" style="22" hidden="1"/>
    <col min="10262" max="10262" width="0" style="22" hidden="1"/>
    <col min="10263" max="10263" width="10.5" style="22" hidden="1"/>
    <col min="10264" max="10264" width="10" style="22" hidden="1"/>
    <col min="10265" max="10265" width="16.375" style="22" hidden="1"/>
    <col min="10266" max="10266" width="9.75" style="22" hidden="1"/>
    <col min="10267" max="10267" width="12" style="22" hidden="1"/>
    <col min="10268" max="10268" width="0" style="22" hidden="1"/>
    <col min="10269" max="10269" width="10.75" style="22" hidden="1"/>
    <col min="10270" max="10270" width="10.25" style="22" hidden="1"/>
    <col min="10271" max="10271" width="2.625" style="22" hidden="1"/>
    <col min="10272" max="10272" width="12" style="22" hidden="1"/>
    <col min="10273" max="10497" width="9" style="22" hidden="1"/>
    <col min="10498" max="10498" width="0" style="22" hidden="1"/>
    <col min="10499" max="10499" width="4.5" style="22" hidden="1"/>
    <col min="10500" max="10500" width="40" style="22" hidden="1"/>
    <col min="10501" max="10501" width="9.625" style="22" hidden="1"/>
    <col min="10502" max="10502" width="12.875" style="22" hidden="1"/>
    <col min="10503" max="10503" width="13" style="22" hidden="1"/>
    <col min="10504" max="10504" width="18.5" style="22" hidden="1"/>
    <col min="10505" max="10505" width="17.375" style="22" hidden="1"/>
    <col min="10506" max="10506" width="13" style="22" hidden="1"/>
    <col min="10507" max="10507" width="18.375" style="22" hidden="1"/>
    <col min="10508" max="10508" width="18" style="22" hidden="1"/>
    <col min="10509" max="10509" width="10.625" style="22" hidden="1"/>
    <col min="10510" max="10510" width="9" style="22" hidden="1"/>
    <col min="10511" max="10511" width="9.875" style="22" hidden="1"/>
    <col min="10512" max="10512" width="10.25" style="22" hidden="1"/>
    <col min="10513" max="10514" width="13.25" style="22" hidden="1"/>
    <col min="10515" max="10515" width="11.75" style="22" hidden="1"/>
    <col min="10516" max="10516" width="15.375" style="22" hidden="1"/>
    <col min="10517" max="10517" width="11.125" style="22" hidden="1"/>
    <col min="10518" max="10518" width="0" style="22" hidden="1"/>
    <col min="10519" max="10519" width="10.5" style="22" hidden="1"/>
    <col min="10520" max="10520" width="10" style="22" hidden="1"/>
    <col min="10521" max="10521" width="16.375" style="22" hidden="1"/>
    <col min="10522" max="10522" width="9.75" style="22" hidden="1"/>
    <col min="10523" max="10523" width="12" style="22" hidden="1"/>
    <col min="10524" max="10524" width="0" style="22" hidden="1"/>
    <col min="10525" max="10525" width="10.75" style="22" hidden="1"/>
    <col min="10526" max="10526" width="10.25" style="22" hidden="1"/>
    <col min="10527" max="10527" width="2.625" style="22" hidden="1"/>
    <col min="10528" max="10528" width="12" style="22" hidden="1"/>
    <col min="10529" max="10753" width="9" style="22" hidden="1"/>
    <col min="10754" max="10754" width="0" style="22" hidden="1"/>
    <col min="10755" max="10755" width="4.5" style="22" hidden="1"/>
    <col min="10756" max="10756" width="40" style="22" hidden="1"/>
    <col min="10757" max="10757" width="9.625" style="22" hidden="1"/>
    <col min="10758" max="10758" width="12.875" style="22" hidden="1"/>
    <col min="10759" max="10759" width="13" style="22" hidden="1"/>
    <col min="10760" max="10760" width="18.5" style="22" hidden="1"/>
    <col min="10761" max="10761" width="17.375" style="22" hidden="1"/>
    <col min="10762" max="10762" width="13" style="22" hidden="1"/>
    <col min="10763" max="10763" width="18.375" style="22" hidden="1"/>
    <col min="10764" max="10764" width="18" style="22" hidden="1"/>
    <col min="10765" max="10765" width="10.625" style="22" hidden="1"/>
    <col min="10766" max="10766" width="9" style="22" hidden="1"/>
    <col min="10767" max="10767" width="9.875" style="22" hidden="1"/>
    <col min="10768" max="10768" width="10.25" style="22" hidden="1"/>
    <col min="10769" max="10770" width="13.25" style="22" hidden="1"/>
    <col min="10771" max="10771" width="11.75" style="22" hidden="1"/>
    <col min="10772" max="10772" width="15.375" style="22" hidden="1"/>
    <col min="10773" max="10773" width="11.125" style="22" hidden="1"/>
    <col min="10774" max="10774" width="0" style="22" hidden="1"/>
    <col min="10775" max="10775" width="10.5" style="22" hidden="1"/>
    <col min="10776" max="10776" width="10" style="22" hidden="1"/>
    <col min="10777" max="10777" width="16.375" style="22" hidden="1"/>
    <col min="10778" max="10778" width="9.75" style="22" hidden="1"/>
    <col min="10779" max="10779" width="12" style="22" hidden="1"/>
    <col min="10780" max="10780" width="0" style="22" hidden="1"/>
    <col min="10781" max="10781" width="10.75" style="22" hidden="1"/>
    <col min="10782" max="10782" width="10.25" style="22" hidden="1"/>
    <col min="10783" max="10783" width="2.625" style="22" hidden="1"/>
    <col min="10784" max="10784" width="12" style="22" hidden="1"/>
    <col min="10785" max="11009" width="9" style="22" hidden="1"/>
    <col min="11010" max="11010" width="0" style="22" hidden="1"/>
    <col min="11011" max="11011" width="4.5" style="22" hidden="1"/>
    <col min="11012" max="11012" width="40" style="22" hidden="1"/>
    <col min="11013" max="11013" width="9.625" style="22" hidden="1"/>
    <col min="11014" max="11014" width="12.875" style="22" hidden="1"/>
    <col min="11015" max="11015" width="13" style="22" hidden="1"/>
    <col min="11016" max="11016" width="18.5" style="22" hidden="1"/>
    <col min="11017" max="11017" width="17.375" style="22" hidden="1"/>
    <col min="11018" max="11018" width="13" style="22" hidden="1"/>
    <col min="11019" max="11019" width="18.375" style="22" hidden="1"/>
    <col min="11020" max="11020" width="18" style="22" hidden="1"/>
    <col min="11021" max="11021" width="10.625" style="22" hidden="1"/>
    <col min="11022" max="11022" width="9" style="22" hidden="1"/>
    <col min="11023" max="11023" width="9.875" style="22" hidden="1"/>
    <col min="11024" max="11024" width="10.25" style="22" hidden="1"/>
    <col min="11025" max="11026" width="13.25" style="22" hidden="1"/>
    <col min="11027" max="11027" width="11.75" style="22" hidden="1"/>
    <col min="11028" max="11028" width="15.375" style="22" hidden="1"/>
    <col min="11029" max="11029" width="11.125" style="22" hidden="1"/>
    <col min="11030" max="11030" width="0" style="22" hidden="1"/>
    <col min="11031" max="11031" width="10.5" style="22" hidden="1"/>
    <col min="11032" max="11032" width="10" style="22" hidden="1"/>
    <col min="11033" max="11033" width="16.375" style="22" hidden="1"/>
    <col min="11034" max="11034" width="9.75" style="22" hidden="1"/>
    <col min="11035" max="11035" width="12" style="22" hidden="1"/>
    <col min="11036" max="11036" width="0" style="22" hidden="1"/>
    <col min="11037" max="11037" width="10.75" style="22" hidden="1"/>
    <col min="11038" max="11038" width="10.25" style="22" hidden="1"/>
    <col min="11039" max="11039" width="2.625" style="22" hidden="1"/>
    <col min="11040" max="11040" width="12" style="22" hidden="1"/>
    <col min="11041" max="11265" width="9" style="22" hidden="1"/>
    <col min="11266" max="11266" width="0" style="22" hidden="1"/>
    <col min="11267" max="11267" width="4.5" style="22" hidden="1"/>
    <col min="11268" max="11268" width="40" style="22" hidden="1"/>
    <col min="11269" max="11269" width="9.625" style="22" hidden="1"/>
    <col min="11270" max="11270" width="12.875" style="22" hidden="1"/>
    <col min="11271" max="11271" width="13" style="22" hidden="1"/>
    <col min="11272" max="11272" width="18.5" style="22" hidden="1"/>
    <col min="11273" max="11273" width="17.375" style="22" hidden="1"/>
    <col min="11274" max="11274" width="13" style="22" hidden="1"/>
    <col min="11275" max="11275" width="18.375" style="22" hidden="1"/>
    <col min="11276" max="11276" width="18" style="22" hidden="1"/>
    <col min="11277" max="11277" width="10.625" style="22" hidden="1"/>
    <col min="11278" max="11278" width="9" style="22" hidden="1"/>
    <col min="11279" max="11279" width="9.875" style="22" hidden="1"/>
    <col min="11280" max="11280" width="10.25" style="22" hidden="1"/>
    <col min="11281" max="11282" width="13.25" style="22" hidden="1"/>
    <col min="11283" max="11283" width="11.75" style="22" hidden="1"/>
    <col min="11284" max="11284" width="15.375" style="22" hidden="1"/>
    <col min="11285" max="11285" width="11.125" style="22" hidden="1"/>
    <col min="11286" max="11286" width="0" style="22" hidden="1"/>
    <col min="11287" max="11287" width="10.5" style="22" hidden="1"/>
    <col min="11288" max="11288" width="10" style="22" hidden="1"/>
    <col min="11289" max="11289" width="16.375" style="22" hidden="1"/>
    <col min="11290" max="11290" width="9.75" style="22" hidden="1"/>
    <col min="11291" max="11291" width="12" style="22" hidden="1"/>
    <col min="11292" max="11292" width="0" style="22" hidden="1"/>
    <col min="11293" max="11293" width="10.75" style="22" hidden="1"/>
    <col min="11294" max="11294" width="10.25" style="22" hidden="1"/>
    <col min="11295" max="11295" width="2.625" style="22" hidden="1"/>
    <col min="11296" max="11296" width="12" style="22" hidden="1"/>
    <col min="11297" max="11521" width="9" style="22" hidden="1"/>
    <col min="11522" max="11522" width="0" style="22" hidden="1"/>
    <col min="11523" max="11523" width="4.5" style="22" hidden="1"/>
    <col min="11524" max="11524" width="40" style="22" hidden="1"/>
    <col min="11525" max="11525" width="9.625" style="22" hidden="1"/>
    <col min="11526" max="11526" width="12.875" style="22" hidden="1"/>
    <col min="11527" max="11527" width="13" style="22" hidden="1"/>
    <col min="11528" max="11528" width="18.5" style="22" hidden="1"/>
    <col min="11529" max="11529" width="17.375" style="22" hidden="1"/>
    <col min="11530" max="11530" width="13" style="22" hidden="1"/>
    <col min="11531" max="11531" width="18.375" style="22" hidden="1"/>
    <col min="11532" max="11532" width="18" style="22" hidden="1"/>
    <col min="11533" max="11533" width="10.625" style="22" hidden="1"/>
    <col min="11534" max="11534" width="9" style="22" hidden="1"/>
    <col min="11535" max="11535" width="9.875" style="22" hidden="1"/>
    <col min="11536" max="11536" width="10.25" style="22" hidden="1"/>
    <col min="11537" max="11538" width="13.25" style="22" hidden="1"/>
    <col min="11539" max="11539" width="11.75" style="22" hidden="1"/>
    <col min="11540" max="11540" width="15.375" style="22" hidden="1"/>
    <col min="11541" max="11541" width="11.125" style="22" hidden="1"/>
    <col min="11542" max="11542" width="0" style="22" hidden="1"/>
    <col min="11543" max="11543" width="10.5" style="22" hidden="1"/>
    <col min="11544" max="11544" width="10" style="22" hidden="1"/>
    <col min="11545" max="11545" width="16.375" style="22" hidden="1"/>
    <col min="11546" max="11546" width="9.75" style="22" hidden="1"/>
    <col min="11547" max="11547" width="12" style="22" hidden="1"/>
    <col min="11548" max="11548" width="0" style="22" hidden="1"/>
    <col min="11549" max="11549" width="10.75" style="22" hidden="1"/>
    <col min="11550" max="11550" width="10.25" style="22" hidden="1"/>
    <col min="11551" max="11551" width="2.625" style="22" hidden="1"/>
    <col min="11552" max="11552" width="12" style="22" hidden="1"/>
    <col min="11553" max="11777" width="9" style="22" hidden="1"/>
    <col min="11778" max="11778" width="0" style="22" hidden="1"/>
    <col min="11779" max="11779" width="4.5" style="22" hidden="1"/>
    <col min="11780" max="11780" width="40" style="22" hidden="1"/>
    <col min="11781" max="11781" width="9.625" style="22" hidden="1"/>
    <col min="11782" max="11782" width="12.875" style="22" hidden="1"/>
    <col min="11783" max="11783" width="13" style="22" hidden="1"/>
    <col min="11784" max="11784" width="18.5" style="22" hidden="1"/>
    <col min="11785" max="11785" width="17.375" style="22" hidden="1"/>
    <col min="11786" max="11786" width="13" style="22" hidden="1"/>
    <col min="11787" max="11787" width="18.375" style="22" hidden="1"/>
    <col min="11788" max="11788" width="18" style="22" hidden="1"/>
    <col min="11789" max="11789" width="10.625" style="22" hidden="1"/>
    <col min="11790" max="11790" width="9" style="22" hidden="1"/>
    <col min="11791" max="11791" width="9.875" style="22" hidden="1"/>
    <col min="11792" max="11792" width="10.25" style="22" hidden="1"/>
    <col min="11793" max="11794" width="13.25" style="22" hidden="1"/>
    <col min="11795" max="11795" width="11.75" style="22" hidden="1"/>
    <col min="11796" max="11796" width="15.375" style="22" hidden="1"/>
    <col min="11797" max="11797" width="11.125" style="22" hidden="1"/>
    <col min="11798" max="11798" width="0" style="22" hidden="1"/>
    <col min="11799" max="11799" width="10.5" style="22" hidden="1"/>
    <col min="11800" max="11800" width="10" style="22" hidden="1"/>
    <col min="11801" max="11801" width="16.375" style="22" hidden="1"/>
    <col min="11802" max="11802" width="9.75" style="22" hidden="1"/>
    <col min="11803" max="11803" width="12" style="22" hidden="1"/>
    <col min="11804" max="11804" width="0" style="22" hidden="1"/>
    <col min="11805" max="11805" width="10.75" style="22" hidden="1"/>
    <col min="11806" max="11806" width="10.25" style="22" hidden="1"/>
    <col min="11807" max="11807" width="2.625" style="22" hidden="1"/>
    <col min="11808" max="11808" width="12" style="22" hidden="1"/>
    <col min="11809" max="12033" width="9" style="22" hidden="1"/>
    <col min="12034" max="12034" width="0" style="22" hidden="1"/>
    <col min="12035" max="12035" width="4.5" style="22" hidden="1"/>
    <col min="12036" max="12036" width="40" style="22" hidden="1"/>
    <col min="12037" max="12037" width="9.625" style="22" hidden="1"/>
    <col min="12038" max="12038" width="12.875" style="22" hidden="1"/>
    <col min="12039" max="12039" width="13" style="22" hidden="1"/>
    <col min="12040" max="12040" width="18.5" style="22" hidden="1"/>
    <col min="12041" max="12041" width="17.375" style="22" hidden="1"/>
    <col min="12042" max="12042" width="13" style="22" hidden="1"/>
    <col min="12043" max="12043" width="18.375" style="22" hidden="1"/>
    <col min="12044" max="12044" width="18" style="22" hidden="1"/>
    <col min="12045" max="12045" width="10.625" style="22" hidden="1"/>
    <col min="12046" max="12046" width="9" style="22" hidden="1"/>
    <col min="12047" max="12047" width="9.875" style="22" hidden="1"/>
    <col min="12048" max="12048" width="10.25" style="22" hidden="1"/>
    <col min="12049" max="12050" width="13.25" style="22" hidden="1"/>
    <col min="12051" max="12051" width="11.75" style="22" hidden="1"/>
    <col min="12052" max="12052" width="15.375" style="22" hidden="1"/>
    <col min="12053" max="12053" width="11.125" style="22" hidden="1"/>
    <col min="12054" max="12054" width="0" style="22" hidden="1"/>
    <col min="12055" max="12055" width="10.5" style="22" hidden="1"/>
    <col min="12056" max="12056" width="10" style="22" hidden="1"/>
    <col min="12057" max="12057" width="16.375" style="22" hidden="1"/>
    <col min="12058" max="12058" width="9.75" style="22" hidden="1"/>
    <col min="12059" max="12059" width="12" style="22" hidden="1"/>
    <col min="12060" max="12060" width="0" style="22" hidden="1"/>
    <col min="12061" max="12061" width="10.75" style="22" hidden="1"/>
    <col min="12062" max="12062" width="10.25" style="22" hidden="1"/>
    <col min="12063" max="12063" width="2.625" style="22" hidden="1"/>
    <col min="12064" max="12064" width="12" style="22" hidden="1"/>
    <col min="12065" max="12289" width="9" style="22" hidden="1"/>
    <col min="12290" max="12290" width="0" style="22" hidden="1"/>
    <col min="12291" max="12291" width="4.5" style="22" hidden="1"/>
    <col min="12292" max="12292" width="40" style="22" hidden="1"/>
    <col min="12293" max="12293" width="9.625" style="22" hidden="1"/>
    <col min="12294" max="12294" width="12.875" style="22" hidden="1"/>
    <col min="12295" max="12295" width="13" style="22" hidden="1"/>
    <col min="12296" max="12296" width="18.5" style="22" hidden="1"/>
    <col min="12297" max="12297" width="17.375" style="22" hidden="1"/>
    <col min="12298" max="12298" width="13" style="22" hidden="1"/>
    <col min="12299" max="12299" width="18.375" style="22" hidden="1"/>
    <col min="12300" max="12300" width="18" style="22" hidden="1"/>
    <col min="12301" max="12301" width="10.625" style="22" hidden="1"/>
    <col min="12302" max="12302" width="9" style="22" hidden="1"/>
    <col min="12303" max="12303" width="9.875" style="22" hidden="1"/>
    <col min="12304" max="12304" width="10.25" style="22" hidden="1"/>
    <col min="12305" max="12306" width="13.25" style="22" hidden="1"/>
    <col min="12307" max="12307" width="11.75" style="22" hidden="1"/>
    <col min="12308" max="12308" width="15.375" style="22" hidden="1"/>
    <col min="12309" max="12309" width="11.125" style="22" hidden="1"/>
    <col min="12310" max="12310" width="0" style="22" hidden="1"/>
    <col min="12311" max="12311" width="10.5" style="22" hidden="1"/>
    <col min="12312" max="12312" width="10" style="22" hidden="1"/>
    <col min="12313" max="12313" width="16.375" style="22" hidden="1"/>
    <col min="12314" max="12314" width="9.75" style="22" hidden="1"/>
    <col min="12315" max="12315" width="12" style="22" hidden="1"/>
    <col min="12316" max="12316" width="0" style="22" hidden="1"/>
    <col min="12317" max="12317" width="10.75" style="22" hidden="1"/>
    <col min="12318" max="12318" width="10.25" style="22" hidden="1"/>
    <col min="12319" max="12319" width="2.625" style="22" hidden="1"/>
    <col min="12320" max="12320" width="12" style="22" hidden="1"/>
    <col min="12321" max="12545" width="9" style="22" hidden="1"/>
    <col min="12546" max="12546" width="0" style="22" hidden="1"/>
    <col min="12547" max="12547" width="4.5" style="22" hidden="1"/>
    <col min="12548" max="12548" width="40" style="22" hidden="1"/>
    <col min="12549" max="12549" width="9.625" style="22" hidden="1"/>
    <col min="12550" max="12550" width="12.875" style="22" hidden="1"/>
    <col min="12551" max="12551" width="13" style="22" hidden="1"/>
    <col min="12552" max="12552" width="18.5" style="22" hidden="1"/>
    <col min="12553" max="12553" width="17.375" style="22" hidden="1"/>
    <col min="12554" max="12554" width="13" style="22" hidden="1"/>
    <col min="12555" max="12555" width="18.375" style="22" hidden="1"/>
    <col min="12556" max="12556" width="18" style="22" hidden="1"/>
    <col min="12557" max="12557" width="10.625" style="22" hidden="1"/>
    <col min="12558" max="12558" width="9" style="22" hidden="1"/>
    <col min="12559" max="12559" width="9.875" style="22" hidden="1"/>
    <col min="12560" max="12560" width="10.25" style="22" hidden="1"/>
    <col min="12561" max="12562" width="13.25" style="22" hidden="1"/>
    <col min="12563" max="12563" width="11.75" style="22" hidden="1"/>
    <col min="12564" max="12564" width="15.375" style="22" hidden="1"/>
    <col min="12565" max="12565" width="11.125" style="22" hidden="1"/>
    <col min="12566" max="12566" width="0" style="22" hidden="1"/>
    <col min="12567" max="12567" width="10.5" style="22" hidden="1"/>
    <col min="12568" max="12568" width="10" style="22" hidden="1"/>
    <col min="12569" max="12569" width="16.375" style="22" hidden="1"/>
    <col min="12570" max="12570" width="9.75" style="22" hidden="1"/>
    <col min="12571" max="12571" width="12" style="22" hidden="1"/>
    <col min="12572" max="12572" width="0" style="22" hidden="1"/>
    <col min="12573" max="12573" width="10.75" style="22" hidden="1"/>
    <col min="12574" max="12574" width="10.25" style="22" hidden="1"/>
    <col min="12575" max="12575" width="2.625" style="22" hidden="1"/>
    <col min="12576" max="12576" width="12" style="22" hidden="1"/>
    <col min="12577" max="12801" width="9" style="22" hidden="1"/>
    <col min="12802" max="12802" width="0" style="22" hidden="1"/>
    <col min="12803" max="12803" width="4.5" style="22" hidden="1"/>
    <col min="12804" max="12804" width="40" style="22" hidden="1"/>
    <col min="12805" max="12805" width="9.625" style="22" hidden="1"/>
    <col min="12806" max="12806" width="12.875" style="22" hidden="1"/>
    <col min="12807" max="12807" width="13" style="22" hidden="1"/>
    <col min="12808" max="12808" width="18.5" style="22" hidden="1"/>
    <col min="12809" max="12809" width="17.375" style="22" hidden="1"/>
    <col min="12810" max="12810" width="13" style="22" hidden="1"/>
    <col min="12811" max="12811" width="18.375" style="22" hidden="1"/>
    <col min="12812" max="12812" width="18" style="22" hidden="1"/>
    <col min="12813" max="12813" width="10.625" style="22" hidden="1"/>
    <col min="12814" max="12814" width="9" style="22" hidden="1"/>
    <col min="12815" max="12815" width="9.875" style="22" hidden="1"/>
    <col min="12816" max="12816" width="10.25" style="22" hidden="1"/>
    <col min="12817" max="12818" width="13.25" style="22" hidden="1"/>
    <col min="12819" max="12819" width="11.75" style="22" hidden="1"/>
    <col min="12820" max="12820" width="15.375" style="22" hidden="1"/>
    <col min="12821" max="12821" width="11.125" style="22" hidden="1"/>
    <col min="12822" max="12822" width="0" style="22" hidden="1"/>
    <col min="12823" max="12823" width="10.5" style="22" hidden="1"/>
    <col min="12824" max="12824" width="10" style="22" hidden="1"/>
    <col min="12825" max="12825" width="16.375" style="22" hidden="1"/>
    <col min="12826" max="12826" width="9.75" style="22" hidden="1"/>
    <col min="12827" max="12827" width="12" style="22" hidden="1"/>
    <col min="12828" max="12828" width="0" style="22" hidden="1"/>
    <col min="12829" max="12829" width="10.75" style="22" hidden="1"/>
    <col min="12830" max="12830" width="10.25" style="22" hidden="1"/>
    <col min="12831" max="12831" width="2.625" style="22" hidden="1"/>
    <col min="12832" max="12832" width="12" style="22" hidden="1"/>
    <col min="12833" max="13057" width="9" style="22" hidden="1"/>
    <col min="13058" max="13058" width="0" style="22" hidden="1"/>
    <col min="13059" max="13059" width="4.5" style="22" hidden="1"/>
    <col min="13060" max="13060" width="40" style="22" hidden="1"/>
    <col min="13061" max="13061" width="9.625" style="22" hidden="1"/>
    <col min="13062" max="13062" width="12.875" style="22" hidden="1"/>
    <col min="13063" max="13063" width="13" style="22" hidden="1"/>
    <col min="13064" max="13064" width="18.5" style="22" hidden="1"/>
    <col min="13065" max="13065" width="17.375" style="22" hidden="1"/>
    <col min="13066" max="13066" width="13" style="22" hidden="1"/>
    <col min="13067" max="13067" width="18.375" style="22" hidden="1"/>
    <col min="13068" max="13068" width="18" style="22" hidden="1"/>
    <col min="13069" max="13069" width="10.625" style="22" hidden="1"/>
    <col min="13070" max="13070" width="9" style="22" hidden="1"/>
    <col min="13071" max="13071" width="9.875" style="22" hidden="1"/>
    <col min="13072" max="13072" width="10.25" style="22" hidden="1"/>
    <col min="13073" max="13074" width="13.25" style="22" hidden="1"/>
    <col min="13075" max="13075" width="11.75" style="22" hidden="1"/>
    <col min="13076" max="13076" width="15.375" style="22" hidden="1"/>
    <col min="13077" max="13077" width="11.125" style="22" hidden="1"/>
    <col min="13078" max="13078" width="0" style="22" hidden="1"/>
    <col min="13079" max="13079" width="10.5" style="22" hidden="1"/>
    <col min="13080" max="13080" width="10" style="22" hidden="1"/>
    <col min="13081" max="13081" width="16.375" style="22" hidden="1"/>
    <col min="13082" max="13082" width="9.75" style="22" hidden="1"/>
    <col min="13083" max="13083" width="12" style="22" hidden="1"/>
    <col min="13084" max="13084" width="0" style="22" hidden="1"/>
    <col min="13085" max="13085" width="10.75" style="22" hidden="1"/>
    <col min="13086" max="13086" width="10.25" style="22" hidden="1"/>
    <col min="13087" max="13087" width="2.625" style="22" hidden="1"/>
    <col min="13088" max="13088" width="12" style="22" hidden="1"/>
    <col min="13089" max="13313" width="9" style="22" hidden="1"/>
    <col min="13314" max="13314" width="0" style="22" hidden="1"/>
    <col min="13315" max="13315" width="4.5" style="22" hidden="1"/>
    <col min="13316" max="13316" width="40" style="22" hidden="1"/>
    <col min="13317" max="13317" width="9.625" style="22" hidden="1"/>
    <col min="13318" max="13318" width="12.875" style="22" hidden="1"/>
    <col min="13319" max="13319" width="13" style="22" hidden="1"/>
    <col min="13320" max="13320" width="18.5" style="22" hidden="1"/>
    <col min="13321" max="13321" width="17.375" style="22" hidden="1"/>
    <col min="13322" max="13322" width="13" style="22" hidden="1"/>
    <col min="13323" max="13323" width="18.375" style="22" hidden="1"/>
    <col min="13324" max="13324" width="18" style="22" hidden="1"/>
    <col min="13325" max="13325" width="10.625" style="22" hidden="1"/>
    <col min="13326" max="13326" width="9" style="22" hidden="1"/>
    <col min="13327" max="13327" width="9.875" style="22" hidden="1"/>
    <col min="13328" max="13328" width="10.25" style="22" hidden="1"/>
    <col min="13329" max="13330" width="13.25" style="22" hidden="1"/>
    <col min="13331" max="13331" width="11.75" style="22" hidden="1"/>
    <col min="13332" max="13332" width="15.375" style="22" hidden="1"/>
    <col min="13333" max="13333" width="11.125" style="22" hidden="1"/>
    <col min="13334" max="13334" width="0" style="22" hidden="1"/>
    <col min="13335" max="13335" width="10.5" style="22" hidden="1"/>
    <col min="13336" max="13336" width="10" style="22" hidden="1"/>
    <col min="13337" max="13337" width="16.375" style="22" hidden="1"/>
    <col min="13338" max="13338" width="9.75" style="22" hidden="1"/>
    <col min="13339" max="13339" width="12" style="22" hidden="1"/>
    <col min="13340" max="13340" width="0" style="22" hidden="1"/>
    <col min="13341" max="13341" width="10.75" style="22" hidden="1"/>
    <col min="13342" max="13342" width="10.25" style="22" hidden="1"/>
    <col min="13343" max="13343" width="2.625" style="22" hidden="1"/>
    <col min="13344" max="13344" width="12" style="22" hidden="1"/>
    <col min="13345" max="13569" width="9" style="22" hidden="1"/>
    <col min="13570" max="13570" width="0" style="22" hidden="1"/>
    <col min="13571" max="13571" width="4.5" style="22" hidden="1"/>
    <col min="13572" max="13572" width="40" style="22" hidden="1"/>
    <col min="13573" max="13573" width="9.625" style="22" hidden="1"/>
    <col min="13574" max="13574" width="12.875" style="22" hidden="1"/>
    <col min="13575" max="13575" width="13" style="22" hidden="1"/>
    <col min="13576" max="13576" width="18.5" style="22" hidden="1"/>
    <col min="13577" max="13577" width="17.375" style="22" hidden="1"/>
    <col min="13578" max="13578" width="13" style="22" hidden="1"/>
    <col min="13579" max="13579" width="18.375" style="22" hidden="1"/>
    <col min="13580" max="13580" width="18" style="22" hidden="1"/>
    <col min="13581" max="13581" width="10.625" style="22" hidden="1"/>
    <col min="13582" max="13582" width="9" style="22" hidden="1"/>
    <col min="13583" max="13583" width="9.875" style="22" hidden="1"/>
    <col min="13584" max="13584" width="10.25" style="22" hidden="1"/>
    <col min="13585" max="13586" width="13.25" style="22" hidden="1"/>
    <col min="13587" max="13587" width="11.75" style="22" hidden="1"/>
    <col min="13588" max="13588" width="15.375" style="22" hidden="1"/>
    <col min="13589" max="13589" width="11.125" style="22" hidden="1"/>
    <col min="13590" max="13590" width="0" style="22" hidden="1"/>
    <col min="13591" max="13591" width="10.5" style="22" hidden="1"/>
    <col min="13592" max="13592" width="10" style="22" hidden="1"/>
    <col min="13593" max="13593" width="16.375" style="22" hidden="1"/>
    <col min="13594" max="13594" width="9.75" style="22" hidden="1"/>
    <col min="13595" max="13595" width="12" style="22" hidden="1"/>
    <col min="13596" max="13596" width="0" style="22" hidden="1"/>
    <col min="13597" max="13597" width="10.75" style="22" hidden="1"/>
    <col min="13598" max="13598" width="10.25" style="22" hidden="1"/>
    <col min="13599" max="13599" width="2.625" style="22" hidden="1"/>
    <col min="13600" max="13600" width="12" style="22" hidden="1"/>
    <col min="13601" max="13825" width="9" style="22" hidden="1"/>
    <col min="13826" max="13826" width="0" style="22" hidden="1"/>
    <col min="13827" max="13827" width="4.5" style="22" hidden="1"/>
    <col min="13828" max="13828" width="40" style="22" hidden="1"/>
    <col min="13829" max="13829" width="9.625" style="22" hidden="1"/>
    <col min="13830" max="13830" width="12.875" style="22" hidden="1"/>
    <col min="13831" max="13831" width="13" style="22" hidden="1"/>
    <col min="13832" max="13832" width="18.5" style="22" hidden="1"/>
    <col min="13833" max="13833" width="17.375" style="22" hidden="1"/>
    <col min="13834" max="13834" width="13" style="22" hidden="1"/>
    <col min="13835" max="13835" width="18.375" style="22" hidden="1"/>
    <col min="13836" max="13836" width="18" style="22" hidden="1"/>
    <col min="13837" max="13837" width="10.625" style="22" hidden="1"/>
    <col min="13838" max="13838" width="9" style="22" hidden="1"/>
    <col min="13839" max="13839" width="9.875" style="22" hidden="1"/>
    <col min="13840" max="13840" width="10.25" style="22" hidden="1"/>
    <col min="13841" max="13842" width="13.25" style="22" hidden="1"/>
    <col min="13843" max="13843" width="11.75" style="22" hidden="1"/>
    <col min="13844" max="13844" width="15.375" style="22" hidden="1"/>
    <col min="13845" max="13845" width="11.125" style="22" hidden="1"/>
    <col min="13846" max="13846" width="0" style="22" hidden="1"/>
    <col min="13847" max="13847" width="10.5" style="22" hidden="1"/>
    <col min="13848" max="13848" width="10" style="22" hidden="1"/>
    <col min="13849" max="13849" width="16.375" style="22" hidden="1"/>
    <col min="13850" max="13850" width="9.75" style="22" hidden="1"/>
    <col min="13851" max="13851" width="12" style="22" hidden="1"/>
    <col min="13852" max="13852" width="0" style="22" hidden="1"/>
    <col min="13853" max="13853" width="10.75" style="22" hidden="1"/>
    <col min="13854" max="13854" width="10.25" style="22" hidden="1"/>
    <col min="13855" max="13855" width="2.625" style="22" hidden="1"/>
    <col min="13856" max="13856" width="12" style="22" hidden="1"/>
    <col min="13857" max="14081" width="9" style="22" hidden="1"/>
    <col min="14082" max="14082" width="0" style="22" hidden="1"/>
    <col min="14083" max="14083" width="4.5" style="22" hidden="1"/>
    <col min="14084" max="14084" width="40" style="22" hidden="1"/>
    <col min="14085" max="14085" width="9.625" style="22" hidden="1"/>
    <col min="14086" max="14086" width="12.875" style="22" hidden="1"/>
    <col min="14087" max="14087" width="13" style="22" hidden="1"/>
    <col min="14088" max="14088" width="18.5" style="22" hidden="1"/>
    <col min="14089" max="14089" width="17.375" style="22" hidden="1"/>
    <col min="14090" max="14090" width="13" style="22" hidden="1"/>
    <col min="14091" max="14091" width="18.375" style="22" hidden="1"/>
    <col min="14092" max="14092" width="18" style="22" hidden="1"/>
    <col min="14093" max="14093" width="10.625" style="22" hidden="1"/>
    <col min="14094" max="14094" width="9" style="22" hidden="1"/>
    <col min="14095" max="14095" width="9.875" style="22" hidden="1"/>
    <col min="14096" max="14096" width="10.25" style="22" hidden="1"/>
    <col min="14097" max="14098" width="13.25" style="22" hidden="1"/>
    <col min="14099" max="14099" width="11.75" style="22" hidden="1"/>
    <col min="14100" max="14100" width="15.375" style="22" hidden="1"/>
    <col min="14101" max="14101" width="11.125" style="22" hidden="1"/>
    <col min="14102" max="14102" width="0" style="22" hidden="1"/>
    <col min="14103" max="14103" width="10.5" style="22" hidden="1"/>
    <col min="14104" max="14104" width="10" style="22" hidden="1"/>
    <col min="14105" max="14105" width="16.375" style="22" hidden="1"/>
    <col min="14106" max="14106" width="9.75" style="22" hidden="1"/>
    <col min="14107" max="14107" width="12" style="22" hidden="1"/>
    <col min="14108" max="14108" width="0" style="22" hidden="1"/>
    <col min="14109" max="14109" width="10.75" style="22" hidden="1"/>
    <col min="14110" max="14110" width="10.25" style="22" hidden="1"/>
    <col min="14111" max="14111" width="2.625" style="22" hidden="1"/>
    <col min="14112" max="14112" width="12" style="22" hidden="1"/>
    <col min="14113" max="14337" width="9" style="22" hidden="1"/>
    <col min="14338" max="14338" width="0" style="22" hidden="1"/>
    <col min="14339" max="14339" width="4.5" style="22" hidden="1"/>
    <col min="14340" max="14340" width="40" style="22" hidden="1"/>
    <col min="14341" max="14341" width="9.625" style="22" hidden="1"/>
    <col min="14342" max="14342" width="12.875" style="22" hidden="1"/>
    <col min="14343" max="14343" width="13" style="22" hidden="1"/>
    <col min="14344" max="14344" width="18.5" style="22" hidden="1"/>
    <col min="14345" max="14345" width="17.375" style="22" hidden="1"/>
    <col min="14346" max="14346" width="13" style="22" hidden="1"/>
    <col min="14347" max="14347" width="18.375" style="22" hidden="1"/>
    <col min="14348" max="14348" width="18" style="22" hidden="1"/>
    <col min="14349" max="14349" width="10.625" style="22" hidden="1"/>
    <col min="14350" max="14350" width="9" style="22" hidden="1"/>
    <col min="14351" max="14351" width="9.875" style="22" hidden="1"/>
    <col min="14352" max="14352" width="10.25" style="22" hidden="1"/>
    <col min="14353" max="14354" width="13.25" style="22" hidden="1"/>
    <col min="14355" max="14355" width="11.75" style="22" hidden="1"/>
    <col min="14356" max="14356" width="15.375" style="22" hidden="1"/>
    <col min="14357" max="14357" width="11.125" style="22" hidden="1"/>
    <col min="14358" max="14358" width="0" style="22" hidden="1"/>
    <col min="14359" max="14359" width="10.5" style="22" hidden="1"/>
    <col min="14360" max="14360" width="10" style="22" hidden="1"/>
    <col min="14361" max="14361" width="16.375" style="22" hidden="1"/>
    <col min="14362" max="14362" width="9.75" style="22" hidden="1"/>
    <col min="14363" max="14363" width="12" style="22" hidden="1"/>
    <col min="14364" max="14364" width="0" style="22" hidden="1"/>
    <col min="14365" max="14365" width="10.75" style="22" hidden="1"/>
    <col min="14366" max="14366" width="10.25" style="22" hidden="1"/>
    <col min="14367" max="14367" width="2.625" style="22" hidden="1"/>
    <col min="14368" max="14368" width="12" style="22" hidden="1"/>
    <col min="14369" max="14593" width="9" style="22" hidden="1"/>
    <col min="14594" max="14594" width="0" style="22" hidden="1"/>
    <col min="14595" max="14595" width="4.5" style="22" hidden="1"/>
    <col min="14596" max="14596" width="40" style="22" hidden="1"/>
    <col min="14597" max="14597" width="9.625" style="22" hidden="1"/>
    <col min="14598" max="14598" width="12.875" style="22" hidden="1"/>
    <col min="14599" max="14599" width="13" style="22" hidden="1"/>
    <col min="14600" max="14600" width="18.5" style="22" hidden="1"/>
    <col min="14601" max="14601" width="17.375" style="22" hidden="1"/>
    <col min="14602" max="14602" width="13" style="22" hidden="1"/>
    <col min="14603" max="14603" width="18.375" style="22" hidden="1"/>
    <col min="14604" max="14604" width="18" style="22" hidden="1"/>
    <col min="14605" max="14605" width="10.625" style="22" hidden="1"/>
    <col min="14606" max="14606" width="9" style="22" hidden="1"/>
    <col min="14607" max="14607" width="9.875" style="22" hidden="1"/>
    <col min="14608" max="14608" width="10.25" style="22" hidden="1"/>
    <col min="14609" max="14610" width="13.25" style="22" hidden="1"/>
    <col min="14611" max="14611" width="11.75" style="22" hidden="1"/>
    <col min="14612" max="14612" width="15.375" style="22" hidden="1"/>
    <col min="14613" max="14613" width="11.125" style="22" hidden="1"/>
    <col min="14614" max="14614" width="0" style="22" hidden="1"/>
    <col min="14615" max="14615" width="10.5" style="22" hidden="1"/>
    <col min="14616" max="14616" width="10" style="22" hidden="1"/>
    <col min="14617" max="14617" width="16.375" style="22" hidden="1"/>
    <col min="14618" max="14618" width="9.75" style="22" hidden="1"/>
    <col min="14619" max="14619" width="12" style="22" hidden="1"/>
    <col min="14620" max="14620" width="0" style="22" hidden="1"/>
    <col min="14621" max="14621" width="10.75" style="22" hidden="1"/>
    <col min="14622" max="14622" width="10.25" style="22" hidden="1"/>
    <col min="14623" max="14623" width="2.625" style="22" hidden="1"/>
    <col min="14624" max="14624" width="12" style="22" hidden="1"/>
    <col min="14625" max="14849" width="9" style="22" hidden="1"/>
    <col min="14850" max="14850" width="0" style="22" hidden="1"/>
    <col min="14851" max="14851" width="4.5" style="22" hidden="1"/>
    <col min="14852" max="14852" width="40" style="22" hidden="1"/>
    <col min="14853" max="14853" width="9.625" style="22" hidden="1"/>
    <col min="14854" max="14854" width="12.875" style="22" hidden="1"/>
    <col min="14855" max="14855" width="13" style="22" hidden="1"/>
    <col min="14856" max="14856" width="18.5" style="22" hidden="1"/>
    <col min="14857" max="14857" width="17.375" style="22" hidden="1"/>
    <col min="14858" max="14858" width="13" style="22" hidden="1"/>
    <col min="14859" max="14859" width="18.375" style="22" hidden="1"/>
    <col min="14860" max="14860" width="18" style="22" hidden="1"/>
    <col min="14861" max="14861" width="10.625" style="22" hidden="1"/>
    <col min="14862" max="14862" width="9" style="22" hidden="1"/>
    <col min="14863" max="14863" width="9.875" style="22" hidden="1"/>
    <col min="14864" max="14864" width="10.25" style="22" hidden="1"/>
    <col min="14865" max="14866" width="13.25" style="22" hidden="1"/>
    <col min="14867" max="14867" width="11.75" style="22" hidden="1"/>
    <col min="14868" max="14868" width="15.375" style="22" hidden="1"/>
    <col min="14869" max="14869" width="11.125" style="22" hidden="1"/>
    <col min="14870" max="14870" width="0" style="22" hidden="1"/>
    <col min="14871" max="14871" width="10.5" style="22" hidden="1"/>
    <col min="14872" max="14872" width="10" style="22" hidden="1"/>
    <col min="14873" max="14873" width="16.375" style="22" hidden="1"/>
    <col min="14874" max="14874" width="9.75" style="22" hidden="1"/>
    <col min="14875" max="14875" width="12" style="22" hidden="1"/>
    <col min="14876" max="14876" width="0" style="22" hidden="1"/>
    <col min="14877" max="14877" width="10.75" style="22" hidden="1"/>
    <col min="14878" max="14878" width="10.25" style="22" hidden="1"/>
    <col min="14879" max="14879" width="2.625" style="22" hidden="1"/>
    <col min="14880" max="14880" width="12" style="22" hidden="1"/>
    <col min="14881" max="15105" width="9" style="22" hidden="1"/>
    <col min="15106" max="15106" width="0" style="22" hidden="1"/>
    <col min="15107" max="15107" width="4.5" style="22" hidden="1"/>
    <col min="15108" max="15108" width="40" style="22" hidden="1"/>
    <col min="15109" max="15109" width="9.625" style="22" hidden="1"/>
    <col min="15110" max="15110" width="12.875" style="22" hidden="1"/>
    <col min="15111" max="15111" width="13" style="22" hidden="1"/>
    <col min="15112" max="15112" width="18.5" style="22" hidden="1"/>
    <col min="15113" max="15113" width="17.375" style="22" hidden="1"/>
    <col min="15114" max="15114" width="13" style="22" hidden="1"/>
    <col min="15115" max="15115" width="18.375" style="22" hidden="1"/>
    <col min="15116" max="15116" width="18" style="22" hidden="1"/>
    <col min="15117" max="15117" width="10.625" style="22" hidden="1"/>
    <col min="15118" max="15118" width="9" style="22" hidden="1"/>
    <col min="15119" max="15119" width="9.875" style="22" hidden="1"/>
    <col min="15120" max="15120" width="10.25" style="22" hidden="1"/>
    <col min="15121" max="15122" width="13.25" style="22" hidden="1"/>
    <col min="15123" max="15123" width="11.75" style="22" hidden="1"/>
    <col min="15124" max="15124" width="15.375" style="22" hidden="1"/>
    <col min="15125" max="15125" width="11.125" style="22" hidden="1"/>
    <col min="15126" max="15126" width="0" style="22" hidden="1"/>
    <col min="15127" max="15127" width="10.5" style="22" hidden="1"/>
    <col min="15128" max="15128" width="10" style="22" hidden="1"/>
    <col min="15129" max="15129" width="16.375" style="22" hidden="1"/>
    <col min="15130" max="15130" width="9.75" style="22" hidden="1"/>
    <col min="15131" max="15131" width="12" style="22" hidden="1"/>
    <col min="15132" max="15132" width="0" style="22" hidden="1"/>
    <col min="15133" max="15133" width="10.75" style="22" hidden="1"/>
    <col min="15134" max="15134" width="10.25" style="22" hidden="1"/>
    <col min="15135" max="15135" width="2.625" style="22" hidden="1"/>
    <col min="15136" max="15136" width="12" style="22" hidden="1"/>
    <col min="15137" max="15361" width="9" style="22" hidden="1"/>
    <col min="15362" max="15362" width="0" style="22" hidden="1"/>
    <col min="15363" max="15363" width="4.5" style="22" hidden="1"/>
    <col min="15364" max="15364" width="40" style="22" hidden="1"/>
    <col min="15365" max="15365" width="9.625" style="22" hidden="1"/>
    <col min="15366" max="15366" width="12.875" style="22" hidden="1"/>
    <col min="15367" max="15367" width="13" style="22" hidden="1"/>
    <col min="15368" max="15368" width="18.5" style="22" hidden="1"/>
    <col min="15369" max="15369" width="17.375" style="22" hidden="1"/>
    <col min="15370" max="15370" width="13" style="22" hidden="1"/>
    <col min="15371" max="15371" width="18.375" style="22" hidden="1"/>
    <col min="15372" max="15372" width="18" style="22" hidden="1"/>
    <col min="15373" max="15373" width="10.625" style="22" hidden="1"/>
    <col min="15374" max="15374" width="9" style="22" hidden="1"/>
    <col min="15375" max="15375" width="9.875" style="22" hidden="1"/>
    <col min="15376" max="15376" width="10.25" style="22" hidden="1"/>
    <col min="15377" max="15378" width="13.25" style="22" hidden="1"/>
    <col min="15379" max="15379" width="11.75" style="22" hidden="1"/>
    <col min="15380" max="15380" width="15.375" style="22" hidden="1"/>
    <col min="15381" max="15381" width="11.125" style="22" hidden="1"/>
    <col min="15382" max="15382" width="0" style="22" hidden="1"/>
    <col min="15383" max="15383" width="10.5" style="22" hidden="1"/>
    <col min="15384" max="15384" width="10" style="22" hidden="1"/>
    <col min="15385" max="15385" width="16.375" style="22" hidden="1"/>
    <col min="15386" max="15386" width="9.75" style="22" hidden="1"/>
    <col min="15387" max="15387" width="12" style="22" hidden="1"/>
    <col min="15388" max="15388" width="0" style="22" hidden="1"/>
    <col min="15389" max="15389" width="10.75" style="22" hidden="1"/>
    <col min="15390" max="15390" width="10.25" style="22" hidden="1"/>
    <col min="15391" max="15391" width="2.625" style="22" hidden="1"/>
    <col min="15392" max="15392" width="12" style="22" hidden="1"/>
    <col min="15393" max="15617" width="9" style="22" hidden="1"/>
    <col min="15618" max="15618" width="0" style="22" hidden="1"/>
    <col min="15619" max="15619" width="4.5" style="22" hidden="1"/>
    <col min="15620" max="15620" width="40" style="22" hidden="1"/>
    <col min="15621" max="15621" width="9.625" style="22" hidden="1"/>
    <col min="15622" max="15622" width="12.875" style="22" hidden="1"/>
    <col min="15623" max="15623" width="13" style="22" hidden="1"/>
    <col min="15624" max="15624" width="18.5" style="22" hidden="1"/>
    <col min="15625" max="15625" width="17.375" style="22" hidden="1"/>
    <col min="15626" max="15626" width="13" style="22" hidden="1"/>
    <col min="15627" max="15627" width="18.375" style="22" hidden="1"/>
    <col min="15628" max="15628" width="18" style="22" hidden="1"/>
    <col min="15629" max="15629" width="10.625" style="22" hidden="1"/>
    <col min="15630" max="15630" width="9" style="22" hidden="1"/>
    <col min="15631" max="15631" width="9.875" style="22" hidden="1"/>
    <col min="15632" max="15632" width="10.25" style="22" hidden="1"/>
    <col min="15633" max="15634" width="13.25" style="22" hidden="1"/>
    <col min="15635" max="15635" width="11.75" style="22" hidden="1"/>
    <col min="15636" max="15636" width="15.375" style="22" hidden="1"/>
    <col min="15637" max="15637" width="11.125" style="22" hidden="1"/>
    <col min="15638" max="15638" width="0" style="22" hidden="1"/>
    <col min="15639" max="15639" width="10.5" style="22" hidden="1"/>
    <col min="15640" max="15640" width="10" style="22" hidden="1"/>
    <col min="15641" max="15641" width="16.375" style="22" hidden="1"/>
    <col min="15642" max="15642" width="9.75" style="22" hidden="1"/>
    <col min="15643" max="15643" width="12" style="22" hidden="1"/>
    <col min="15644" max="15644" width="0" style="22" hidden="1"/>
    <col min="15645" max="15645" width="10.75" style="22" hidden="1"/>
    <col min="15646" max="15646" width="10.25" style="22" hidden="1"/>
    <col min="15647" max="15647" width="2.625" style="22" hidden="1"/>
    <col min="15648" max="15648" width="12" style="22" hidden="1"/>
    <col min="15649" max="15873" width="9" style="22" hidden="1"/>
    <col min="15874" max="15874" width="0" style="22" hidden="1"/>
    <col min="15875" max="15875" width="4.5" style="22" hidden="1"/>
    <col min="15876" max="15876" width="40" style="22" hidden="1"/>
    <col min="15877" max="15877" width="9.625" style="22" hidden="1"/>
    <col min="15878" max="15878" width="12.875" style="22" hidden="1"/>
    <col min="15879" max="15879" width="13" style="22" hidden="1"/>
    <col min="15880" max="15880" width="18.5" style="22" hidden="1"/>
    <col min="15881" max="15881" width="17.375" style="22" hidden="1"/>
    <col min="15882" max="15882" width="13" style="22" hidden="1"/>
    <col min="15883" max="15883" width="18.375" style="22" hidden="1"/>
    <col min="15884" max="15884" width="18" style="22" hidden="1"/>
    <col min="15885" max="15885" width="10.625" style="22" hidden="1"/>
    <col min="15886" max="15886" width="9" style="22" hidden="1"/>
    <col min="15887" max="15887" width="9.875" style="22" hidden="1"/>
    <col min="15888" max="15888" width="10.25" style="22" hidden="1"/>
    <col min="15889" max="15890" width="13.25" style="22" hidden="1"/>
    <col min="15891" max="15891" width="11.75" style="22" hidden="1"/>
    <col min="15892" max="15892" width="15.375" style="22" hidden="1"/>
    <col min="15893" max="15893" width="11.125" style="22" hidden="1"/>
    <col min="15894" max="15894" width="0" style="22" hidden="1"/>
    <col min="15895" max="15895" width="10.5" style="22" hidden="1"/>
    <col min="15896" max="15896" width="10" style="22" hidden="1"/>
    <col min="15897" max="15897" width="16.375" style="22" hidden="1"/>
    <col min="15898" max="15898" width="9.75" style="22" hidden="1"/>
    <col min="15899" max="15899" width="12" style="22" hidden="1"/>
    <col min="15900" max="15900" width="0" style="22" hidden="1"/>
    <col min="15901" max="15901" width="10.75" style="22" hidden="1"/>
    <col min="15902" max="15902" width="10.25" style="22" hidden="1"/>
    <col min="15903" max="15903" width="2.625" style="22" hidden="1"/>
    <col min="15904" max="15904" width="12" style="22" hidden="1"/>
    <col min="15905" max="16129" width="9" style="22" hidden="1"/>
    <col min="16130" max="16130" width="0" style="22" hidden="1"/>
    <col min="16131" max="16131" width="4.5" style="22" hidden="1"/>
    <col min="16132" max="16132" width="40" style="22" hidden="1"/>
    <col min="16133" max="16133" width="9.625" style="22" hidden="1"/>
    <col min="16134" max="16134" width="12.875" style="22" hidden="1"/>
    <col min="16135" max="16135" width="13" style="22" hidden="1"/>
    <col min="16136" max="16136" width="18.5" style="22" hidden="1"/>
    <col min="16137" max="16137" width="17.375" style="22" hidden="1"/>
    <col min="16138" max="16138" width="13" style="22" hidden="1"/>
    <col min="16139" max="16139" width="18.375" style="22" hidden="1"/>
    <col min="16140" max="16140" width="18" style="22" hidden="1"/>
    <col min="16141" max="16141" width="10.625" style="22" hidden="1"/>
    <col min="16142" max="16142" width="9" style="22" hidden="1"/>
    <col min="16143" max="16143" width="9.875" style="22" hidden="1"/>
    <col min="16144" max="16144" width="10.25" style="22" hidden="1"/>
    <col min="16145" max="16146" width="13.25" style="22" hidden="1"/>
    <col min="16147" max="16147" width="11.75" style="22" hidden="1"/>
    <col min="16148" max="16148" width="15.375" style="22" hidden="1"/>
    <col min="16149" max="16149" width="11.125" style="22" hidden="1"/>
    <col min="16150" max="16150" width="0" style="22" hidden="1"/>
    <col min="16151" max="16151" width="10.5" style="22" hidden="1"/>
    <col min="16152" max="16152" width="10" style="22" hidden="1"/>
    <col min="16153" max="16153" width="16.375" style="22" hidden="1"/>
    <col min="16154" max="16154" width="9.75" style="22" hidden="1"/>
    <col min="16155" max="16155" width="12" style="22" hidden="1"/>
    <col min="16156" max="16156" width="0" style="22" hidden="1"/>
    <col min="16157" max="16157" width="10.75" style="22" hidden="1"/>
    <col min="16158" max="16158" width="10.25" style="22" hidden="1"/>
    <col min="16159" max="16159" width="2.625" style="22" hidden="1"/>
    <col min="16160" max="16168" width="12" style="22" hidden="1"/>
    <col min="16169" max="16384" width="9" style="22" hidden="1"/>
  </cols>
  <sheetData>
    <row r="1" spans="1:18" s="109" customFormat="1" hidden="1" x14ac:dyDescent="0.2">
      <c r="C1" s="21"/>
      <c r="D1" s="21"/>
      <c r="E1" s="21"/>
      <c r="F1" s="21"/>
      <c r="G1" s="21"/>
      <c r="H1" s="21"/>
      <c r="I1" s="21"/>
      <c r="J1" s="21"/>
      <c r="K1" s="21"/>
      <c r="L1" s="21"/>
      <c r="M1" s="21"/>
      <c r="N1" s="21"/>
      <c r="O1" s="21"/>
      <c r="P1" s="113"/>
    </row>
    <row r="2" spans="1:18" s="109" customFormat="1" ht="63.75" hidden="1" customHeight="1" x14ac:dyDescent="0.2">
      <c r="C2" s="21"/>
      <c r="D2" s="21"/>
      <c r="E2" s="21"/>
      <c r="F2" s="142" t="s">
        <v>110</v>
      </c>
      <c r="G2" s="142"/>
      <c r="H2" s="142"/>
      <c r="I2" s="142"/>
      <c r="J2" s="142"/>
      <c r="K2" s="142"/>
      <c r="L2" s="142"/>
      <c r="M2" s="142"/>
      <c r="N2" s="142"/>
      <c r="O2" s="142"/>
      <c r="P2" s="142"/>
    </row>
    <row r="3" spans="1:18" ht="21" customHeight="1" x14ac:dyDescent="0.2">
      <c r="A3" s="141" t="s">
        <v>117</v>
      </c>
      <c r="B3" s="141"/>
      <c r="C3" s="141"/>
      <c r="D3" s="141"/>
      <c r="E3" s="141"/>
      <c r="F3" s="141"/>
      <c r="G3" s="117"/>
      <c r="H3" s="117"/>
      <c r="I3" s="130"/>
      <c r="J3" s="130"/>
      <c r="K3" s="117"/>
      <c r="L3" s="130"/>
      <c r="M3" s="117"/>
      <c r="N3" s="117"/>
      <c r="O3" s="112"/>
      <c r="P3" s="111"/>
    </row>
    <row r="4" spans="1:18" ht="108" customHeight="1" x14ac:dyDescent="0.2">
      <c r="A4" s="67" t="s">
        <v>67</v>
      </c>
      <c r="B4" s="96" t="s">
        <v>125</v>
      </c>
      <c r="C4" s="96" t="s">
        <v>37</v>
      </c>
      <c r="D4" s="95" t="s">
        <v>86</v>
      </c>
      <c r="E4" s="95" t="s">
        <v>85</v>
      </c>
      <c r="F4" s="95" t="s">
        <v>104</v>
      </c>
      <c r="G4" s="95" t="s">
        <v>108</v>
      </c>
      <c r="H4" s="118" t="s">
        <v>119</v>
      </c>
      <c r="I4" s="118" t="s">
        <v>149</v>
      </c>
      <c r="J4" s="118" t="s">
        <v>118</v>
      </c>
      <c r="K4" s="118" t="s">
        <v>120</v>
      </c>
      <c r="L4" s="121" t="s">
        <v>150</v>
      </c>
      <c r="M4" s="121" t="s">
        <v>121</v>
      </c>
      <c r="N4" s="121" t="s">
        <v>122</v>
      </c>
      <c r="O4" s="121" t="s">
        <v>123</v>
      </c>
      <c r="P4" s="99" t="s">
        <v>89</v>
      </c>
      <c r="Q4" s="109"/>
      <c r="R4" s="68"/>
    </row>
    <row r="5" spans="1:18" s="109" customFormat="1" x14ac:dyDescent="0.2">
      <c r="A5" s="67"/>
      <c r="B5" s="96"/>
      <c r="C5" s="96"/>
      <c r="D5" s="145" t="s">
        <v>151</v>
      </c>
      <c r="E5" s="145" t="s">
        <v>152</v>
      </c>
      <c r="F5" s="145" t="s">
        <v>153</v>
      </c>
      <c r="G5" s="145" t="s">
        <v>154</v>
      </c>
      <c r="H5" s="146" t="s">
        <v>155</v>
      </c>
      <c r="I5" s="146" t="s">
        <v>156</v>
      </c>
      <c r="J5" s="146" t="s">
        <v>157</v>
      </c>
      <c r="K5" s="146" t="s">
        <v>158</v>
      </c>
      <c r="L5" s="147" t="s">
        <v>159</v>
      </c>
      <c r="M5" s="147" t="s">
        <v>160</v>
      </c>
      <c r="N5" s="147" t="s">
        <v>161</v>
      </c>
      <c r="O5" s="147" t="s">
        <v>162</v>
      </c>
      <c r="P5" s="148"/>
      <c r="R5" s="68"/>
    </row>
    <row r="6" spans="1:18" x14ac:dyDescent="0.2">
      <c r="A6" s="92" t="s">
        <v>21</v>
      </c>
      <c r="B6" s="96"/>
      <c r="C6" s="100"/>
      <c r="D6" s="22"/>
      <c r="E6" s="22"/>
      <c r="F6" s="109"/>
      <c r="G6" s="109"/>
      <c r="H6" s="109"/>
      <c r="I6" s="109"/>
      <c r="J6" s="109"/>
      <c r="K6" s="109"/>
      <c r="L6" s="109"/>
      <c r="M6" s="109"/>
      <c r="N6" s="109"/>
      <c r="O6" s="109"/>
      <c r="P6" s="22"/>
      <c r="Q6" s="109"/>
      <c r="R6" s="68"/>
    </row>
    <row r="7" spans="1:18" s="109" customFormat="1" x14ac:dyDescent="0.2">
      <c r="A7" s="98" t="s">
        <v>127</v>
      </c>
      <c r="B7" s="97"/>
      <c r="C7" s="100"/>
      <c r="D7" s="110">
        <v>9000000</v>
      </c>
      <c r="E7" s="110">
        <v>23000000</v>
      </c>
      <c r="F7" s="110">
        <v>8000000</v>
      </c>
      <c r="G7" s="110">
        <v>10000000</v>
      </c>
      <c r="H7" s="110">
        <v>10000000</v>
      </c>
      <c r="I7" s="110">
        <v>30000000</v>
      </c>
      <c r="J7" s="110">
        <v>35000000</v>
      </c>
      <c r="K7" s="110">
        <v>10000000</v>
      </c>
      <c r="L7" s="119">
        <v>1500000</v>
      </c>
      <c r="M7" s="119" t="s">
        <v>124</v>
      </c>
      <c r="N7" s="119" t="s">
        <v>124</v>
      </c>
      <c r="O7" s="119" t="s">
        <v>124</v>
      </c>
      <c r="P7" s="104"/>
      <c r="R7" s="68"/>
    </row>
    <row r="8" spans="1:18" s="109" customFormat="1" x14ac:dyDescent="0.2">
      <c r="A8" s="98" t="s">
        <v>128</v>
      </c>
      <c r="B8" s="97"/>
      <c r="C8" s="100"/>
      <c r="D8" s="23">
        <v>0</v>
      </c>
      <c r="E8" s="23">
        <v>0</v>
      </c>
      <c r="F8" s="23">
        <v>0</v>
      </c>
      <c r="G8" s="23">
        <v>0</v>
      </c>
      <c r="H8" s="23">
        <v>1000</v>
      </c>
      <c r="I8" s="23">
        <v>2500</v>
      </c>
      <c r="J8" s="23">
        <v>30</v>
      </c>
      <c r="K8" s="23">
        <v>20</v>
      </c>
      <c r="L8" s="120">
        <v>15</v>
      </c>
      <c r="M8" s="120">
        <v>5</v>
      </c>
      <c r="N8" s="120">
        <v>20</v>
      </c>
      <c r="O8" s="120">
        <v>2</v>
      </c>
      <c r="P8" s="104">
        <f>SUM(D8:O8)</f>
        <v>3592</v>
      </c>
      <c r="R8" s="68"/>
    </row>
    <row r="9" spans="1:18" x14ac:dyDescent="0.2">
      <c r="A9" s="98" t="s">
        <v>66</v>
      </c>
      <c r="B9" s="97"/>
      <c r="C9" s="100"/>
      <c r="D9" s="23">
        <v>0</v>
      </c>
      <c r="E9" s="23">
        <v>0</v>
      </c>
      <c r="F9" s="23">
        <v>3</v>
      </c>
      <c r="G9" s="23">
        <v>1</v>
      </c>
      <c r="H9" s="23">
        <v>1000</v>
      </c>
      <c r="I9" s="23">
        <v>2500</v>
      </c>
      <c r="J9" s="23">
        <v>30</v>
      </c>
      <c r="K9" s="23">
        <v>20</v>
      </c>
      <c r="L9" s="120">
        <v>15</v>
      </c>
      <c r="M9" s="120">
        <v>5</v>
      </c>
      <c r="N9" s="120">
        <v>20</v>
      </c>
      <c r="O9" s="120">
        <v>2</v>
      </c>
      <c r="P9" s="104">
        <f>SUM(D9:O9)</f>
        <v>3596</v>
      </c>
      <c r="Q9" s="109"/>
      <c r="R9" s="68"/>
    </row>
    <row r="10" spans="1:18" ht="25.5" x14ac:dyDescent="0.2">
      <c r="A10" s="98" t="s">
        <v>50</v>
      </c>
      <c r="B10" s="97"/>
      <c r="C10" s="100"/>
      <c r="D10" s="23">
        <v>2</v>
      </c>
      <c r="E10" s="23">
        <v>0</v>
      </c>
      <c r="F10" s="23">
        <v>10</v>
      </c>
      <c r="G10" s="23">
        <v>1</v>
      </c>
      <c r="H10" s="23">
        <v>0</v>
      </c>
      <c r="I10" s="23">
        <v>0</v>
      </c>
      <c r="J10" s="23">
        <v>0</v>
      </c>
      <c r="K10" s="23">
        <v>0</v>
      </c>
      <c r="L10" s="23">
        <v>0</v>
      </c>
      <c r="M10" s="23">
        <v>0</v>
      </c>
      <c r="N10" s="23">
        <v>0</v>
      </c>
      <c r="O10" s="23">
        <v>0</v>
      </c>
      <c r="P10" s="104">
        <f>SUM(D10:O10)</f>
        <v>13</v>
      </c>
      <c r="Q10" s="109"/>
      <c r="R10" s="68"/>
    </row>
    <row r="11" spans="1:18" x14ac:dyDescent="0.2">
      <c r="A11" s="98" t="s">
        <v>51</v>
      </c>
      <c r="B11" s="97"/>
      <c r="C11" s="100"/>
      <c r="D11" s="23">
        <v>6</v>
      </c>
      <c r="E11" s="23">
        <v>7</v>
      </c>
      <c r="F11" s="23">
        <v>3</v>
      </c>
      <c r="G11" s="23">
        <v>0</v>
      </c>
      <c r="H11" s="23">
        <v>0</v>
      </c>
      <c r="I11" s="23">
        <v>0</v>
      </c>
      <c r="J11" s="23">
        <v>0</v>
      </c>
      <c r="K11" s="23">
        <v>0</v>
      </c>
      <c r="L11" s="23">
        <v>0</v>
      </c>
      <c r="M11" s="23">
        <v>0</v>
      </c>
      <c r="N11" s="23">
        <v>0</v>
      </c>
      <c r="O11" s="23">
        <v>0</v>
      </c>
      <c r="P11" s="104">
        <f>SUM(D11:O11)</f>
        <v>16</v>
      </c>
      <c r="Q11" s="109"/>
      <c r="R11" s="68"/>
    </row>
    <row r="12" spans="1:18" x14ac:dyDescent="0.2">
      <c r="A12" s="92"/>
      <c r="B12" s="96"/>
      <c r="C12" s="100"/>
      <c r="D12" s="22"/>
      <c r="E12" s="22"/>
      <c r="F12" s="22"/>
      <c r="G12" s="109"/>
      <c r="H12" s="109"/>
      <c r="I12" s="109"/>
      <c r="J12" s="109"/>
      <c r="K12" s="109"/>
      <c r="L12" s="109"/>
      <c r="M12" s="109"/>
      <c r="N12" s="109"/>
      <c r="O12" s="109"/>
      <c r="P12" s="108"/>
      <c r="Q12" s="109"/>
      <c r="R12" s="68"/>
    </row>
    <row r="13" spans="1:18" x14ac:dyDescent="0.2">
      <c r="A13" s="93" t="s">
        <v>126</v>
      </c>
      <c r="B13" s="123">
        <v>4</v>
      </c>
      <c r="C13" s="100" t="s">
        <v>75</v>
      </c>
      <c r="D13" s="33">
        <v>0</v>
      </c>
      <c r="E13" s="33">
        <v>0</v>
      </c>
      <c r="F13" s="33">
        <v>0</v>
      </c>
      <c r="G13" s="110">
        <v>0</v>
      </c>
      <c r="H13" s="143">
        <f>B13*58+H8*0.5</f>
        <v>732</v>
      </c>
      <c r="I13" s="143">
        <f>I8*0.25</f>
        <v>625</v>
      </c>
      <c r="J13" s="110">
        <f>$B$13*J8</f>
        <v>120</v>
      </c>
      <c r="K13" s="110">
        <f>$B$13*K8</f>
        <v>80</v>
      </c>
      <c r="L13" s="110">
        <f>$B$13*L8</f>
        <v>60</v>
      </c>
      <c r="M13" s="110">
        <f>$B$13*M8</f>
        <v>20</v>
      </c>
      <c r="N13" s="110">
        <f>$B$13*N8</f>
        <v>80</v>
      </c>
      <c r="O13" s="110">
        <f>$B$13*O8</f>
        <v>8</v>
      </c>
      <c r="P13" s="104">
        <f>SUM(D13:O13)</f>
        <v>1725</v>
      </c>
      <c r="Q13" s="109"/>
      <c r="R13" s="90">
        <v>1</v>
      </c>
    </row>
    <row r="14" spans="1:18" ht="25.5" x14ac:dyDescent="0.2">
      <c r="A14" s="93" t="s">
        <v>22</v>
      </c>
      <c r="B14" s="74">
        <v>2</v>
      </c>
      <c r="C14" s="100" t="s">
        <v>101</v>
      </c>
      <c r="D14" s="33">
        <v>0</v>
      </c>
      <c r="E14" s="33">
        <v>0</v>
      </c>
      <c r="F14" s="33">
        <v>0</v>
      </c>
      <c r="G14" s="110">
        <v>0</v>
      </c>
      <c r="H14" s="110">
        <v>0</v>
      </c>
      <c r="I14" s="110">
        <v>0</v>
      </c>
      <c r="J14" s="110">
        <f>$B$14*J8/2</f>
        <v>30</v>
      </c>
      <c r="K14" s="110">
        <f>$B$14*K8/2</f>
        <v>20</v>
      </c>
      <c r="L14" s="110">
        <f>$B$14*L8/2</f>
        <v>15</v>
      </c>
      <c r="M14" s="110">
        <f>$B$14*M8/2</f>
        <v>5</v>
      </c>
      <c r="N14" s="110">
        <f>$B$14*N8/2</f>
        <v>20</v>
      </c>
      <c r="O14" s="110">
        <f>$B$14*O8/2</f>
        <v>2</v>
      </c>
      <c r="P14" s="104">
        <f>SUM(D14:O14)</f>
        <v>92</v>
      </c>
      <c r="Q14" s="109"/>
      <c r="R14" s="90">
        <v>0.5</v>
      </c>
    </row>
    <row r="15" spans="1:18" ht="25.5" x14ac:dyDescent="0.2">
      <c r="A15" s="93" t="s">
        <v>69</v>
      </c>
      <c r="B15" s="74">
        <v>32</v>
      </c>
      <c r="C15" s="100" t="s">
        <v>100</v>
      </c>
      <c r="D15" s="33">
        <f>D$9*$B15*$R15</f>
        <v>0</v>
      </c>
      <c r="E15" s="33">
        <f>ROUND(E$9*$B15*$R15,0)</f>
        <v>0</v>
      </c>
      <c r="F15" s="33">
        <f>ROUND(F$9*$B15*$R15,0)</f>
        <v>72</v>
      </c>
      <c r="G15" s="110">
        <f>ROUND(G$9*$B15*$R15,0)</f>
        <v>24</v>
      </c>
      <c r="H15" s="143">
        <f>0.5*H8</f>
        <v>500</v>
      </c>
      <c r="I15" s="143">
        <f>I8*1</f>
        <v>2500</v>
      </c>
      <c r="J15" s="110">
        <f>ROUND(J$9*$B15*$R15,0)</f>
        <v>720</v>
      </c>
      <c r="K15" s="110">
        <f>ROUND(K$9*$B15*$R15,0)</f>
        <v>480</v>
      </c>
      <c r="L15" s="122">
        <f>ROUND(L$9*$B15*$R15,0)/2</f>
        <v>180</v>
      </c>
      <c r="M15" s="122">
        <f>ROUND(M$9*$B15*$R15,0)/2</f>
        <v>60</v>
      </c>
      <c r="N15" s="122">
        <f>ROUND(N$9*$B15*$R15,0)/2</f>
        <v>240</v>
      </c>
      <c r="O15" s="122">
        <f>ROUND(O$9*$B15*$R15,0)/2</f>
        <v>24</v>
      </c>
      <c r="P15" s="104">
        <f>SUM(D15:O15)</f>
        <v>4800</v>
      </c>
      <c r="Q15" s="109"/>
      <c r="R15" s="90">
        <v>0.75</v>
      </c>
    </row>
    <row r="16" spans="1:18" x14ac:dyDescent="0.2">
      <c r="A16" s="93" t="s">
        <v>23</v>
      </c>
      <c r="B16" s="74">
        <v>32</v>
      </c>
      <c r="C16" s="100" t="s">
        <v>77</v>
      </c>
      <c r="D16" s="33">
        <f>ROUND(D$9*$B16*$R16,0)</f>
        <v>0</v>
      </c>
      <c r="E16" s="33">
        <f>ROUND(E$9*$B16*$R16,0)</f>
        <v>0</v>
      </c>
      <c r="F16" s="33">
        <f>ROUND(F$9*$B16*$R16,0)</f>
        <v>96</v>
      </c>
      <c r="G16" s="110">
        <f>ROUND(G$9*$B16*$R16,0)</f>
        <v>32</v>
      </c>
      <c r="H16" s="143">
        <f>58*2*8</f>
        <v>928</v>
      </c>
      <c r="I16" s="110">
        <v>0</v>
      </c>
      <c r="J16" s="110">
        <f>ROUND(J$9*$B16*$R16,0)</f>
        <v>960</v>
      </c>
      <c r="K16" s="110">
        <f>ROUND(K$9*$B16*$R16,0)</f>
        <v>640</v>
      </c>
      <c r="L16" s="122">
        <f>ROUND(L$9*$B16*$R16,0)/2</f>
        <v>240</v>
      </c>
      <c r="M16" s="122">
        <f>ROUND(M$9*$B16*$R16,0)/2</f>
        <v>80</v>
      </c>
      <c r="N16" s="122">
        <f>ROUND(N$9*$B16*$R16,0)/2</f>
        <v>320</v>
      </c>
      <c r="O16" s="122">
        <f>ROUND(O$9*$B16*$R16,0)/2</f>
        <v>32</v>
      </c>
      <c r="P16" s="104">
        <f>SUM(D16:O16)</f>
        <v>3328</v>
      </c>
      <c r="Q16" s="109"/>
      <c r="R16" s="74">
        <v>1</v>
      </c>
    </row>
    <row r="17" spans="1:18" x14ac:dyDescent="0.2">
      <c r="A17" s="93" t="s">
        <v>24</v>
      </c>
      <c r="B17" s="74">
        <v>6</v>
      </c>
      <c r="C17" s="100" t="s">
        <v>102</v>
      </c>
      <c r="D17" s="33">
        <f>D$9*$B17*$R17</f>
        <v>0</v>
      </c>
      <c r="E17" s="33">
        <f>ROUND(E$9*$B17*$R17,0)</f>
        <v>0</v>
      </c>
      <c r="F17" s="33">
        <f>ROUND(F$9*$B17*$R17,0)</f>
        <v>0</v>
      </c>
      <c r="G17" s="110">
        <f>ROUND(G$9*$B17*$R17,0)</f>
        <v>0</v>
      </c>
      <c r="H17" s="144">
        <v>0</v>
      </c>
      <c r="I17" s="110">
        <v>0</v>
      </c>
      <c r="J17" s="110">
        <f>ROUND(J$9*$B17*$R17,0)</f>
        <v>0</v>
      </c>
      <c r="K17" s="110">
        <f>ROUND(K$9*$B17*$R17,0)</f>
        <v>0</v>
      </c>
      <c r="L17" s="110">
        <f>ROUND(L$9*$B17*$R17,0)</f>
        <v>0</v>
      </c>
      <c r="M17" s="110">
        <f>ROUND(M$9*$B17*$R17,0)</f>
        <v>0</v>
      </c>
      <c r="N17" s="110">
        <f>ROUND(N$9*$B17*$R17,0)</f>
        <v>0</v>
      </c>
      <c r="O17" s="110">
        <f>ROUND(O$9*$B17*$R17,0)</f>
        <v>0</v>
      </c>
      <c r="P17" s="104">
        <f>SUM(D17:O17)</f>
        <v>0</v>
      </c>
      <c r="Q17" s="109"/>
      <c r="R17" s="74">
        <v>0</v>
      </c>
    </row>
    <row r="18" spans="1:18" ht="25.5" x14ac:dyDescent="0.2">
      <c r="A18" s="93" t="s">
        <v>63</v>
      </c>
      <c r="B18" s="74">
        <v>16</v>
      </c>
      <c r="C18" s="100" t="s">
        <v>143</v>
      </c>
      <c r="D18" s="33">
        <f>ROUND(D$9*$B18*$R18,0)</f>
        <v>0</v>
      </c>
      <c r="E18" s="33">
        <f>ROUND(E$9*$B18*$R18,0)</f>
        <v>0</v>
      </c>
      <c r="F18" s="33">
        <f>ROUND(F$9*$B18*$R18,0)</f>
        <v>36</v>
      </c>
      <c r="G18" s="110">
        <f>ROUND(G$9*$B18*$R18,0)</f>
        <v>12</v>
      </c>
      <c r="H18" s="144">
        <v>0</v>
      </c>
      <c r="I18" s="110">
        <v>0</v>
      </c>
      <c r="J18" s="110">
        <f>ROUND(J$9*$B18*$R18,0)</f>
        <v>360</v>
      </c>
      <c r="K18" s="110">
        <f>ROUND(K$9*$B18*$R18,0)</f>
        <v>240</v>
      </c>
      <c r="L18" s="110">
        <f>ROUND(L$9*$B18*$R18,0)</f>
        <v>180</v>
      </c>
      <c r="M18" s="110">
        <f>ROUND(M$9*$B18*$R18,0)</f>
        <v>60</v>
      </c>
      <c r="N18" s="110">
        <f>ROUND(N$9*$B18*$R18,0)</f>
        <v>240</v>
      </c>
      <c r="O18" s="110">
        <f>ROUND(O$9*$B18*$R18,0)</f>
        <v>24</v>
      </c>
      <c r="P18" s="104">
        <f>SUM(D18:O18)</f>
        <v>1152</v>
      </c>
      <c r="Q18" s="109"/>
      <c r="R18" s="90">
        <v>0.75</v>
      </c>
    </row>
    <row r="19" spans="1:18" ht="25.5" x14ac:dyDescent="0.2">
      <c r="A19" s="93" t="s">
        <v>25</v>
      </c>
      <c r="B19" s="74">
        <v>16</v>
      </c>
      <c r="C19" s="100" t="s">
        <v>78</v>
      </c>
      <c r="D19" s="33">
        <v>0</v>
      </c>
      <c r="E19" s="33">
        <v>0</v>
      </c>
      <c r="F19" s="33">
        <v>0</v>
      </c>
      <c r="G19" s="110">
        <v>0</v>
      </c>
      <c r="H19" s="143">
        <v>0</v>
      </c>
      <c r="I19" s="143">
        <f>I8*0.01*4</f>
        <v>100</v>
      </c>
      <c r="J19" s="110">
        <f>$B$19*J8*0.2</f>
        <v>96</v>
      </c>
      <c r="K19" s="110">
        <f>$B$19*K8*0.2</f>
        <v>64</v>
      </c>
      <c r="L19" s="110">
        <f>$B$19*L8*0.2</f>
        <v>48</v>
      </c>
      <c r="M19" s="110">
        <f>$B$19*M8*0.2</f>
        <v>16</v>
      </c>
      <c r="N19" s="110">
        <f>$B$19*N8*0.2</f>
        <v>64</v>
      </c>
      <c r="O19" s="110">
        <f>$B$19*O8*0.2</f>
        <v>6.4</v>
      </c>
      <c r="P19" s="104">
        <f>SUM(D19:O19)</f>
        <v>394.4</v>
      </c>
      <c r="Q19" s="109"/>
      <c r="R19" s="90">
        <v>0.2</v>
      </c>
    </row>
    <row r="20" spans="1:18" ht="25.5" x14ac:dyDescent="0.2">
      <c r="A20" s="93" t="s">
        <v>26</v>
      </c>
      <c r="B20" s="74">
        <v>20</v>
      </c>
      <c r="C20" s="100" t="s">
        <v>76</v>
      </c>
      <c r="D20" s="33">
        <f>ROUND(D$9*$B20*$R20,0)</f>
        <v>0</v>
      </c>
      <c r="E20" s="33">
        <f>ROUND(E$9*$B20*$R20,0)</f>
        <v>0</v>
      </c>
      <c r="F20" s="110">
        <f>ROUND(F$9*$B20*$R20,0)</f>
        <v>30</v>
      </c>
      <c r="G20" s="110">
        <f>ROUND(G$9*$B20*$R20,0)</f>
        <v>10</v>
      </c>
      <c r="H20" s="143">
        <f>$B$20*25*0.5</f>
        <v>250</v>
      </c>
      <c r="I20" s="110">
        <v>0</v>
      </c>
      <c r="J20" s="110">
        <f>ROUND(J$9*$B20*$R20,0)</f>
        <v>300</v>
      </c>
      <c r="K20" s="110">
        <f>ROUND(K$9*$B20*$R20,0)</f>
        <v>200</v>
      </c>
      <c r="L20" s="110">
        <f>ROUND(L$9*$B20*$R20,0)</f>
        <v>150</v>
      </c>
      <c r="M20" s="110">
        <f>ROUND(M$9*$B20*$R20,0)</f>
        <v>50</v>
      </c>
      <c r="N20" s="110">
        <f>ROUND(N$9*$B20*$R20,0)</f>
        <v>200</v>
      </c>
      <c r="O20" s="110">
        <f>ROUND(O$9*$B20*$R20,0)</f>
        <v>20</v>
      </c>
      <c r="P20" s="104">
        <f>SUM(D20:O20)</f>
        <v>1210</v>
      </c>
      <c r="Q20" s="109"/>
      <c r="R20" s="90">
        <v>0.5</v>
      </c>
    </row>
    <row r="21" spans="1:18" ht="25.5" x14ac:dyDescent="0.2">
      <c r="A21" s="93" t="s">
        <v>27</v>
      </c>
      <c r="B21" s="74">
        <v>16</v>
      </c>
      <c r="C21" s="100" t="s">
        <v>129</v>
      </c>
      <c r="D21" s="110">
        <f>ROUND(D$10*$B21*$R21,0)</f>
        <v>16</v>
      </c>
      <c r="E21" s="110">
        <f>ROUND(E$10*$B21*$R21,0)</f>
        <v>0</v>
      </c>
      <c r="F21" s="110">
        <f>ROUND(F$10*$B21*$R21,0)</f>
        <v>80</v>
      </c>
      <c r="G21" s="110">
        <f>ROUND(G$10*$B21*$R21,0)</f>
        <v>8</v>
      </c>
      <c r="H21" s="110">
        <f>ROUND(H$10*$B21*$R21,0)</f>
        <v>0</v>
      </c>
      <c r="I21" s="110">
        <v>0</v>
      </c>
      <c r="J21" s="110">
        <f>ROUND(J$10*$B21*$R21,0)</f>
        <v>0</v>
      </c>
      <c r="K21" s="110">
        <f>ROUND(K$10*$B21*$R21,0)</f>
        <v>0</v>
      </c>
      <c r="L21" s="110">
        <f>ROUND(L$10*$B21*$R21,0)</f>
        <v>0</v>
      </c>
      <c r="M21" s="110">
        <f>ROUND(M$10*$B21*$R21,0)</f>
        <v>0</v>
      </c>
      <c r="N21" s="110">
        <f>ROUND(N$10*$B21*$R21,0)</f>
        <v>0</v>
      </c>
      <c r="O21" s="110">
        <f>ROUND(O$10*$B21*$R21,0)</f>
        <v>0</v>
      </c>
      <c r="P21" s="104">
        <f>SUM(D21:O21)</f>
        <v>104</v>
      </c>
      <c r="Q21" s="109"/>
      <c r="R21" s="90">
        <v>0.5</v>
      </c>
    </row>
    <row r="22" spans="1:18" x14ac:dyDescent="0.2">
      <c r="A22" s="93" t="s">
        <v>31</v>
      </c>
      <c r="B22" s="74">
        <v>18</v>
      </c>
      <c r="C22" s="100" t="s">
        <v>92</v>
      </c>
      <c r="D22" s="33">
        <f>ROUND(D$9*$B22*$R22,0)</f>
        <v>0</v>
      </c>
      <c r="E22" s="33">
        <f>ROUND(E$9*$B22*$R22,0)</f>
        <v>0</v>
      </c>
      <c r="F22" s="33">
        <f>ROUND(F$9*$B22*$R22,0)</f>
        <v>5</v>
      </c>
      <c r="G22" s="110">
        <f>ROUND(G$9*$B22*$R22,0)</f>
        <v>2</v>
      </c>
      <c r="H22" s="143">
        <f>ROUND(58*10*0.25,0)</f>
        <v>145</v>
      </c>
      <c r="I22" s="110">
        <v>0</v>
      </c>
      <c r="J22" s="110">
        <f>ROUND(J$9*$B22*$R22,0)</f>
        <v>54</v>
      </c>
      <c r="K22" s="110">
        <f>ROUND(K$9*$B22*$R22,0)</f>
        <v>36</v>
      </c>
      <c r="L22" s="110">
        <f>ROUND(L$9*$B22*$R22,0)</f>
        <v>27</v>
      </c>
      <c r="M22" s="110">
        <f>ROUND(M$9*$B22*$R22,0)</f>
        <v>9</v>
      </c>
      <c r="N22" s="110">
        <f>ROUND(N$9*$B22*$R22,0)</f>
        <v>36</v>
      </c>
      <c r="O22" s="110">
        <f>ROUND(O$9*$B22*$R22,0)</f>
        <v>4</v>
      </c>
      <c r="P22" s="104">
        <f>SUM(D22:O22)</f>
        <v>318</v>
      </c>
      <c r="Q22" s="109"/>
      <c r="R22" s="90">
        <v>0.1</v>
      </c>
    </row>
    <row r="23" spans="1:18" x14ac:dyDescent="0.2">
      <c r="A23" s="93" t="s">
        <v>32</v>
      </c>
      <c r="B23" s="74">
        <v>10</v>
      </c>
      <c r="C23" s="100" t="s">
        <v>92</v>
      </c>
      <c r="D23" s="110">
        <f>ROUND(D$9*$B23*$R23,0)</f>
        <v>0</v>
      </c>
      <c r="E23" s="33">
        <f>ROUND(E$9*$B23*$R23,0)</f>
        <v>0</v>
      </c>
      <c r="F23" s="33">
        <f>ROUND(F$9*$B23*$R23,0)</f>
        <v>3</v>
      </c>
      <c r="G23" s="110">
        <f>ROUND(G$9*$B23*$R23,0)</f>
        <v>1</v>
      </c>
      <c r="H23" s="110">
        <f>ROUND(58*$B23*$R23,0)</f>
        <v>58</v>
      </c>
      <c r="I23" s="110">
        <v>0</v>
      </c>
      <c r="J23" s="110">
        <f>ROUND(J$9*$B23*$R23,0)</f>
        <v>30</v>
      </c>
      <c r="K23" s="110">
        <f>ROUND(K$9*$B23*$R23,0)</f>
        <v>20</v>
      </c>
      <c r="L23" s="110">
        <f>ROUND(L$9*$B23*$R23,0)</f>
        <v>15</v>
      </c>
      <c r="M23" s="110">
        <f>ROUND(M$9*$B23*$R23,0)</f>
        <v>5</v>
      </c>
      <c r="N23" s="110">
        <f>ROUND(N$9*$B23*$R23,0)</f>
        <v>20</v>
      </c>
      <c r="O23" s="110">
        <f>ROUND(O$9*$B23*$R23,0)</f>
        <v>2</v>
      </c>
      <c r="P23" s="104">
        <f>SUM(D23:O23)</f>
        <v>154</v>
      </c>
      <c r="Q23" s="109"/>
      <c r="R23" s="90">
        <v>0.1</v>
      </c>
    </row>
    <row r="24" spans="1:18" x14ac:dyDescent="0.2">
      <c r="A24" s="93" t="s">
        <v>109</v>
      </c>
      <c r="B24" s="74">
        <v>14</v>
      </c>
      <c r="C24" s="101" t="s">
        <v>91</v>
      </c>
      <c r="D24" s="33">
        <v>0</v>
      </c>
      <c r="E24" s="33">
        <v>0</v>
      </c>
      <c r="F24" s="33">
        <f>$R24*$B24</f>
        <v>14</v>
      </c>
      <c r="G24" s="110">
        <f>$R24*$B24</f>
        <v>14</v>
      </c>
      <c r="H24" s="110">
        <f>$R24*$B24</f>
        <v>14</v>
      </c>
      <c r="I24" s="110">
        <f>B24*8</f>
        <v>112</v>
      </c>
      <c r="J24" s="110">
        <f>$R24*$B24</f>
        <v>14</v>
      </c>
      <c r="K24" s="110">
        <f>$R24*$B24</f>
        <v>14</v>
      </c>
      <c r="L24" s="110">
        <f>$R24*$B24</f>
        <v>14</v>
      </c>
      <c r="M24" s="110">
        <f>$R24*$B24</f>
        <v>14</v>
      </c>
      <c r="N24" s="110">
        <f>$R24*$B24</f>
        <v>14</v>
      </c>
      <c r="O24" s="110">
        <f>$R24*$B24</f>
        <v>14</v>
      </c>
      <c r="P24" s="104">
        <f>SUM(D24:O24)</f>
        <v>238</v>
      </c>
      <c r="Q24" s="109"/>
      <c r="R24" s="69">
        <v>1</v>
      </c>
    </row>
    <row r="25" spans="1:18" ht="25.5" x14ac:dyDescent="0.2">
      <c r="A25" s="93" t="s">
        <v>79</v>
      </c>
      <c r="B25" s="74">
        <v>14</v>
      </c>
      <c r="C25" s="101" t="s">
        <v>91</v>
      </c>
      <c r="D25" s="33">
        <f>$R25*$B25</f>
        <v>0</v>
      </c>
      <c r="E25" s="33">
        <f>$R25*$B25</f>
        <v>0</v>
      </c>
      <c r="F25" s="110">
        <f>$R25*$B25</f>
        <v>0</v>
      </c>
      <c r="G25" s="110">
        <f>$R25*$B25</f>
        <v>0</v>
      </c>
      <c r="H25" s="110">
        <v>14</v>
      </c>
      <c r="I25" s="110">
        <v>14</v>
      </c>
      <c r="J25" s="110">
        <v>14</v>
      </c>
      <c r="K25" s="110">
        <v>14</v>
      </c>
      <c r="L25" s="110">
        <v>14</v>
      </c>
      <c r="M25" s="110">
        <v>14</v>
      </c>
      <c r="N25" s="110">
        <v>14</v>
      </c>
      <c r="O25" s="110">
        <v>14</v>
      </c>
      <c r="P25" s="104">
        <f>SUM(D25:O25)</f>
        <v>112</v>
      </c>
      <c r="Q25" s="109"/>
      <c r="R25" s="69">
        <v>0</v>
      </c>
    </row>
    <row r="26" spans="1:18" x14ac:dyDescent="0.2">
      <c r="A26" s="93" t="s">
        <v>80</v>
      </c>
      <c r="B26" s="74">
        <v>49</v>
      </c>
      <c r="C26" s="101" t="s">
        <v>91</v>
      </c>
      <c r="D26" s="33">
        <f>$R26*$B26</f>
        <v>0</v>
      </c>
      <c r="E26" s="33">
        <f>$R26*$B26</f>
        <v>0</v>
      </c>
      <c r="F26" s="110">
        <f>$R26*$B26</f>
        <v>0</v>
      </c>
      <c r="G26" s="110">
        <f>$R26*$B26</f>
        <v>0</v>
      </c>
      <c r="H26" s="110">
        <v>49</v>
      </c>
      <c r="I26" s="110">
        <v>49</v>
      </c>
      <c r="J26" s="110">
        <v>49</v>
      </c>
      <c r="K26" s="110">
        <v>49</v>
      </c>
      <c r="L26" s="110">
        <v>49</v>
      </c>
      <c r="M26" s="110">
        <v>49</v>
      </c>
      <c r="N26" s="110">
        <v>49</v>
      </c>
      <c r="O26" s="110">
        <v>49</v>
      </c>
      <c r="P26" s="104">
        <f>SUM(D26:O26)</f>
        <v>392</v>
      </c>
      <c r="Q26" s="109"/>
      <c r="R26" s="69">
        <v>0</v>
      </c>
    </row>
    <row r="27" spans="1:18" ht="25.5" x14ac:dyDescent="0.2">
      <c r="A27" s="93" t="s">
        <v>81</v>
      </c>
      <c r="B27" s="74">
        <v>49</v>
      </c>
      <c r="C27" s="101" t="s">
        <v>91</v>
      </c>
      <c r="D27" s="33">
        <f>$R27*$B27</f>
        <v>0</v>
      </c>
      <c r="E27" s="33">
        <f>$R27*$B27</f>
        <v>0</v>
      </c>
      <c r="F27" s="110">
        <f>$R27*$B27</f>
        <v>0</v>
      </c>
      <c r="G27" s="110">
        <f>$R27*$B27</f>
        <v>0</v>
      </c>
      <c r="H27" s="110">
        <f t="shared" ref="H27:N27" si="0">$B$27</f>
        <v>49</v>
      </c>
      <c r="I27" s="110">
        <f t="shared" si="0"/>
        <v>49</v>
      </c>
      <c r="J27" s="110">
        <f t="shared" si="0"/>
        <v>49</v>
      </c>
      <c r="K27" s="110">
        <f t="shared" si="0"/>
        <v>49</v>
      </c>
      <c r="L27" s="110">
        <f t="shared" si="0"/>
        <v>49</v>
      </c>
      <c r="M27" s="110">
        <f t="shared" si="0"/>
        <v>49</v>
      </c>
      <c r="N27" s="110">
        <f t="shared" si="0"/>
        <v>49</v>
      </c>
      <c r="O27" s="110">
        <f>$B$27</f>
        <v>49</v>
      </c>
      <c r="P27" s="104">
        <f>SUM(D27:O27)</f>
        <v>392</v>
      </c>
      <c r="Q27" s="109"/>
      <c r="R27" s="69">
        <v>0</v>
      </c>
    </row>
    <row r="28" spans="1:18" ht="51" x14ac:dyDescent="0.2">
      <c r="A28" s="93" t="s">
        <v>68</v>
      </c>
      <c r="B28" s="74">
        <v>15</v>
      </c>
      <c r="C28" s="100" t="s">
        <v>93</v>
      </c>
      <c r="D28" s="33">
        <f>$R28*$B28</f>
        <v>0</v>
      </c>
      <c r="E28" s="33">
        <f>$R28*$B28</f>
        <v>0</v>
      </c>
      <c r="F28" s="110">
        <f>$R28*$B28</f>
        <v>0</v>
      </c>
      <c r="G28" s="110">
        <f>$R28*$B28</f>
        <v>0</v>
      </c>
      <c r="H28" s="110">
        <f t="shared" ref="H28:N28" si="1">$B$28</f>
        <v>15</v>
      </c>
      <c r="I28" s="110">
        <f>4*8*1</f>
        <v>32</v>
      </c>
      <c r="J28" s="110">
        <f t="shared" si="1"/>
        <v>15</v>
      </c>
      <c r="K28" s="110">
        <f t="shared" si="1"/>
        <v>15</v>
      </c>
      <c r="L28" s="110">
        <f t="shared" si="1"/>
        <v>15</v>
      </c>
      <c r="M28" s="110">
        <f t="shared" si="1"/>
        <v>15</v>
      </c>
      <c r="N28" s="110">
        <f t="shared" si="1"/>
        <v>15</v>
      </c>
      <c r="O28" s="110">
        <f>$B$28</f>
        <v>15</v>
      </c>
      <c r="P28" s="104">
        <f>SUM(D28:O28)</f>
        <v>137</v>
      </c>
      <c r="Q28" s="109"/>
      <c r="R28" s="69">
        <v>0</v>
      </c>
    </row>
    <row r="29" spans="1:18" ht="38.25" x14ac:dyDescent="0.2">
      <c r="A29" s="93" t="s">
        <v>28</v>
      </c>
      <c r="B29" s="74">
        <v>24</v>
      </c>
      <c r="C29" s="100" t="s">
        <v>95</v>
      </c>
      <c r="D29" s="73"/>
      <c r="E29" s="73"/>
      <c r="F29" s="73"/>
      <c r="G29" s="73"/>
      <c r="H29" s="73"/>
      <c r="I29" s="73"/>
      <c r="J29" s="73"/>
      <c r="K29" s="73"/>
      <c r="L29" s="73"/>
      <c r="M29" s="73"/>
      <c r="N29" s="73"/>
      <c r="O29" s="73"/>
      <c r="P29" s="104">
        <f>B29*R29</f>
        <v>24</v>
      </c>
      <c r="Q29" s="109"/>
      <c r="R29" s="69">
        <v>1</v>
      </c>
    </row>
    <row r="30" spans="1:18" ht="25.5" x14ac:dyDescent="0.2">
      <c r="A30" s="93" t="s">
        <v>29</v>
      </c>
      <c r="B30" s="74" t="s">
        <v>35</v>
      </c>
      <c r="C30" s="100" t="s">
        <v>96</v>
      </c>
      <c r="D30" s="73"/>
      <c r="E30" s="73"/>
      <c r="F30" s="73"/>
      <c r="G30" s="73"/>
      <c r="H30" s="73"/>
      <c r="I30" s="73"/>
      <c r="J30" s="73"/>
      <c r="K30" s="73"/>
      <c r="L30" s="73"/>
      <c r="M30" s="73"/>
      <c r="N30" s="73"/>
      <c r="O30" s="73"/>
      <c r="P30" s="104">
        <f>B30*R30</f>
        <v>48</v>
      </c>
      <c r="Q30" s="109"/>
      <c r="R30" s="69">
        <v>3</v>
      </c>
    </row>
    <row r="31" spans="1:18" ht="25.5" x14ac:dyDescent="0.2">
      <c r="A31" s="93" t="s">
        <v>30</v>
      </c>
      <c r="B31" s="74">
        <v>18</v>
      </c>
      <c r="C31" s="100" t="s">
        <v>92</v>
      </c>
      <c r="D31" s="33">
        <f>ROUND(D$11*$B31*$R31,0)</f>
        <v>11</v>
      </c>
      <c r="E31" s="110">
        <f>ROUND(E$11*$B31*$R31,0)</f>
        <v>13</v>
      </c>
      <c r="F31" s="110">
        <f>ROUND(F$11*$B31*$R31,0)</f>
        <v>5</v>
      </c>
      <c r="G31" s="110">
        <f>ROUND(G$11*$B31*$R31,0)</f>
        <v>0</v>
      </c>
      <c r="H31" s="110">
        <f>ROUND(H$11*$B31*$R31,0)</f>
        <v>0</v>
      </c>
      <c r="I31" s="110">
        <v>0</v>
      </c>
      <c r="J31" s="110">
        <f>ROUND(J$11*$B31*$R31,0)</f>
        <v>0</v>
      </c>
      <c r="K31" s="110">
        <f>ROUND(K$11*$B31*$R31,0)</f>
        <v>0</v>
      </c>
      <c r="L31" s="110">
        <f>ROUND(L$11*$B31*$R31,0)</f>
        <v>0</v>
      </c>
      <c r="M31" s="110">
        <f>ROUND(M$11*$B31*$R31,0)</f>
        <v>0</v>
      </c>
      <c r="N31" s="110">
        <f>ROUND(N$11*$B31*$R31,0)</f>
        <v>0</v>
      </c>
      <c r="O31" s="110">
        <f>ROUND(O$11*$B31*$R31,0)</f>
        <v>0</v>
      </c>
      <c r="P31" s="104">
        <f>SUM(D31:O31)</f>
        <v>29</v>
      </c>
      <c r="Q31" s="109"/>
      <c r="R31" s="90">
        <v>0.1</v>
      </c>
    </row>
    <row r="32" spans="1:18" ht="25.5" x14ac:dyDescent="0.2">
      <c r="A32" s="93" t="s">
        <v>82</v>
      </c>
      <c r="B32" s="74">
        <v>21</v>
      </c>
      <c r="C32" s="100" t="s">
        <v>94</v>
      </c>
      <c r="D32" s="73"/>
      <c r="E32" s="73"/>
      <c r="F32" s="73"/>
      <c r="G32" s="73"/>
      <c r="H32" s="73"/>
      <c r="I32" s="73"/>
      <c r="J32" s="73"/>
      <c r="K32" s="73"/>
      <c r="L32" s="73"/>
      <c r="M32" s="73"/>
      <c r="N32" s="73"/>
      <c r="O32" s="73"/>
      <c r="P32" s="104">
        <f>R32*B32</f>
        <v>84</v>
      </c>
      <c r="Q32" s="109"/>
      <c r="R32" s="69">
        <v>4</v>
      </c>
    </row>
    <row r="33" spans="1:18" ht="38.25" x14ac:dyDescent="0.2">
      <c r="A33" s="93" t="s">
        <v>83</v>
      </c>
      <c r="B33" s="74">
        <v>35</v>
      </c>
      <c r="C33" s="100" t="s">
        <v>95</v>
      </c>
      <c r="D33" s="73"/>
      <c r="E33" s="73"/>
      <c r="F33" s="73"/>
      <c r="G33" s="73"/>
      <c r="H33" s="73"/>
      <c r="I33" s="73"/>
      <c r="J33" s="73"/>
      <c r="K33" s="73"/>
      <c r="L33" s="73"/>
      <c r="M33" s="73"/>
      <c r="N33" s="73"/>
      <c r="O33" s="73"/>
      <c r="P33" s="104">
        <f>R33*B33</f>
        <v>35</v>
      </c>
      <c r="Q33" s="109"/>
      <c r="R33" s="69">
        <v>1</v>
      </c>
    </row>
    <row r="34" spans="1:18" ht="25.5" x14ac:dyDescent="0.2">
      <c r="A34" s="94" t="s">
        <v>90</v>
      </c>
      <c r="B34" s="74" t="s">
        <v>36</v>
      </c>
      <c r="C34" s="100" t="s">
        <v>97</v>
      </c>
      <c r="D34" s="73"/>
      <c r="E34" s="73"/>
      <c r="F34" s="73"/>
      <c r="G34" s="73"/>
      <c r="H34" s="73"/>
      <c r="I34" s="73"/>
      <c r="J34" s="73"/>
      <c r="K34" s="73"/>
      <c r="L34" s="73"/>
      <c r="M34" s="73"/>
      <c r="N34" s="73"/>
      <c r="O34" s="73"/>
      <c r="P34" s="104">
        <f>R34*B34</f>
        <v>40</v>
      </c>
      <c r="Q34" s="109"/>
      <c r="R34" s="69">
        <v>4</v>
      </c>
    </row>
    <row r="35" spans="1:18" x14ac:dyDescent="0.2">
      <c r="A35" s="93" t="s">
        <v>33</v>
      </c>
      <c r="B35" s="74">
        <v>14</v>
      </c>
      <c r="C35" s="100" t="s">
        <v>95</v>
      </c>
      <c r="D35" s="73"/>
      <c r="E35" s="73"/>
      <c r="F35" s="73"/>
      <c r="G35" s="73"/>
      <c r="H35" s="73"/>
      <c r="I35" s="73"/>
      <c r="J35" s="73"/>
      <c r="K35" s="73"/>
      <c r="L35" s="73"/>
      <c r="M35" s="73"/>
      <c r="N35" s="73"/>
      <c r="O35" s="73"/>
      <c r="P35" s="104">
        <f>R35*B35</f>
        <v>14</v>
      </c>
      <c r="Q35" s="109"/>
      <c r="R35" s="69">
        <v>1</v>
      </c>
    </row>
    <row r="36" spans="1:18" x14ac:dyDescent="0.2">
      <c r="A36" s="93" t="s">
        <v>84</v>
      </c>
      <c r="B36" s="75">
        <v>450</v>
      </c>
      <c r="C36" s="100" t="s">
        <v>98</v>
      </c>
      <c r="D36" s="73"/>
      <c r="E36" s="73"/>
      <c r="F36" s="73"/>
      <c r="G36" s="73"/>
      <c r="H36" s="73"/>
      <c r="I36" s="73"/>
      <c r="J36" s="73"/>
      <c r="K36" s="73"/>
      <c r="L36" s="73"/>
      <c r="M36" s="73"/>
      <c r="N36" s="73"/>
      <c r="O36" s="73"/>
      <c r="P36" s="104">
        <f>B36</f>
        <v>450</v>
      </c>
      <c r="Q36" s="109"/>
      <c r="R36" s="91"/>
    </row>
    <row r="37" spans="1:18" x14ac:dyDescent="0.2">
      <c r="A37" s="93" t="s">
        <v>88</v>
      </c>
      <c r="B37" s="75">
        <v>450</v>
      </c>
      <c r="C37" s="100" t="s">
        <v>98</v>
      </c>
      <c r="D37" s="73"/>
      <c r="E37" s="73"/>
      <c r="F37" s="73"/>
      <c r="G37" s="73"/>
      <c r="H37" s="73"/>
      <c r="I37" s="73"/>
      <c r="J37" s="73"/>
      <c r="K37" s="73"/>
      <c r="L37" s="73"/>
      <c r="M37" s="73"/>
      <c r="N37" s="73"/>
      <c r="O37" s="73"/>
      <c r="P37" s="104">
        <f>B37</f>
        <v>450</v>
      </c>
      <c r="Q37" s="109"/>
      <c r="R37" s="91"/>
    </row>
    <row r="38" spans="1:18" x14ac:dyDescent="0.2">
      <c r="C38" s="22"/>
      <c r="D38" s="22"/>
      <c r="E38" s="22"/>
      <c r="F38" s="22"/>
      <c r="G38" s="109"/>
      <c r="H38" s="109"/>
      <c r="I38" s="109"/>
      <c r="J38" s="109"/>
      <c r="K38" s="109"/>
      <c r="L38" s="109"/>
      <c r="M38" s="109"/>
      <c r="N38" s="109"/>
      <c r="O38" s="109"/>
      <c r="P38" s="22"/>
    </row>
    <row r="39" spans="1:18" x14ac:dyDescent="0.2">
      <c r="A39" s="102" t="s">
        <v>38</v>
      </c>
      <c r="B39" s="103"/>
      <c r="C39" s="103"/>
      <c r="D39" s="103"/>
      <c r="E39" s="103"/>
      <c r="F39" s="103"/>
      <c r="G39" s="103"/>
      <c r="H39" s="103"/>
      <c r="I39" s="103"/>
      <c r="J39" s="103"/>
      <c r="K39" s="103"/>
      <c r="L39" s="103"/>
      <c r="M39" s="103"/>
      <c r="N39" s="103"/>
      <c r="O39" s="103"/>
      <c r="P39" s="72">
        <f>SUM(P13:P37)</f>
        <v>15722.4</v>
      </c>
    </row>
    <row r="40" spans="1:18" x14ac:dyDescent="0.2">
      <c r="A40" s="102" t="s">
        <v>71</v>
      </c>
      <c r="B40" s="103"/>
      <c r="C40" s="103"/>
      <c r="D40" s="103"/>
      <c r="E40" s="103"/>
      <c r="F40" s="103"/>
      <c r="G40" s="103"/>
      <c r="H40" s="103"/>
      <c r="I40" s="103"/>
      <c r="J40" s="103"/>
      <c r="K40" s="103"/>
      <c r="L40" s="103"/>
      <c r="M40" s="103"/>
      <c r="N40" s="103"/>
      <c r="O40" s="103"/>
      <c r="P40" s="72">
        <f>P39*30%</f>
        <v>4716.7199999999993</v>
      </c>
    </row>
    <row r="41" spans="1:18" x14ac:dyDescent="0.2">
      <c r="A41" s="102" t="s">
        <v>39</v>
      </c>
      <c r="B41" s="103"/>
      <c r="C41" s="103"/>
      <c r="D41" s="103"/>
      <c r="E41" s="103"/>
      <c r="F41" s="103"/>
      <c r="G41" s="103"/>
      <c r="H41" s="103"/>
      <c r="I41" s="103"/>
      <c r="J41" s="103"/>
      <c r="K41" s="103"/>
      <c r="L41" s="103"/>
      <c r="M41" s="103"/>
      <c r="N41" s="103"/>
      <c r="O41" s="103"/>
      <c r="P41" s="72">
        <f>P40+P39</f>
        <v>20439.12</v>
      </c>
    </row>
    <row r="42" spans="1:18" x14ac:dyDescent="0.2">
      <c r="C42" s="22"/>
      <c r="D42" s="22"/>
      <c r="E42" s="22"/>
      <c r="F42" s="22"/>
      <c r="G42" s="109"/>
      <c r="H42" s="109"/>
      <c r="I42" s="109"/>
      <c r="J42" s="109"/>
      <c r="K42" s="109"/>
      <c r="L42" s="109"/>
      <c r="M42" s="109"/>
      <c r="N42" s="109"/>
      <c r="O42" s="109"/>
      <c r="P42" s="22"/>
    </row>
    <row r="43" spans="1:18" ht="12.75" customHeight="1" x14ac:dyDescent="0.2">
      <c r="A43" s="139" t="s">
        <v>72</v>
      </c>
      <c r="B43" s="139"/>
      <c r="C43" s="139"/>
      <c r="D43" s="139"/>
      <c r="E43" s="139"/>
      <c r="F43" s="139"/>
      <c r="G43" s="139"/>
      <c r="H43" s="139"/>
      <c r="I43" s="139"/>
      <c r="J43" s="139"/>
      <c r="K43" s="139"/>
      <c r="L43" s="139"/>
      <c r="M43" s="139"/>
      <c r="N43" s="139"/>
      <c r="O43" s="139"/>
      <c r="P43" s="139"/>
    </row>
    <row r="44" spans="1:18" x14ac:dyDescent="0.2">
      <c r="A44" s="140"/>
      <c r="B44" s="140"/>
      <c r="C44" s="140"/>
      <c r="D44" s="140"/>
      <c r="E44" s="140"/>
      <c r="F44" s="140"/>
      <c r="G44" s="140"/>
      <c r="H44" s="140"/>
      <c r="I44" s="140"/>
      <c r="J44" s="140"/>
      <c r="K44" s="140"/>
      <c r="L44" s="140"/>
      <c r="M44" s="140"/>
      <c r="N44" s="140"/>
      <c r="O44" s="140"/>
      <c r="P44" s="140"/>
    </row>
    <row r="45" spans="1:18" ht="12.75" customHeight="1" x14ac:dyDescent="0.2">
      <c r="A45" s="140" t="s">
        <v>70</v>
      </c>
      <c r="B45" s="140"/>
      <c r="C45" s="140"/>
      <c r="D45" s="140"/>
      <c r="E45" s="140"/>
      <c r="F45" s="140"/>
      <c r="G45" s="140"/>
      <c r="H45" s="140"/>
      <c r="I45" s="140"/>
      <c r="J45" s="140"/>
      <c r="K45" s="140"/>
      <c r="L45" s="140"/>
      <c r="M45" s="140"/>
      <c r="N45" s="140"/>
      <c r="O45" s="140"/>
      <c r="P45" s="140"/>
    </row>
    <row r="46" spans="1:18" x14ac:dyDescent="0.2">
      <c r="A46" s="140"/>
      <c r="B46" s="140"/>
      <c r="C46" s="140"/>
      <c r="D46" s="140"/>
      <c r="E46" s="140"/>
      <c r="F46" s="140"/>
      <c r="G46" s="140"/>
      <c r="H46" s="140"/>
      <c r="I46" s="140"/>
      <c r="J46" s="140"/>
      <c r="K46" s="140"/>
      <c r="L46" s="140"/>
      <c r="M46" s="140"/>
      <c r="N46" s="140"/>
      <c r="O46" s="140"/>
      <c r="P46" s="140"/>
    </row>
    <row r="47" spans="1:18" x14ac:dyDescent="0.2">
      <c r="C47" s="22"/>
      <c r="D47" s="22"/>
      <c r="E47" s="22"/>
      <c r="F47" s="22"/>
      <c r="G47" s="109"/>
      <c r="H47" s="109"/>
      <c r="I47" s="109"/>
      <c r="J47" s="109"/>
      <c r="K47" s="109"/>
      <c r="L47" s="109"/>
      <c r="M47" s="109"/>
      <c r="N47" s="109"/>
      <c r="O47" s="109"/>
      <c r="P47" s="22"/>
    </row>
    <row r="48" spans="1:18" x14ac:dyDescent="0.2">
      <c r="C48" s="22"/>
      <c r="D48" s="22"/>
      <c r="E48" s="22"/>
      <c r="F48" s="22"/>
      <c r="G48" s="109"/>
      <c r="H48" s="109"/>
      <c r="I48" s="109"/>
      <c r="J48" s="109"/>
      <c r="K48" s="109"/>
      <c r="L48" s="109"/>
      <c r="M48" s="109"/>
      <c r="N48" s="109"/>
      <c r="O48" s="109"/>
      <c r="P48" s="22"/>
    </row>
    <row r="49" spans="1:16" x14ac:dyDescent="0.2">
      <c r="C49" s="22"/>
      <c r="D49" s="22"/>
      <c r="E49" s="22"/>
      <c r="F49" s="22"/>
      <c r="G49" s="109"/>
      <c r="H49" s="109"/>
      <c r="I49" s="109"/>
      <c r="J49" s="109"/>
      <c r="K49" s="109"/>
      <c r="L49" s="109"/>
      <c r="M49" s="109"/>
      <c r="N49" s="109"/>
      <c r="O49" s="109"/>
      <c r="P49" s="22"/>
    </row>
    <row r="50" spans="1:16" x14ac:dyDescent="0.2">
      <c r="A50" s="70" t="s">
        <v>64</v>
      </c>
      <c r="B50" s="71">
        <f>P41/160</f>
        <v>127.74449999999999</v>
      </c>
      <c r="C50" s="22"/>
      <c r="D50" s="22"/>
      <c r="E50" s="22"/>
      <c r="F50" s="22"/>
      <c r="G50" s="109"/>
      <c r="H50" s="109"/>
      <c r="I50" s="109"/>
      <c r="J50" s="109"/>
      <c r="K50" s="109"/>
      <c r="L50" s="109"/>
      <c r="M50" s="109"/>
      <c r="N50" s="109"/>
      <c r="O50" s="109"/>
      <c r="P50" s="22"/>
    </row>
    <row r="51" spans="1:16" x14ac:dyDescent="0.2">
      <c r="A51" s="65" t="s">
        <v>65</v>
      </c>
      <c r="B51" s="66">
        <f>COUNT('2022'!B9:M21,'2022'!B37:M37)</f>
        <v>124</v>
      </c>
      <c r="C51" s="22"/>
      <c r="D51" s="22"/>
      <c r="E51" s="22"/>
      <c r="F51" s="22"/>
      <c r="G51" s="109"/>
      <c r="H51" s="109"/>
      <c r="I51" s="109"/>
      <c r="J51" s="109"/>
      <c r="K51" s="109"/>
      <c r="L51" s="109"/>
      <c r="M51" s="109"/>
      <c r="N51" s="109"/>
      <c r="O51" s="109"/>
      <c r="P51" s="22"/>
    </row>
    <row r="52" spans="1:16" x14ac:dyDescent="0.2">
      <c r="C52" s="22"/>
      <c r="D52" s="22"/>
      <c r="E52" s="22"/>
      <c r="F52" s="22"/>
      <c r="G52" s="109"/>
      <c r="H52" s="109"/>
      <c r="I52" s="109"/>
      <c r="J52" s="109"/>
      <c r="K52" s="109"/>
      <c r="L52" s="109"/>
      <c r="M52" s="109"/>
      <c r="N52" s="109"/>
      <c r="O52" s="109"/>
      <c r="P52" s="22"/>
    </row>
    <row r="53" spans="1:16" x14ac:dyDescent="0.2">
      <c r="C53" s="22"/>
      <c r="D53" s="22"/>
      <c r="E53" s="22"/>
      <c r="F53" s="22"/>
      <c r="G53" s="109"/>
      <c r="H53" s="109"/>
      <c r="I53" s="109"/>
      <c r="J53" s="109"/>
      <c r="K53" s="109"/>
      <c r="L53" s="109"/>
      <c r="M53" s="109"/>
      <c r="N53" s="109"/>
      <c r="O53" s="109"/>
      <c r="P53" s="22"/>
    </row>
    <row r="54" spans="1:16" x14ac:dyDescent="0.2">
      <c r="C54" s="22"/>
      <c r="D54" s="22"/>
      <c r="E54" s="22"/>
      <c r="F54" s="22"/>
      <c r="G54" s="109"/>
      <c r="H54" s="109"/>
      <c r="I54" s="109"/>
      <c r="J54" s="109"/>
      <c r="K54" s="109"/>
      <c r="L54" s="109"/>
      <c r="M54" s="109"/>
      <c r="N54" s="109"/>
      <c r="O54" s="109"/>
      <c r="P54" s="22"/>
    </row>
    <row r="55" spans="1:16" x14ac:dyDescent="0.2">
      <c r="C55" s="22"/>
      <c r="D55" s="22"/>
      <c r="E55" s="22"/>
      <c r="F55" s="22"/>
      <c r="G55" s="109"/>
      <c r="H55" s="109"/>
      <c r="I55" s="109"/>
      <c r="J55" s="109"/>
      <c r="K55" s="109"/>
      <c r="L55" s="109"/>
      <c r="M55" s="109"/>
      <c r="N55" s="109"/>
      <c r="O55" s="109"/>
      <c r="P55" s="22"/>
    </row>
    <row r="56" spans="1:16" x14ac:dyDescent="0.2">
      <c r="C56" s="22"/>
      <c r="D56" s="22"/>
      <c r="E56" s="22"/>
      <c r="F56" s="22"/>
      <c r="G56" s="109"/>
      <c r="H56" s="109"/>
      <c r="I56" s="109"/>
      <c r="J56" s="109"/>
      <c r="K56" s="109"/>
      <c r="L56" s="109"/>
      <c r="M56" s="109"/>
      <c r="N56" s="109"/>
      <c r="O56" s="109"/>
      <c r="P56" s="22"/>
    </row>
    <row r="57" spans="1:16" x14ac:dyDescent="0.2">
      <c r="C57" s="22"/>
      <c r="D57" s="22"/>
      <c r="E57" s="22"/>
      <c r="F57" s="22"/>
      <c r="G57" s="109"/>
      <c r="H57" s="109"/>
      <c r="I57" s="109"/>
      <c r="J57" s="109"/>
      <c r="K57" s="109"/>
      <c r="L57" s="109"/>
      <c r="M57" s="109"/>
      <c r="N57" s="109"/>
      <c r="O57" s="109"/>
      <c r="P57" s="22"/>
    </row>
    <row r="58" spans="1:16" x14ac:dyDescent="0.2">
      <c r="C58" s="22"/>
      <c r="D58" s="22"/>
      <c r="E58" s="22"/>
      <c r="F58" s="22"/>
      <c r="G58" s="109"/>
      <c r="H58" s="109"/>
      <c r="I58" s="109"/>
      <c r="J58" s="109"/>
      <c r="K58" s="109"/>
      <c r="L58" s="109"/>
      <c r="M58" s="109"/>
      <c r="N58" s="109"/>
      <c r="O58" s="109"/>
      <c r="P58" s="22"/>
    </row>
    <row r="59" spans="1:16" x14ac:dyDescent="0.2">
      <c r="C59" s="22"/>
      <c r="D59" s="22"/>
      <c r="E59" s="22"/>
      <c r="F59" s="22"/>
      <c r="G59" s="109"/>
      <c r="H59" s="109"/>
      <c r="I59" s="109"/>
      <c r="J59" s="109"/>
      <c r="K59" s="109"/>
      <c r="L59" s="109"/>
      <c r="M59" s="109"/>
      <c r="N59" s="109"/>
      <c r="O59" s="109"/>
      <c r="P59" s="22"/>
    </row>
    <row r="60" spans="1:16" x14ac:dyDescent="0.2">
      <c r="C60" s="22"/>
      <c r="D60" s="22"/>
      <c r="E60" s="22"/>
      <c r="F60" s="22"/>
      <c r="G60" s="109"/>
      <c r="H60" s="109"/>
      <c r="I60" s="109"/>
      <c r="J60" s="109"/>
      <c r="K60" s="109"/>
      <c r="L60" s="109"/>
      <c r="M60" s="109"/>
      <c r="N60" s="109"/>
      <c r="O60" s="109"/>
      <c r="P60" s="22"/>
    </row>
    <row r="61" spans="1:16" x14ac:dyDescent="0.2">
      <c r="C61" s="22"/>
      <c r="D61" s="22"/>
      <c r="E61" s="22"/>
      <c r="F61" s="22"/>
      <c r="G61" s="109"/>
      <c r="H61" s="109"/>
      <c r="I61" s="109"/>
      <c r="J61" s="109"/>
      <c r="K61" s="109"/>
      <c r="L61" s="109"/>
      <c r="M61" s="109"/>
      <c r="N61" s="109"/>
      <c r="O61" s="109"/>
      <c r="P61" s="22"/>
    </row>
    <row r="62" spans="1:16" x14ac:dyDescent="0.2">
      <c r="C62" s="22"/>
      <c r="D62" s="22"/>
      <c r="E62" s="22"/>
      <c r="F62" s="22"/>
      <c r="G62" s="109"/>
      <c r="H62" s="109"/>
      <c r="I62" s="109"/>
      <c r="J62" s="109"/>
      <c r="K62" s="109"/>
      <c r="L62" s="109"/>
      <c r="M62" s="109"/>
      <c r="N62" s="109"/>
      <c r="O62" s="109"/>
      <c r="P62" s="22"/>
    </row>
    <row r="63" spans="1:16" x14ac:dyDescent="0.2">
      <c r="C63" s="22"/>
      <c r="D63" s="22"/>
      <c r="E63" s="22"/>
      <c r="F63" s="22"/>
      <c r="G63" s="109"/>
      <c r="H63" s="109"/>
      <c r="I63" s="109"/>
      <c r="J63" s="109"/>
      <c r="K63" s="109"/>
      <c r="L63" s="109"/>
      <c r="M63" s="109"/>
      <c r="N63" s="109"/>
      <c r="O63" s="109"/>
      <c r="P63" s="22"/>
    </row>
    <row r="64" spans="1:16" x14ac:dyDescent="0.2">
      <c r="C64" s="22"/>
      <c r="D64" s="22"/>
      <c r="E64" s="22"/>
      <c r="F64" s="22"/>
      <c r="G64" s="109"/>
      <c r="H64" s="109"/>
      <c r="I64" s="109"/>
      <c r="J64" s="109"/>
      <c r="K64" s="109"/>
      <c r="L64" s="109"/>
      <c r="M64" s="109"/>
      <c r="N64" s="109"/>
      <c r="O64" s="109"/>
      <c r="P64" s="22"/>
    </row>
    <row r="65" spans="3:16" x14ac:dyDescent="0.2">
      <c r="C65" s="22"/>
      <c r="D65" s="22"/>
      <c r="E65" s="22"/>
      <c r="F65" s="22"/>
      <c r="G65" s="109"/>
      <c r="H65" s="109"/>
      <c r="I65" s="109"/>
      <c r="J65" s="109"/>
      <c r="K65" s="109"/>
      <c r="L65" s="109"/>
      <c r="M65" s="109"/>
      <c r="N65" s="109"/>
      <c r="O65" s="109"/>
      <c r="P65" s="22"/>
    </row>
    <row r="66" spans="3:16" x14ac:dyDescent="0.2">
      <c r="C66" s="22"/>
      <c r="D66" s="22"/>
      <c r="E66" s="22"/>
      <c r="F66" s="22"/>
      <c r="G66" s="109"/>
      <c r="H66" s="109"/>
      <c r="I66" s="109"/>
      <c r="J66" s="109"/>
      <c r="K66" s="109"/>
      <c r="L66" s="109"/>
      <c r="M66" s="109"/>
      <c r="N66" s="109"/>
      <c r="O66" s="109"/>
      <c r="P66" s="22"/>
    </row>
    <row r="67" spans="3:16" x14ac:dyDescent="0.2">
      <c r="C67" s="22"/>
      <c r="D67" s="22"/>
      <c r="E67" s="22"/>
      <c r="F67" s="22"/>
      <c r="G67" s="109"/>
      <c r="H67" s="109"/>
      <c r="I67" s="109"/>
      <c r="J67" s="109"/>
      <c r="K67" s="109"/>
      <c r="L67" s="109"/>
      <c r="M67" s="109"/>
      <c r="N67" s="109"/>
      <c r="O67" s="109"/>
      <c r="P67" s="22"/>
    </row>
    <row r="68" spans="3:16" x14ac:dyDescent="0.2">
      <c r="C68" s="22"/>
      <c r="D68" s="22"/>
      <c r="E68" s="22"/>
      <c r="F68" s="22"/>
      <c r="G68" s="109"/>
      <c r="H68" s="109"/>
      <c r="I68" s="109"/>
      <c r="J68" s="109"/>
      <c r="K68" s="109"/>
      <c r="L68" s="109"/>
      <c r="M68" s="109"/>
      <c r="N68" s="109"/>
      <c r="O68" s="109"/>
      <c r="P68" s="22"/>
    </row>
    <row r="69" spans="3:16" x14ac:dyDescent="0.2">
      <c r="C69" s="22"/>
      <c r="D69" s="22"/>
      <c r="E69" s="22"/>
      <c r="F69" s="22"/>
      <c r="G69" s="109"/>
      <c r="H69" s="109"/>
      <c r="I69" s="109"/>
      <c r="J69" s="109"/>
      <c r="K69" s="109"/>
      <c r="L69" s="109"/>
      <c r="M69" s="109"/>
      <c r="N69" s="109"/>
      <c r="O69" s="109"/>
      <c r="P69" s="22"/>
    </row>
    <row r="70" spans="3:16" x14ac:dyDescent="0.2">
      <c r="C70" s="22"/>
      <c r="D70" s="22"/>
      <c r="E70" s="22"/>
      <c r="F70" s="22"/>
      <c r="G70" s="109"/>
      <c r="H70" s="109"/>
      <c r="I70" s="109"/>
      <c r="J70" s="109"/>
      <c r="K70" s="109"/>
      <c r="L70" s="109"/>
      <c r="M70" s="109"/>
      <c r="N70" s="109"/>
      <c r="O70" s="109"/>
      <c r="P70" s="22"/>
    </row>
    <row r="71" spans="3:16" x14ac:dyDescent="0.2">
      <c r="C71" s="22"/>
      <c r="D71" s="22"/>
      <c r="E71" s="22"/>
      <c r="F71" s="22"/>
      <c r="G71" s="109"/>
      <c r="H71" s="109"/>
      <c r="I71" s="109"/>
      <c r="J71" s="109"/>
      <c r="K71" s="109"/>
      <c r="L71" s="109"/>
      <c r="M71" s="109"/>
      <c r="N71" s="109"/>
      <c r="O71" s="109"/>
      <c r="P71" s="22"/>
    </row>
    <row r="72" spans="3:16" x14ac:dyDescent="0.2">
      <c r="C72" s="22"/>
      <c r="D72" s="22"/>
      <c r="E72" s="22"/>
      <c r="F72" s="22"/>
      <c r="G72" s="109"/>
      <c r="H72" s="109"/>
      <c r="I72" s="109"/>
      <c r="J72" s="109"/>
      <c r="K72" s="109"/>
      <c r="L72" s="109"/>
      <c r="M72" s="109"/>
      <c r="N72" s="109"/>
      <c r="O72" s="109"/>
      <c r="P72" s="22"/>
    </row>
    <row r="73" spans="3:16" x14ac:dyDescent="0.2">
      <c r="C73" s="22"/>
      <c r="D73" s="22"/>
      <c r="E73" s="22"/>
      <c r="F73" s="22"/>
      <c r="G73" s="109"/>
      <c r="H73" s="109"/>
      <c r="I73" s="109"/>
      <c r="J73" s="109"/>
      <c r="K73" s="109"/>
      <c r="L73" s="109"/>
      <c r="M73" s="109"/>
      <c r="N73" s="109"/>
      <c r="O73" s="109"/>
      <c r="P73" s="22"/>
    </row>
    <row r="74" spans="3:16" x14ac:dyDescent="0.2">
      <c r="C74" s="22"/>
      <c r="D74" s="22"/>
      <c r="E74" s="22"/>
      <c r="F74" s="22"/>
      <c r="G74" s="109"/>
      <c r="H74" s="109"/>
      <c r="I74" s="109"/>
      <c r="J74" s="109"/>
      <c r="K74" s="109"/>
      <c r="L74" s="109"/>
      <c r="M74" s="109"/>
      <c r="N74" s="109"/>
      <c r="O74" s="109"/>
      <c r="P74" s="22"/>
    </row>
    <row r="75" spans="3:16" x14ac:dyDescent="0.2">
      <c r="C75" s="22"/>
      <c r="D75" s="22"/>
      <c r="E75" s="22"/>
      <c r="F75" s="22"/>
      <c r="G75" s="109"/>
      <c r="H75" s="109"/>
      <c r="I75" s="109"/>
      <c r="J75" s="109"/>
      <c r="K75" s="109"/>
      <c r="L75" s="109"/>
      <c r="M75" s="109"/>
      <c r="N75" s="109"/>
      <c r="O75" s="109"/>
      <c r="P75" s="22"/>
    </row>
    <row r="76" spans="3:16" x14ac:dyDescent="0.2">
      <c r="C76" s="22"/>
      <c r="D76" s="22"/>
      <c r="E76" s="22"/>
      <c r="F76" s="22"/>
      <c r="G76" s="109"/>
      <c r="H76" s="109"/>
      <c r="I76" s="109"/>
      <c r="J76" s="109"/>
      <c r="K76" s="109"/>
      <c r="L76" s="109"/>
      <c r="M76" s="109"/>
      <c r="N76" s="109"/>
      <c r="O76" s="109"/>
      <c r="P76" s="22"/>
    </row>
    <row r="77" spans="3:16" x14ac:dyDescent="0.2">
      <c r="C77" s="22"/>
      <c r="D77" s="22"/>
      <c r="E77" s="22"/>
      <c r="F77" s="22"/>
      <c r="G77" s="109"/>
      <c r="H77" s="109"/>
      <c r="I77" s="109"/>
      <c r="J77" s="109"/>
      <c r="K77" s="109"/>
      <c r="L77" s="109"/>
      <c r="M77" s="109"/>
      <c r="N77" s="109"/>
      <c r="O77" s="109"/>
      <c r="P77" s="22"/>
    </row>
    <row r="78" spans="3:16" x14ac:dyDescent="0.2">
      <c r="C78" s="22"/>
      <c r="D78" s="22"/>
      <c r="E78" s="22"/>
      <c r="F78" s="22"/>
      <c r="G78" s="109"/>
      <c r="H78" s="109"/>
      <c r="I78" s="109"/>
      <c r="J78" s="109"/>
      <c r="K78" s="109"/>
      <c r="L78" s="109"/>
      <c r="M78" s="109"/>
      <c r="N78" s="109"/>
      <c r="O78" s="109"/>
      <c r="P78" s="22"/>
    </row>
    <row r="79" spans="3:16" x14ac:dyDescent="0.2">
      <c r="C79" s="22"/>
      <c r="D79" s="22"/>
      <c r="E79" s="22"/>
      <c r="F79" s="22"/>
      <c r="G79" s="109"/>
      <c r="H79" s="109"/>
      <c r="I79" s="109"/>
      <c r="J79" s="109"/>
      <c r="K79" s="109"/>
      <c r="L79" s="109"/>
      <c r="M79" s="109"/>
      <c r="N79" s="109"/>
      <c r="O79" s="109"/>
      <c r="P79" s="22"/>
    </row>
    <row r="80" spans="3:16" x14ac:dyDescent="0.2">
      <c r="C80" s="22"/>
      <c r="D80" s="22"/>
      <c r="E80" s="22"/>
      <c r="F80" s="22"/>
      <c r="G80" s="109"/>
      <c r="H80" s="109"/>
      <c r="I80" s="109"/>
      <c r="J80" s="109"/>
      <c r="K80" s="109"/>
      <c r="L80" s="109"/>
      <c r="M80" s="109"/>
      <c r="N80" s="109"/>
      <c r="O80" s="109"/>
      <c r="P80" s="22"/>
    </row>
    <row r="81" spans="3:16" x14ac:dyDescent="0.2">
      <c r="C81" s="22"/>
      <c r="D81" s="22"/>
      <c r="E81" s="22"/>
      <c r="F81" s="22"/>
      <c r="G81" s="109"/>
      <c r="H81" s="109"/>
      <c r="I81" s="109"/>
      <c r="J81" s="109"/>
      <c r="K81" s="109"/>
      <c r="L81" s="109"/>
      <c r="M81" s="109"/>
      <c r="N81" s="109"/>
      <c r="O81" s="109"/>
      <c r="P81" s="22"/>
    </row>
    <row r="82" spans="3:16" x14ac:dyDescent="0.2">
      <c r="C82" s="22"/>
      <c r="D82" s="22"/>
      <c r="E82" s="22"/>
      <c r="F82" s="22"/>
      <c r="G82" s="109"/>
      <c r="H82" s="109"/>
      <c r="I82" s="109"/>
      <c r="J82" s="109"/>
      <c r="K82" s="109"/>
      <c r="L82" s="109"/>
      <c r="M82" s="109"/>
      <c r="N82" s="109"/>
      <c r="O82" s="109"/>
      <c r="P82" s="22"/>
    </row>
    <row r="83" spans="3:16" x14ac:dyDescent="0.2">
      <c r="C83" s="22"/>
      <c r="D83" s="22"/>
      <c r="E83" s="22"/>
      <c r="F83" s="22"/>
      <c r="G83" s="109"/>
      <c r="H83" s="109"/>
      <c r="I83" s="109"/>
      <c r="J83" s="109"/>
      <c r="K83" s="109"/>
      <c r="L83" s="109"/>
      <c r="M83" s="109"/>
      <c r="N83" s="109"/>
      <c r="O83" s="109"/>
      <c r="P83" s="22"/>
    </row>
    <row r="84" spans="3:16" x14ac:dyDescent="0.2">
      <c r="C84" s="22"/>
      <c r="D84" s="22"/>
      <c r="E84" s="22"/>
      <c r="F84" s="22"/>
      <c r="G84" s="109"/>
      <c r="H84" s="109"/>
      <c r="I84" s="109"/>
      <c r="J84" s="109"/>
      <c r="K84" s="109"/>
      <c r="L84" s="109"/>
      <c r="M84" s="109"/>
      <c r="N84" s="109"/>
      <c r="O84" s="109"/>
      <c r="P84" s="22"/>
    </row>
    <row r="85" spans="3:16" x14ac:dyDescent="0.2">
      <c r="C85" s="22"/>
      <c r="D85" s="22"/>
      <c r="E85" s="22"/>
      <c r="F85" s="22"/>
      <c r="G85" s="109"/>
      <c r="H85" s="109"/>
      <c r="I85" s="109"/>
      <c r="J85" s="109"/>
      <c r="K85" s="109"/>
      <c r="L85" s="109"/>
      <c r="M85" s="109"/>
      <c r="N85" s="109"/>
      <c r="O85" s="109"/>
      <c r="P85" s="22"/>
    </row>
    <row r="86" spans="3:16" x14ac:dyDescent="0.2">
      <c r="C86" s="22"/>
      <c r="D86" s="22"/>
      <c r="E86" s="22"/>
      <c r="F86" s="22"/>
      <c r="G86" s="109"/>
      <c r="H86" s="109"/>
      <c r="I86" s="109"/>
      <c r="J86" s="109"/>
      <c r="K86" s="109"/>
      <c r="L86" s="109"/>
      <c r="M86" s="109"/>
      <c r="N86" s="109"/>
      <c r="O86" s="109"/>
      <c r="P86" s="22"/>
    </row>
    <row r="87" spans="3:16" x14ac:dyDescent="0.2">
      <c r="C87" s="22"/>
      <c r="D87" s="22"/>
      <c r="E87" s="22"/>
      <c r="F87" s="22"/>
      <c r="G87" s="109"/>
      <c r="H87" s="109"/>
      <c r="I87" s="109"/>
      <c r="J87" s="109"/>
      <c r="K87" s="109"/>
      <c r="L87" s="109"/>
      <c r="M87" s="109"/>
      <c r="N87" s="109"/>
      <c r="O87" s="109"/>
      <c r="P87" s="22"/>
    </row>
    <row r="88" spans="3:16" x14ac:dyDescent="0.2">
      <c r="C88" s="22"/>
      <c r="D88" s="22"/>
      <c r="E88" s="22"/>
      <c r="F88" s="22"/>
      <c r="G88" s="109"/>
      <c r="H88" s="109"/>
      <c r="I88" s="109"/>
      <c r="J88" s="109"/>
      <c r="K88" s="109"/>
      <c r="L88" s="109"/>
      <c r="M88" s="109"/>
      <c r="N88" s="109"/>
      <c r="O88" s="109"/>
      <c r="P88" s="22"/>
    </row>
    <row r="89" spans="3:16" x14ac:dyDescent="0.2">
      <c r="C89" s="22"/>
      <c r="D89" s="22"/>
      <c r="E89" s="22"/>
      <c r="F89" s="22"/>
      <c r="G89" s="109"/>
      <c r="H89" s="109"/>
      <c r="I89" s="109"/>
      <c r="J89" s="109"/>
      <c r="K89" s="109"/>
      <c r="L89" s="109"/>
      <c r="M89" s="109"/>
      <c r="N89" s="109"/>
      <c r="O89" s="109"/>
      <c r="P89" s="22"/>
    </row>
    <row r="90" spans="3:16" x14ac:dyDescent="0.2">
      <c r="C90" s="22"/>
      <c r="D90" s="22"/>
      <c r="E90" s="22"/>
      <c r="F90" s="22"/>
      <c r="G90" s="109"/>
      <c r="H90" s="109"/>
      <c r="I90" s="109"/>
      <c r="J90" s="109"/>
      <c r="K90" s="109"/>
      <c r="L90" s="109"/>
      <c r="M90" s="109"/>
      <c r="N90" s="109"/>
      <c r="O90" s="109"/>
      <c r="P90" s="22"/>
    </row>
    <row r="91" spans="3:16" x14ac:dyDescent="0.2">
      <c r="C91" s="22"/>
      <c r="D91" s="22"/>
      <c r="E91" s="22"/>
      <c r="F91" s="22"/>
      <c r="G91" s="109"/>
      <c r="H91" s="109"/>
      <c r="I91" s="109"/>
      <c r="J91" s="109"/>
      <c r="K91" s="109"/>
      <c r="L91" s="109"/>
      <c r="M91" s="109"/>
      <c r="N91" s="109"/>
      <c r="O91" s="109"/>
      <c r="P91" s="22"/>
    </row>
    <row r="92" spans="3:16" x14ac:dyDescent="0.2">
      <c r="C92" s="22"/>
      <c r="D92" s="22"/>
      <c r="E92" s="22"/>
      <c r="F92" s="22"/>
      <c r="G92" s="109"/>
      <c r="H92" s="109"/>
      <c r="I92" s="109"/>
      <c r="J92" s="109"/>
      <c r="K92" s="109"/>
      <c r="L92" s="109"/>
      <c r="M92" s="109"/>
      <c r="N92" s="109"/>
      <c r="O92" s="109"/>
      <c r="P92" s="22"/>
    </row>
    <row r="93" spans="3:16" x14ac:dyDescent="0.2">
      <c r="C93" s="22"/>
      <c r="D93" s="22"/>
      <c r="E93" s="22"/>
      <c r="F93" s="22"/>
      <c r="G93" s="109"/>
      <c r="H93" s="109"/>
      <c r="I93" s="109"/>
      <c r="J93" s="109"/>
      <c r="K93" s="109"/>
      <c r="L93" s="109"/>
      <c r="M93" s="109"/>
      <c r="N93" s="109"/>
      <c r="O93" s="109"/>
      <c r="P93" s="22"/>
    </row>
    <row r="94" spans="3:16" x14ac:dyDescent="0.2">
      <c r="C94" s="22"/>
      <c r="D94" s="22"/>
      <c r="E94" s="22"/>
      <c r="F94" s="22"/>
      <c r="G94" s="109"/>
      <c r="H94" s="109"/>
      <c r="I94" s="109"/>
      <c r="J94" s="109"/>
      <c r="K94" s="109"/>
      <c r="L94" s="109"/>
      <c r="M94" s="109"/>
      <c r="N94" s="109"/>
      <c r="O94" s="109"/>
      <c r="P94" s="22"/>
    </row>
    <row r="95" spans="3:16" x14ac:dyDescent="0.2">
      <c r="C95" s="22"/>
      <c r="D95" s="22"/>
      <c r="E95" s="22"/>
      <c r="F95" s="22"/>
      <c r="G95" s="109"/>
      <c r="H95" s="109"/>
      <c r="I95" s="109"/>
      <c r="J95" s="109"/>
      <c r="K95" s="109"/>
      <c r="L95" s="109"/>
      <c r="M95" s="109"/>
      <c r="N95" s="109"/>
      <c r="O95" s="109"/>
      <c r="P95" s="22"/>
    </row>
    <row r="96" spans="3:16" x14ac:dyDescent="0.2">
      <c r="C96" s="22"/>
      <c r="D96" s="22"/>
      <c r="E96" s="22"/>
      <c r="F96" s="22"/>
      <c r="G96" s="109"/>
      <c r="H96" s="109"/>
      <c r="I96" s="109"/>
      <c r="J96" s="109"/>
      <c r="K96" s="109"/>
      <c r="L96" s="109"/>
      <c r="M96" s="109"/>
      <c r="N96" s="109"/>
      <c r="O96" s="109"/>
      <c r="P96" s="22"/>
    </row>
    <row r="97" spans="3:16" x14ac:dyDescent="0.2">
      <c r="C97" s="22"/>
      <c r="D97" s="22"/>
      <c r="E97" s="22"/>
      <c r="F97" s="22"/>
      <c r="G97" s="109"/>
      <c r="H97" s="109"/>
      <c r="I97" s="109"/>
      <c r="J97" s="109"/>
      <c r="K97" s="109"/>
      <c r="L97" s="109"/>
      <c r="M97" s="109"/>
      <c r="N97" s="109"/>
      <c r="O97" s="109"/>
      <c r="P97" s="22"/>
    </row>
    <row r="98" spans="3:16" x14ac:dyDescent="0.2">
      <c r="C98" s="22"/>
      <c r="D98" s="22"/>
      <c r="E98" s="22"/>
      <c r="F98" s="22"/>
      <c r="G98" s="109"/>
      <c r="H98" s="109"/>
      <c r="I98" s="109"/>
      <c r="J98" s="109"/>
      <c r="K98" s="109"/>
      <c r="L98" s="109"/>
      <c r="M98" s="109"/>
      <c r="N98" s="109"/>
      <c r="O98" s="109"/>
      <c r="P98" s="22"/>
    </row>
    <row r="99" spans="3:16" x14ac:dyDescent="0.2">
      <c r="C99" s="22"/>
      <c r="D99" s="22"/>
      <c r="E99" s="22"/>
      <c r="F99" s="22"/>
      <c r="G99" s="109"/>
      <c r="H99" s="109"/>
      <c r="I99" s="109"/>
      <c r="J99" s="109"/>
      <c r="K99" s="109"/>
      <c r="L99" s="109"/>
      <c r="M99" s="109"/>
      <c r="N99" s="109"/>
      <c r="O99" s="109"/>
      <c r="P99" s="22"/>
    </row>
    <row r="100" spans="3:16" x14ac:dyDescent="0.2">
      <c r="C100" s="22"/>
      <c r="D100" s="22"/>
      <c r="E100" s="22"/>
      <c r="F100" s="22"/>
      <c r="G100" s="109"/>
      <c r="H100" s="109"/>
      <c r="I100" s="109"/>
      <c r="J100" s="109"/>
      <c r="K100" s="109"/>
      <c r="L100" s="109"/>
      <c r="M100" s="109"/>
      <c r="N100" s="109"/>
      <c r="O100" s="109"/>
      <c r="P100" s="22"/>
    </row>
    <row r="101" spans="3:16" x14ac:dyDescent="0.2">
      <c r="C101" s="22"/>
      <c r="D101" s="22"/>
      <c r="E101" s="22"/>
      <c r="F101" s="22"/>
      <c r="G101" s="109"/>
      <c r="H101" s="109"/>
      <c r="I101" s="109"/>
      <c r="J101" s="109"/>
      <c r="K101" s="109"/>
      <c r="L101" s="109"/>
      <c r="M101" s="109"/>
      <c r="N101" s="109"/>
      <c r="O101" s="109"/>
      <c r="P101" s="22"/>
    </row>
    <row r="102" spans="3:16" x14ac:dyDescent="0.2">
      <c r="C102" s="22"/>
      <c r="D102" s="22"/>
      <c r="E102" s="22"/>
      <c r="F102" s="22"/>
      <c r="G102" s="109"/>
      <c r="H102" s="109"/>
      <c r="I102" s="109"/>
      <c r="J102" s="109"/>
      <c r="K102" s="109"/>
      <c r="L102" s="109"/>
      <c r="M102" s="109"/>
      <c r="N102" s="109"/>
      <c r="O102" s="109"/>
      <c r="P102" s="22"/>
    </row>
    <row r="103" spans="3:16" x14ac:dyDescent="0.2">
      <c r="C103" s="22"/>
      <c r="D103" s="22"/>
      <c r="E103" s="22"/>
      <c r="F103" s="22"/>
      <c r="G103" s="109"/>
      <c r="H103" s="109"/>
      <c r="I103" s="109"/>
      <c r="J103" s="109"/>
      <c r="K103" s="109"/>
      <c r="L103" s="109"/>
      <c r="M103" s="109"/>
      <c r="N103" s="109"/>
      <c r="O103" s="109"/>
      <c r="P103" s="22"/>
    </row>
    <row r="104" spans="3:16" x14ac:dyDescent="0.2">
      <c r="C104" s="22"/>
      <c r="D104" s="22"/>
      <c r="E104" s="22"/>
      <c r="F104" s="22"/>
      <c r="G104" s="109"/>
      <c r="H104" s="109"/>
      <c r="I104" s="109"/>
      <c r="J104" s="109"/>
      <c r="K104" s="109"/>
      <c r="L104" s="109"/>
      <c r="M104" s="109"/>
      <c r="N104" s="109"/>
      <c r="O104" s="109"/>
      <c r="P104" s="22"/>
    </row>
    <row r="105" spans="3:16" x14ac:dyDescent="0.2">
      <c r="C105" s="22"/>
      <c r="D105" s="22"/>
      <c r="E105" s="22"/>
      <c r="F105" s="22"/>
      <c r="G105" s="109"/>
      <c r="H105" s="109"/>
      <c r="I105" s="109"/>
      <c r="J105" s="109"/>
      <c r="K105" s="109"/>
      <c r="L105" s="109"/>
      <c r="M105" s="109"/>
      <c r="N105" s="109"/>
      <c r="O105" s="109"/>
      <c r="P105" s="22"/>
    </row>
    <row r="106" spans="3:16" x14ac:dyDescent="0.2">
      <c r="C106" s="22"/>
      <c r="D106" s="22"/>
      <c r="E106" s="22"/>
      <c r="F106" s="22"/>
      <c r="G106" s="109"/>
      <c r="H106" s="109"/>
      <c r="I106" s="109"/>
      <c r="J106" s="109"/>
      <c r="K106" s="109"/>
      <c r="L106" s="109"/>
      <c r="M106" s="109"/>
      <c r="N106" s="109"/>
      <c r="O106" s="109"/>
      <c r="P106" s="22"/>
    </row>
    <row r="107" spans="3:16" x14ac:dyDescent="0.2">
      <c r="C107" s="22"/>
      <c r="D107" s="22"/>
      <c r="E107" s="22"/>
      <c r="F107" s="22"/>
      <c r="G107" s="109"/>
      <c r="H107" s="109"/>
      <c r="I107" s="109"/>
      <c r="J107" s="109"/>
      <c r="K107" s="109"/>
      <c r="L107" s="109"/>
      <c r="M107" s="109"/>
      <c r="N107" s="109"/>
      <c r="O107" s="109"/>
      <c r="P107" s="22"/>
    </row>
    <row r="108" spans="3:16" x14ac:dyDescent="0.2">
      <c r="C108" s="22"/>
      <c r="D108" s="22"/>
      <c r="E108" s="22"/>
      <c r="F108" s="22"/>
      <c r="G108" s="109"/>
      <c r="H108" s="109"/>
      <c r="I108" s="109"/>
      <c r="J108" s="109"/>
      <c r="K108" s="109"/>
      <c r="L108" s="109"/>
      <c r="M108" s="109"/>
      <c r="N108" s="109"/>
      <c r="O108" s="109"/>
      <c r="P108" s="22"/>
    </row>
    <row r="109" spans="3:16" x14ac:dyDescent="0.2">
      <c r="C109" s="22"/>
      <c r="D109" s="22"/>
      <c r="E109" s="22"/>
      <c r="F109" s="22"/>
      <c r="G109" s="109"/>
      <c r="H109" s="109"/>
      <c r="I109" s="109"/>
      <c r="J109" s="109"/>
      <c r="K109" s="109"/>
      <c r="L109" s="109"/>
      <c r="M109" s="109"/>
      <c r="N109" s="109"/>
      <c r="O109" s="109"/>
      <c r="P109" s="22"/>
    </row>
    <row r="110" spans="3:16" x14ac:dyDescent="0.2">
      <c r="C110" s="22"/>
      <c r="D110" s="22"/>
      <c r="E110" s="22"/>
      <c r="F110" s="22"/>
      <c r="G110" s="109"/>
      <c r="H110" s="109"/>
      <c r="I110" s="109"/>
      <c r="J110" s="109"/>
      <c r="K110" s="109"/>
      <c r="L110" s="109"/>
      <c r="M110" s="109"/>
      <c r="N110" s="109"/>
      <c r="O110" s="109"/>
      <c r="P110" s="22"/>
    </row>
    <row r="111" spans="3:16" x14ac:dyDescent="0.2">
      <c r="C111" s="22"/>
      <c r="D111" s="22"/>
      <c r="E111" s="22"/>
      <c r="F111" s="22"/>
      <c r="G111" s="109"/>
      <c r="H111" s="109"/>
      <c r="I111" s="109"/>
      <c r="J111" s="109"/>
      <c r="K111" s="109"/>
      <c r="L111" s="109"/>
      <c r="M111" s="109"/>
      <c r="N111" s="109"/>
      <c r="O111" s="109"/>
      <c r="P111" s="22"/>
    </row>
    <row r="112" spans="3:16" x14ac:dyDescent="0.2">
      <c r="C112" s="22"/>
      <c r="D112" s="22"/>
      <c r="E112" s="22"/>
      <c r="F112" s="22"/>
      <c r="G112" s="109"/>
      <c r="H112" s="109"/>
      <c r="I112" s="109"/>
      <c r="J112" s="109"/>
      <c r="K112" s="109"/>
      <c r="L112" s="109"/>
      <c r="M112" s="109"/>
      <c r="N112" s="109"/>
      <c r="O112" s="109"/>
      <c r="P112" s="22"/>
    </row>
    <row r="113" spans="3:16" x14ac:dyDescent="0.2">
      <c r="C113" s="22"/>
      <c r="D113" s="22"/>
      <c r="E113" s="22"/>
      <c r="F113" s="22"/>
      <c r="G113" s="109"/>
      <c r="H113" s="109"/>
      <c r="I113" s="109"/>
      <c r="J113" s="109"/>
      <c r="K113" s="109"/>
      <c r="L113" s="109"/>
      <c r="M113" s="109"/>
      <c r="N113" s="109"/>
      <c r="O113" s="109"/>
      <c r="P113" s="22"/>
    </row>
    <row r="114" spans="3:16" x14ac:dyDescent="0.2">
      <c r="C114" s="22"/>
      <c r="D114" s="22"/>
      <c r="E114" s="22"/>
      <c r="F114" s="22"/>
      <c r="G114" s="109"/>
      <c r="H114" s="109"/>
      <c r="I114" s="109"/>
      <c r="J114" s="109"/>
      <c r="K114" s="109"/>
      <c r="L114" s="109"/>
      <c r="M114" s="109"/>
      <c r="N114" s="109"/>
      <c r="O114" s="109"/>
      <c r="P114" s="22"/>
    </row>
    <row r="115" spans="3:16" x14ac:dyDescent="0.2">
      <c r="C115" s="22"/>
      <c r="D115" s="22"/>
      <c r="E115" s="22"/>
      <c r="F115" s="22"/>
      <c r="G115" s="109"/>
      <c r="H115" s="109"/>
      <c r="I115" s="109"/>
      <c r="J115" s="109"/>
      <c r="K115" s="109"/>
      <c r="L115" s="109"/>
      <c r="M115" s="109"/>
      <c r="N115" s="109"/>
      <c r="O115" s="109"/>
      <c r="P115" s="22"/>
    </row>
    <row r="116" spans="3:16" x14ac:dyDescent="0.2">
      <c r="C116" s="22"/>
      <c r="D116" s="22"/>
      <c r="E116" s="22"/>
      <c r="F116" s="22"/>
      <c r="G116" s="109"/>
      <c r="H116" s="109"/>
      <c r="I116" s="109"/>
      <c r="J116" s="109"/>
      <c r="K116" s="109"/>
      <c r="L116" s="109"/>
      <c r="M116" s="109"/>
      <c r="N116" s="109"/>
      <c r="O116" s="109"/>
      <c r="P116" s="22"/>
    </row>
    <row r="117" spans="3:16" x14ac:dyDescent="0.2">
      <c r="C117" s="22"/>
      <c r="D117" s="22"/>
      <c r="E117" s="22"/>
      <c r="F117" s="22"/>
      <c r="G117" s="109"/>
      <c r="H117" s="109"/>
      <c r="I117" s="109"/>
      <c r="J117" s="109"/>
      <c r="K117" s="109"/>
      <c r="L117" s="109"/>
      <c r="M117" s="109"/>
      <c r="N117" s="109"/>
      <c r="O117" s="109"/>
      <c r="P117" s="22"/>
    </row>
    <row r="118" spans="3:16" x14ac:dyDescent="0.2">
      <c r="C118" s="22"/>
      <c r="D118" s="22"/>
      <c r="E118" s="22"/>
      <c r="F118" s="22"/>
      <c r="G118" s="109"/>
      <c r="H118" s="109"/>
      <c r="I118" s="109"/>
      <c r="J118" s="109"/>
      <c r="K118" s="109"/>
      <c r="L118" s="109"/>
      <c r="M118" s="109"/>
      <c r="N118" s="109"/>
      <c r="O118" s="109"/>
      <c r="P118" s="22"/>
    </row>
    <row r="119" spans="3:16" x14ac:dyDescent="0.2">
      <c r="C119" s="22"/>
      <c r="D119" s="22"/>
      <c r="E119" s="22"/>
      <c r="F119" s="22"/>
      <c r="G119" s="109"/>
      <c r="H119" s="109"/>
      <c r="I119" s="109"/>
      <c r="J119" s="109"/>
      <c r="K119" s="109"/>
      <c r="L119" s="109"/>
      <c r="M119" s="109"/>
      <c r="N119" s="109"/>
      <c r="O119" s="109"/>
      <c r="P119" s="22"/>
    </row>
    <row r="120" spans="3:16" x14ac:dyDescent="0.2">
      <c r="C120" s="22"/>
      <c r="D120" s="22"/>
      <c r="E120" s="22"/>
      <c r="F120" s="22"/>
      <c r="G120" s="109"/>
      <c r="H120" s="109"/>
      <c r="I120" s="109"/>
      <c r="J120" s="109"/>
      <c r="K120" s="109"/>
      <c r="L120" s="109"/>
      <c r="M120" s="109"/>
      <c r="N120" s="109"/>
      <c r="O120" s="109"/>
      <c r="P120" s="22"/>
    </row>
    <row r="121" spans="3:16" x14ac:dyDescent="0.2">
      <c r="C121" s="22"/>
      <c r="D121" s="22"/>
      <c r="E121" s="22"/>
      <c r="F121" s="22"/>
      <c r="G121" s="109"/>
      <c r="H121" s="109"/>
      <c r="I121" s="109"/>
      <c r="J121" s="109"/>
      <c r="K121" s="109"/>
      <c r="L121" s="109"/>
      <c r="M121" s="109"/>
      <c r="N121" s="109"/>
      <c r="O121" s="109"/>
      <c r="P121" s="22"/>
    </row>
    <row r="122" spans="3:16" x14ac:dyDescent="0.2">
      <c r="C122" s="22"/>
      <c r="D122" s="22"/>
      <c r="E122" s="22"/>
      <c r="F122" s="22"/>
      <c r="G122" s="109"/>
      <c r="H122" s="109"/>
      <c r="I122" s="109"/>
      <c r="J122" s="109"/>
      <c r="K122" s="109"/>
      <c r="L122" s="109"/>
      <c r="M122" s="109"/>
      <c r="N122" s="109"/>
      <c r="O122" s="109"/>
      <c r="P122" s="22"/>
    </row>
    <row r="123" spans="3:16" x14ac:dyDescent="0.2">
      <c r="C123" s="22"/>
      <c r="D123" s="22"/>
      <c r="E123" s="22"/>
      <c r="F123" s="22"/>
      <c r="G123" s="109"/>
      <c r="H123" s="109"/>
      <c r="I123" s="109"/>
      <c r="J123" s="109"/>
      <c r="K123" s="109"/>
      <c r="L123" s="109"/>
      <c r="M123" s="109"/>
      <c r="N123" s="109"/>
      <c r="O123" s="109"/>
      <c r="P123" s="22"/>
    </row>
    <row r="124" spans="3:16" x14ac:dyDescent="0.2">
      <c r="C124" s="22"/>
      <c r="D124" s="22"/>
      <c r="E124" s="22"/>
      <c r="F124" s="22"/>
      <c r="G124" s="109"/>
      <c r="H124" s="109"/>
      <c r="I124" s="109"/>
      <c r="J124" s="109"/>
      <c r="K124" s="109"/>
      <c r="L124" s="109"/>
      <c r="M124" s="109"/>
      <c r="N124" s="109"/>
      <c r="O124" s="109"/>
      <c r="P124" s="22"/>
    </row>
    <row r="125" spans="3:16" x14ac:dyDescent="0.2">
      <c r="C125" s="22"/>
      <c r="D125" s="22"/>
      <c r="E125" s="22"/>
      <c r="F125" s="22"/>
      <c r="G125" s="109"/>
      <c r="H125" s="109"/>
      <c r="I125" s="109"/>
      <c r="J125" s="109"/>
      <c r="K125" s="109"/>
      <c r="L125" s="109"/>
      <c r="M125" s="109"/>
      <c r="N125" s="109"/>
      <c r="O125" s="109"/>
      <c r="P125" s="22"/>
    </row>
    <row r="126" spans="3:16" x14ac:dyDescent="0.2">
      <c r="C126" s="22"/>
      <c r="D126" s="22"/>
      <c r="E126" s="22"/>
      <c r="F126" s="22"/>
      <c r="G126" s="109"/>
      <c r="H126" s="109"/>
      <c r="I126" s="109"/>
      <c r="J126" s="109"/>
      <c r="K126" s="109"/>
      <c r="L126" s="109"/>
      <c r="M126" s="109"/>
      <c r="N126" s="109"/>
      <c r="O126" s="109"/>
      <c r="P126" s="22"/>
    </row>
    <row r="127" spans="3:16" x14ac:dyDescent="0.2">
      <c r="C127" s="22"/>
      <c r="D127" s="22"/>
      <c r="E127" s="22"/>
      <c r="F127" s="22"/>
      <c r="G127" s="109"/>
      <c r="H127" s="109"/>
      <c r="I127" s="109"/>
      <c r="J127" s="109"/>
      <c r="K127" s="109"/>
      <c r="L127" s="109"/>
      <c r="M127" s="109"/>
      <c r="N127" s="109"/>
      <c r="O127" s="109"/>
      <c r="P127" s="22"/>
    </row>
    <row r="128" spans="3:16" x14ac:dyDescent="0.2">
      <c r="C128" s="22"/>
      <c r="D128" s="22"/>
      <c r="E128" s="22"/>
      <c r="F128" s="22"/>
      <c r="G128" s="109"/>
      <c r="H128" s="109"/>
      <c r="I128" s="109"/>
      <c r="J128" s="109"/>
      <c r="K128" s="109"/>
      <c r="L128" s="109"/>
      <c r="M128" s="109"/>
      <c r="N128" s="109"/>
      <c r="O128" s="109"/>
      <c r="P128" s="22"/>
    </row>
    <row r="129" spans="3:16" x14ac:dyDescent="0.2">
      <c r="C129" s="22"/>
      <c r="D129" s="22"/>
      <c r="E129" s="22"/>
      <c r="F129" s="22"/>
      <c r="G129" s="109"/>
      <c r="H129" s="109"/>
      <c r="I129" s="109"/>
      <c r="J129" s="109"/>
      <c r="K129" s="109"/>
      <c r="L129" s="109"/>
      <c r="M129" s="109"/>
      <c r="N129" s="109"/>
      <c r="O129" s="109"/>
      <c r="P129" s="22"/>
    </row>
    <row r="130" spans="3:16" x14ac:dyDescent="0.2">
      <c r="C130" s="22"/>
      <c r="D130" s="22"/>
      <c r="E130" s="22"/>
      <c r="F130" s="22"/>
      <c r="G130" s="109"/>
      <c r="H130" s="109"/>
      <c r="I130" s="109"/>
      <c r="J130" s="109"/>
      <c r="K130" s="109"/>
      <c r="L130" s="109"/>
      <c r="M130" s="109"/>
      <c r="N130" s="109"/>
      <c r="O130" s="109"/>
      <c r="P130" s="22"/>
    </row>
    <row r="131" spans="3:16" x14ac:dyDescent="0.2">
      <c r="C131" s="22"/>
      <c r="D131" s="22"/>
      <c r="E131" s="22"/>
      <c r="F131" s="22"/>
      <c r="G131" s="109"/>
      <c r="H131" s="109"/>
      <c r="I131" s="109"/>
      <c r="J131" s="109"/>
      <c r="K131" s="109"/>
      <c r="L131" s="109"/>
      <c r="M131" s="109"/>
      <c r="N131" s="109"/>
      <c r="O131" s="109"/>
      <c r="P131" s="22"/>
    </row>
    <row r="132" spans="3:16" x14ac:dyDescent="0.2">
      <c r="C132" s="22"/>
      <c r="D132" s="22"/>
      <c r="E132" s="22"/>
      <c r="F132" s="22"/>
      <c r="G132" s="109"/>
      <c r="H132" s="109"/>
      <c r="I132" s="109"/>
      <c r="J132" s="109"/>
      <c r="K132" s="109"/>
      <c r="L132" s="109"/>
      <c r="M132" s="109"/>
      <c r="N132" s="109"/>
      <c r="O132" s="109"/>
      <c r="P132" s="22"/>
    </row>
    <row r="133" spans="3:16" x14ac:dyDescent="0.2">
      <c r="C133" s="22"/>
      <c r="D133" s="22"/>
      <c r="E133" s="22"/>
      <c r="F133" s="22"/>
      <c r="G133" s="109"/>
      <c r="H133" s="109"/>
      <c r="I133" s="109"/>
      <c r="J133" s="109"/>
      <c r="K133" s="109"/>
      <c r="L133" s="109"/>
      <c r="M133" s="109"/>
      <c r="N133" s="109"/>
      <c r="O133" s="109"/>
      <c r="P133" s="22"/>
    </row>
    <row r="134" spans="3:16" x14ac:dyDescent="0.2">
      <c r="C134" s="22"/>
      <c r="D134" s="22"/>
      <c r="E134" s="22"/>
      <c r="F134" s="22"/>
      <c r="G134" s="109"/>
      <c r="H134" s="109"/>
      <c r="I134" s="109"/>
      <c r="J134" s="109"/>
      <c r="K134" s="109"/>
      <c r="L134" s="109"/>
      <c r="M134" s="109"/>
      <c r="N134" s="109"/>
      <c r="O134" s="109"/>
      <c r="P134" s="22"/>
    </row>
    <row r="135" spans="3:16" x14ac:dyDescent="0.2">
      <c r="C135" s="22"/>
      <c r="D135" s="22"/>
      <c r="E135" s="22"/>
      <c r="F135" s="22"/>
      <c r="G135" s="109"/>
      <c r="H135" s="109"/>
      <c r="I135" s="109"/>
      <c r="J135" s="109"/>
      <c r="K135" s="109"/>
      <c r="L135" s="109"/>
      <c r="M135" s="109"/>
      <c r="N135" s="109"/>
      <c r="O135" s="109"/>
      <c r="P135" s="22"/>
    </row>
    <row r="136" spans="3:16" x14ac:dyDescent="0.2">
      <c r="C136" s="22"/>
      <c r="D136" s="22"/>
      <c r="E136" s="22"/>
      <c r="F136" s="22"/>
      <c r="G136" s="109"/>
      <c r="H136" s="109"/>
      <c r="I136" s="109"/>
      <c r="J136" s="109"/>
      <c r="K136" s="109"/>
      <c r="L136" s="109"/>
      <c r="M136" s="109"/>
      <c r="N136" s="109"/>
      <c r="O136" s="109"/>
      <c r="P136" s="22"/>
    </row>
    <row r="137" spans="3:16" x14ac:dyDescent="0.2">
      <c r="C137" s="22"/>
      <c r="D137" s="22"/>
      <c r="E137" s="22"/>
      <c r="F137" s="22"/>
      <c r="G137" s="109"/>
      <c r="H137" s="109"/>
      <c r="I137" s="109"/>
      <c r="J137" s="109"/>
      <c r="K137" s="109"/>
      <c r="L137" s="109"/>
      <c r="M137" s="109"/>
      <c r="N137" s="109"/>
      <c r="O137" s="109"/>
      <c r="P137" s="22"/>
    </row>
    <row r="138" spans="3:16" x14ac:dyDescent="0.2">
      <c r="C138" s="22"/>
      <c r="D138" s="22"/>
      <c r="E138" s="22"/>
      <c r="F138" s="22"/>
      <c r="G138" s="109"/>
      <c r="H138" s="109"/>
      <c r="I138" s="109"/>
      <c r="J138" s="109"/>
      <c r="K138" s="109"/>
      <c r="L138" s="109"/>
      <c r="M138" s="109"/>
      <c r="N138" s="109"/>
      <c r="O138" s="109"/>
      <c r="P138" s="22"/>
    </row>
    <row r="139" spans="3:16" x14ac:dyDescent="0.2">
      <c r="C139" s="22"/>
      <c r="D139" s="22"/>
      <c r="E139" s="22"/>
      <c r="F139" s="22"/>
      <c r="G139" s="109"/>
      <c r="H139" s="109"/>
      <c r="I139" s="109"/>
      <c r="J139" s="109"/>
      <c r="K139" s="109"/>
      <c r="L139" s="109"/>
      <c r="M139" s="109"/>
      <c r="N139" s="109"/>
      <c r="O139" s="109"/>
      <c r="P139" s="22"/>
    </row>
    <row r="140" spans="3:16" x14ac:dyDescent="0.2">
      <c r="C140" s="22"/>
      <c r="D140" s="22"/>
      <c r="E140" s="22"/>
      <c r="F140" s="22"/>
      <c r="G140" s="109"/>
      <c r="H140" s="109"/>
      <c r="I140" s="109"/>
      <c r="J140" s="109"/>
      <c r="K140" s="109"/>
      <c r="L140" s="109"/>
      <c r="M140" s="109"/>
      <c r="N140" s="109"/>
      <c r="O140" s="109"/>
      <c r="P140" s="22"/>
    </row>
    <row r="141" spans="3:16" x14ac:dyDescent="0.2">
      <c r="C141" s="22"/>
      <c r="D141" s="22"/>
      <c r="E141" s="22"/>
      <c r="F141" s="22"/>
      <c r="G141" s="109"/>
      <c r="H141" s="109"/>
      <c r="I141" s="109"/>
      <c r="J141" s="109"/>
      <c r="K141" s="109"/>
      <c r="L141" s="109"/>
      <c r="M141" s="109"/>
      <c r="N141" s="109"/>
      <c r="O141" s="109"/>
      <c r="P141" s="22"/>
    </row>
    <row r="142" spans="3:16" x14ac:dyDescent="0.2">
      <c r="C142" s="22"/>
      <c r="D142" s="22"/>
      <c r="E142" s="22"/>
      <c r="F142" s="22"/>
      <c r="G142" s="109"/>
      <c r="H142" s="109"/>
      <c r="I142" s="109"/>
      <c r="J142" s="109"/>
      <c r="K142" s="109"/>
      <c r="L142" s="109"/>
      <c r="M142" s="109"/>
      <c r="N142" s="109"/>
      <c r="O142" s="109"/>
      <c r="P142" s="22"/>
    </row>
    <row r="143" spans="3:16" x14ac:dyDescent="0.2">
      <c r="C143" s="22"/>
      <c r="D143" s="22"/>
      <c r="E143" s="22"/>
      <c r="F143" s="22"/>
      <c r="G143" s="109"/>
      <c r="H143" s="109"/>
      <c r="I143" s="109"/>
      <c r="J143" s="109"/>
      <c r="K143" s="109"/>
      <c r="L143" s="109"/>
      <c r="M143" s="109"/>
      <c r="N143" s="109"/>
      <c r="O143" s="109"/>
      <c r="P143" s="22"/>
    </row>
    <row r="144" spans="3:16" x14ac:dyDescent="0.2">
      <c r="C144" s="22"/>
      <c r="D144" s="22"/>
      <c r="E144" s="22"/>
      <c r="F144" s="22"/>
      <c r="G144" s="109"/>
      <c r="H144" s="109"/>
      <c r="I144" s="109"/>
      <c r="J144" s="109"/>
      <c r="K144" s="109"/>
      <c r="L144" s="109"/>
      <c r="M144" s="109"/>
      <c r="N144" s="109"/>
      <c r="O144" s="109"/>
      <c r="P144" s="22"/>
    </row>
    <row r="145" spans="3:16" x14ac:dyDescent="0.2">
      <c r="C145" s="22"/>
      <c r="D145" s="22"/>
      <c r="E145" s="22"/>
      <c r="F145" s="22"/>
      <c r="G145" s="109"/>
      <c r="H145" s="109"/>
      <c r="I145" s="109"/>
      <c r="J145" s="109"/>
      <c r="K145" s="109"/>
      <c r="L145" s="109"/>
      <c r="M145" s="109"/>
      <c r="N145" s="109"/>
      <c r="O145" s="109"/>
      <c r="P145" s="22"/>
    </row>
    <row r="146" spans="3:16" x14ac:dyDescent="0.2">
      <c r="C146" s="22"/>
      <c r="D146" s="22"/>
      <c r="E146" s="22"/>
      <c r="F146" s="22"/>
      <c r="G146" s="109"/>
      <c r="H146" s="109"/>
      <c r="I146" s="109"/>
      <c r="J146" s="109"/>
      <c r="K146" s="109"/>
      <c r="L146" s="109"/>
      <c r="M146" s="109"/>
      <c r="N146" s="109"/>
      <c r="O146" s="109"/>
      <c r="P146" s="22"/>
    </row>
    <row r="147" spans="3:16" x14ac:dyDescent="0.2">
      <c r="C147" s="22"/>
      <c r="D147" s="22"/>
      <c r="E147" s="22"/>
      <c r="F147" s="22"/>
      <c r="G147" s="109"/>
      <c r="H147" s="109"/>
      <c r="I147" s="109"/>
      <c r="J147" s="109"/>
      <c r="K147" s="109"/>
      <c r="L147" s="109"/>
      <c r="M147" s="109"/>
      <c r="N147" s="109"/>
      <c r="O147" s="109"/>
      <c r="P147" s="22"/>
    </row>
    <row r="148" spans="3:16" x14ac:dyDescent="0.2">
      <c r="C148" s="22"/>
      <c r="D148" s="22"/>
      <c r="E148" s="22"/>
      <c r="F148" s="22"/>
      <c r="G148" s="109"/>
      <c r="H148" s="109"/>
      <c r="I148" s="109"/>
      <c r="J148" s="109"/>
      <c r="K148" s="109"/>
      <c r="L148" s="109"/>
      <c r="M148" s="109"/>
      <c r="N148" s="109"/>
      <c r="O148" s="109"/>
      <c r="P148" s="22"/>
    </row>
    <row r="149" spans="3:16" x14ac:dyDescent="0.2">
      <c r="C149" s="22"/>
      <c r="D149" s="22"/>
      <c r="E149" s="22"/>
      <c r="F149" s="22"/>
      <c r="G149" s="109"/>
      <c r="H149" s="109"/>
      <c r="I149" s="109"/>
      <c r="J149" s="109"/>
      <c r="K149" s="109"/>
      <c r="L149" s="109"/>
      <c r="M149" s="109"/>
      <c r="N149" s="109"/>
      <c r="O149" s="109"/>
      <c r="P149" s="22"/>
    </row>
    <row r="150" spans="3:16" x14ac:dyDescent="0.2">
      <c r="C150" s="22"/>
      <c r="D150" s="22"/>
      <c r="E150" s="22"/>
      <c r="F150" s="22"/>
      <c r="G150" s="109"/>
      <c r="H150" s="109"/>
      <c r="I150" s="109"/>
      <c r="J150" s="109"/>
      <c r="K150" s="109"/>
      <c r="L150" s="109"/>
      <c r="M150" s="109"/>
      <c r="N150" s="109"/>
      <c r="O150" s="109"/>
      <c r="P150" s="22"/>
    </row>
    <row r="151" spans="3:16" x14ac:dyDescent="0.2">
      <c r="C151" s="22"/>
      <c r="D151" s="22"/>
      <c r="E151" s="22"/>
      <c r="F151" s="22"/>
      <c r="G151" s="109"/>
      <c r="H151" s="109"/>
      <c r="I151" s="109"/>
      <c r="J151" s="109"/>
      <c r="K151" s="109"/>
      <c r="L151" s="109"/>
      <c r="M151" s="109"/>
      <c r="N151" s="109"/>
      <c r="O151" s="109"/>
      <c r="P151" s="22"/>
    </row>
    <row r="152" spans="3:16" x14ac:dyDescent="0.2">
      <c r="C152" s="22"/>
      <c r="D152" s="22"/>
      <c r="E152" s="22"/>
      <c r="F152" s="22"/>
      <c r="G152" s="109"/>
      <c r="H152" s="109"/>
      <c r="I152" s="109"/>
      <c r="J152" s="109"/>
      <c r="K152" s="109"/>
      <c r="L152" s="109"/>
      <c r="M152" s="109"/>
      <c r="N152" s="109"/>
      <c r="O152" s="109"/>
      <c r="P152" s="22"/>
    </row>
    <row r="153" spans="3:16" x14ac:dyDescent="0.2">
      <c r="C153" s="22"/>
      <c r="D153" s="22"/>
      <c r="E153" s="22"/>
      <c r="F153" s="22"/>
      <c r="G153" s="109"/>
      <c r="H153" s="109"/>
      <c r="I153" s="109"/>
      <c r="J153" s="109"/>
      <c r="K153" s="109"/>
      <c r="L153" s="109"/>
      <c r="M153" s="109"/>
      <c r="N153" s="109"/>
      <c r="O153" s="109"/>
      <c r="P153" s="22"/>
    </row>
    <row r="154" spans="3:16" x14ac:dyDescent="0.2">
      <c r="C154" s="22"/>
      <c r="D154" s="22"/>
      <c r="E154" s="22"/>
      <c r="F154" s="22"/>
      <c r="G154" s="109"/>
      <c r="H154" s="109"/>
      <c r="I154" s="109"/>
      <c r="J154" s="109"/>
      <c r="K154" s="109"/>
      <c r="L154" s="109"/>
      <c r="M154" s="109"/>
      <c r="N154" s="109"/>
      <c r="O154" s="109"/>
      <c r="P154" s="22"/>
    </row>
    <row r="155" spans="3:16" x14ac:dyDescent="0.2">
      <c r="C155" s="22"/>
      <c r="D155" s="22"/>
      <c r="E155" s="22"/>
      <c r="F155" s="22"/>
      <c r="G155" s="109"/>
      <c r="H155" s="109"/>
      <c r="I155" s="109"/>
      <c r="J155" s="109"/>
      <c r="K155" s="109"/>
      <c r="L155" s="109"/>
      <c r="M155" s="109"/>
      <c r="N155" s="109"/>
      <c r="O155" s="109"/>
      <c r="P155" s="22"/>
    </row>
    <row r="156" spans="3:16" x14ac:dyDescent="0.2">
      <c r="C156" s="22"/>
      <c r="D156" s="22"/>
      <c r="E156" s="22"/>
      <c r="F156" s="22"/>
      <c r="G156" s="109"/>
      <c r="H156" s="109"/>
      <c r="I156" s="109"/>
      <c r="J156" s="109"/>
      <c r="K156" s="109"/>
      <c r="L156" s="109"/>
      <c r="M156" s="109"/>
      <c r="N156" s="109"/>
      <c r="O156" s="109"/>
      <c r="P156" s="22"/>
    </row>
    <row r="157" spans="3:16" x14ac:dyDescent="0.2">
      <c r="C157" s="22"/>
      <c r="D157" s="22"/>
      <c r="E157" s="22"/>
      <c r="F157" s="22"/>
      <c r="G157" s="109"/>
      <c r="H157" s="109"/>
      <c r="I157" s="109"/>
      <c r="J157" s="109"/>
      <c r="K157" s="109"/>
      <c r="L157" s="109"/>
      <c r="M157" s="109"/>
      <c r="N157" s="109"/>
      <c r="O157" s="109"/>
      <c r="P157" s="22"/>
    </row>
    <row r="158" spans="3:16" x14ac:dyDescent="0.2">
      <c r="C158" s="22"/>
      <c r="D158" s="22"/>
      <c r="E158" s="22"/>
      <c r="F158" s="22"/>
      <c r="G158" s="109"/>
      <c r="H158" s="109"/>
      <c r="I158" s="109"/>
      <c r="J158" s="109"/>
      <c r="K158" s="109"/>
      <c r="L158" s="109"/>
      <c r="M158" s="109"/>
      <c r="N158" s="109"/>
      <c r="O158" s="109"/>
      <c r="P158" s="22"/>
    </row>
    <row r="159" spans="3:16" x14ac:dyDescent="0.2">
      <c r="C159" s="22"/>
      <c r="D159" s="22"/>
      <c r="E159" s="22"/>
      <c r="F159" s="22"/>
      <c r="G159" s="109"/>
      <c r="H159" s="109"/>
      <c r="I159" s="109"/>
      <c r="J159" s="109"/>
      <c r="K159" s="109"/>
      <c r="L159" s="109"/>
      <c r="M159" s="109"/>
      <c r="N159" s="109"/>
      <c r="O159" s="109"/>
      <c r="P159" s="22"/>
    </row>
    <row r="160" spans="3:16" x14ac:dyDescent="0.2">
      <c r="C160" s="22"/>
      <c r="D160" s="22"/>
      <c r="E160" s="22"/>
      <c r="F160" s="22"/>
      <c r="G160" s="109"/>
      <c r="H160" s="109"/>
      <c r="I160" s="109"/>
      <c r="J160" s="109"/>
      <c r="K160" s="109"/>
      <c r="L160" s="109"/>
      <c r="M160" s="109"/>
      <c r="N160" s="109"/>
      <c r="O160" s="109"/>
      <c r="P160" s="22"/>
    </row>
    <row r="161" spans="3:16" x14ac:dyDescent="0.2">
      <c r="C161" s="22"/>
      <c r="D161" s="22"/>
      <c r="E161" s="22"/>
      <c r="F161" s="22"/>
      <c r="G161" s="109"/>
      <c r="H161" s="109"/>
      <c r="I161" s="109"/>
      <c r="J161" s="109"/>
      <c r="K161" s="109"/>
      <c r="L161" s="109"/>
      <c r="M161" s="109"/>
      <c r="N161" s="109"/>
      <c r="O161" s="109"/>
      <c r="P161" s="22"/>
    </row>
    <row r="162" spans="3:16" x14ac:dyDescent="0.2">
      <c r="C162" s="22"/>
      <c r="D162" s="22"/>
      <c r="E162" s="22"/>
      <c r="F162" s="22"/>
      <c r="G162" s="109"/>
      <c r="H162" s="109"/>
      <c r="I162" s="109"/>
      <c r="J162" s="109"/>
      <c r="K162" s="109"/>
      <c r="L162" s="109"/>
      <c r="M162" s="109"/>
      <c r="N162" s="109"/>
      <c r="O162" s="109"/>
      <c r="P162" s="22"/>
    </row>
    <row r="163" spans="3:16" x14ac:dyDescent="0.2">
      <c r="C163" s="22"/>
      <c r="D163" s="22"/>
      <c r="E163" s="22"/>
      <c r="F163" s="22"/>
      <c r="G163" s="109"/>
      <c r="H163" s="109"/>
      <c r="I163" s="109"/>
      <c r="J163" s="109"/>
      <c r="K163" s="109"/>
      <c r="L163" s="109"/>
      <c r="M163" s="109"/>
      <c r="N163" s="109"/>
      <c r="O163" s="109"/>
      <c r="P163" s="22"/>
    </row>
    <row r="164" spans="3:16" x14ac:dyDescent="0.2">
      <c r="C164" s="22"/>
      <c r="D164" s="22"/>
      <c r="E164" s="22"/>
      <c r="F164" s="22"/>
      <c r="G164" s="109"/>
      <c r="H164" s="109"/>
      <c r="I164" s="109"/>
      <c r="J164" s="109"/>
      <c r="K164" s="109"/>
      <c r="L164" s="109"/>
      <c r="M164" s="109"/>
      <c r="N164" s="109"/>
      <c r="O164" s="109"/>
      <c r="P164" s="22"/>
    </row>
    <row r="165" spans="3:16" x14ac:dyDescent="0.2">
      <c r="C165" s="22"/>
      <c r="D165" s="22"/>
      <c r="E165" s="22"/>
      <c r="F165" s="22"/>
      <c r="G165" s="109"/>
      <c r="H165" s="109"/>
      <c r="I165" s="109"/>
      <c r="J165" s="109"/>
      <c r="K165" s="109"/>
      <c r="L165" s="109"/>
      <c r="M165" s="109"/>
      <c r="N165" s="109"/>
      <c r="O165" s="109"/>
      <c r="P165" s="22"/>
    </row>
    <row r="166" spans="3:16" x14ac:dyDescent="0.2">
      <c r="C166" s="22"/>
      <c r="D166" s="22"/>
      <c r="E166" s="22"/>
      <c r="F166" s="22"/>
      <c r="G166" s="109"/>
      <c r="H166" s="109"/>
      <c r="I166" s="109"/>
      <c r="J166" s="109"/>
      <c r="K166" s="109"/>
      <c r="L166" s="109"/>
      <c r="M166" s="109"/>
      <c r="N166" s="109"/>
      <c r="O166" s="109"/>
      <c r="P166" s="22"/>
    </row>
    <row r="167" spans="3:16" x14ac:dyDescent="0.2">
      <c r="C167" s="22"/>
      <c r="D167" s="22"/>
      <c r="E167" s="22"/>
      <c r="F167" s="22"/>
      <c r="G167" s="109"/>
      <c r="H167" s="109"/>
      <c r="I167" s="109"/>
      <c r="J167" s="109"/>
      <c r="K167" s="109"/>
      <c r="L167" s="109"/>
      <c r="M167" s="109"/>
      <c r="N167" s="109"/>
      <c r="O167" s="109"/>
      <c r="P167" s="22"/>
    </row>
    <row r="168" spans="3:16" x14ac:dyDescent="0.2">
      <c r="C168" s="22"/>
      <c r="D168" s="22"/>
      <c r="E168" s="22"/>
      <c r="F168" s="22"/>
      <c r="G168" s="109"/>
      <c r="H168" s="109"/>
      <c r="I168" s="109"/>
      <c r="J168" s="109"/>
      <c r="K168" s="109"/>
      <c r="L168" s="109"/>
      <c r="M168" s="109"/>
      <c r="N168" s="109"/>
      <c r="O168" s="109"/>
      <c r="P168" s="22"/>
    </row>
    <row r="169" spans="3:16" x14ac:dyDescent="0.2">
      <c r="C169" s="22"/>
      <c r="D169" s="22"/>
      <c r="E169" s="22"/>
      <c r="F169" s="22"/>
      <c r="G169" s="109"/>
      <c r="H169" s="109"/>
      <c r="I169" s="109"/>
      <c r="J169" s="109"/>
      <c r="K169" s="109"/>
      <c r="L169" s="109"/>
      <c r="M169" s="109"/>
      <c r="N169" s="109"/>
      <c r="O169" s="109"/>
      <c r="P169" s="22"/>
    </row>
    <row r="170" spans="3:16" x14ac:dyDescent="0.2">
      <c r="C170" s="22"/>
      <c r="D170" s="22"/>
      <c r="E170" s="22"/>
      <c r="F170" s="22"/>
      <c r="G170" s="109"/>
      <c r="H170" s="109"/>
      <c r="I170" s="109"/>
      <c r="J170" s="109"/>
      <c r="K170" s="109"/>
      <c r="L170" s="109"/>
      <c r="M170" s="109"/>
      <c r="N170" s="109"/>
      <c r="O170" s="109"/>
      <c r="P170" s="22"/>
    </row>
    <row r="171" spans="3:16" x14ac:dyDescent="0.2">
      <c r="C171" s="22"/>
      <c r="D171" s="22"/>
      <c r="E171" s="22"/>
      <c r="F171" s="22"/>
      <c r="G171" s="109"/>
      <c r="H171" s="109"/>
      <c r="I171" s="109"/>
      <c r="J171" s="109"/>
      <c r="K171" s="109"/>
      <c r="L171" s="109"/>
      <c r="M171" s="109"/>
      <c r="N171" s="109"/>
      <c r="O171" s="109"/>
      <c r="P171" s="22"/>
    </row>
    <row r="172" spans="3:16" x14ac:dyDescent="0.2">
      <c r="C172" s="22"/>
      <c r="D172" s="22"/>
      <c r="E172" s="22"/>
      <c r="F172" s="22"/>
      <c r="G172" s="109"/>
      <c r="H172" s="109"/>
      <c r="I172" s="109"/>
      <c r="J172" s="109"/>
      <c r="K172" s="109"/>
      <c r="L172" s="109"/>
      <c r="M172" s="109"/>
      <c r="N172" s="109"/>
      <c r="O172" s="109"/>
      <c r="P172" s="22"/>
    </row>
    <row r="173" spans="3:16" x14ac:dyDescent="0.2">
      <c r="C173" s="22"/>
      <c r="D173" s="22"/>
      <c r="E173" s="22"/>
      <c r="F173" s="22"/>
      <c r="G173" s="109"/>
      <c r="H173" s="109"/>
      <c r="I173" s="109"/>
      <c r="J173" s="109"/>
      <c r="K173" s="109"/>
      <c r="L173" s="109"/>
      <c r="M173" s="109"/>
      <c r="N173" s="109"/>
      <c r="O173" s="109"/>
      <c r="P173" s="22"/>
    </row>
    <row r="174" spans="3:16" x14ac:dyDescent="0.2">
      <c r="C174" s="22"/>
      <c r="D174" s="22"/>
      <c r="E174" s="22"/>
      <c r="F174" s="22"/>
      <c r="G174" s="109"/>
      <c r="H174" s="109"/>
      <c r="I174" s="109"/>
      <c r="J174" s="109"/>
      <c r="K174" s="109"/>
      <c r="L174" s="109"/>
      <c r="M174" s="109"/>
      <c r="N174" s="109"/>
      <c r="O174" s="109"/>
      <c r="P174" s="22"/>
    </row>
    <row r="175" spans="3:16" x14ac:dyDescent="0.2">
      <c r="C175" s="22"/>
      <c r="D175" s="22"/>
      <c r="E175" s="22"/>
      <c r="F175" s="22"/>
      <c r="G175" s="109"/>
      <c r="H175" s="109"/>
      <c r="I175" s="109"/>
      <c r="J175" s="109"/>
      <c r="K175" s="109"/>
      <c r="L175" s="109"/>
      <c r="M175" s="109"/>
      <c r="N175" s="109"/>
      <c r="O175" s="109"/>
      <c r="P175" s="22"/>
    </row>
    <row r="176" spans="3:16" x14ac:dyDescent="0.2">
      <c r="C176" s="22"/>
      <c r="D176" s="22"/>
      <c r="E176" s="22"/>
      <c r="F176" s="22"/>
      <c r="G176" s="109"/>
      <c r="H176" s="109"/>
      <c r="I176" s="109"/>
      <c r="J176" s="109"/>
      <c r="K176" s="109"/>
      <c r="L176" s="109"/>
      <c r="M176" s="109"/>
      <c r="N176" s="109"/>
      <c r="O176" s="109"/>
      <c r="P176" s="22"/>
    </row>
    <row r="177" spans="3:16" x14ac:dyDescent="0.2">
      <c r="C177" s="22"/>
      <c r="D177" s="22"/>
      <c r="E177" s="22"/>
      <c r="F177" s="22"/>
      <c r="G177" s="109"/>
      <c r="H177" s="109"/>
      <c r="I177" s="109"/>
      <c r="J177" s="109"/>
      <c r="K177" s="109"/>
      <c r="L177" s="109"/>
      <c r="M177" s="109"/>
      <c r="N177" s="109"/>
      <c r="O177" s="109"/>
      <c r="P177" s="22"/>
    </row>
    <row r="178" spans="3:16" x14ac:dyDescent="0.2">
      <c r="C178" s="22"/>
      <c r="D178" s="22"/>
      <c r="E178" s="22"/>
      <c r="F178" s="22"/>
      <c r="G178" s="109"/>
      <c r="H178" s="109"/>
      <c r="I178" s="109"/>
      <c r="J178" s="109"/>
      <c r="K178" s="109"/>
      <c r="L178" s="109"/>
      <c r="M178" s="109"/>
      <c r="N178" s="109"/>
      <c r="O178" s="109"/>
      <c r="P178" s="22"/>
    </row>
    <row r="179" spans="3:16" x14ac:dyDescent="0.2">
      <c r="C179" s="22"/>
      <c r="D179" s="22"/>
      <c r="E179" s="22"/>
      <c r="F179" s="22"/>
      <c r="G179" s="109"/>
      <c r="H179" s="109"/>
      <c r="I179" s="109"/>
      <c r="J179" s="109"/>
      <c r="K179" s="109"/>
      <c r="L179" s="109"/>
      <c r="M179" s="109"/>
      <c r="N179" s="109"/>
      <c r="O179" s="109"/>
      <c r="P179" s="22"/>
    </row>
    <row r="180" spans="3:16" x14ac:dyDescent="0.2">
      <c r="C180" s="22"/>
      <c r="D180" s="22"/>
      <c r="E180" s="22"/>
      <c r="F180" s="22"/>
      <c r="G180" s="109"/>
      <c r="H180" s="109"/>
      <c r="I180" s="109"/>
      <c r="J180" s="109"/>
      <c r="K180" s="109"/>
      <c r="L180" s="109"/>
      <c r="M180" s="109"/>
      <c r="N180" s="109"/>
      <c r="O180" s="109"/>
      <c r="P180" s="22"/>
    </row>
    <row r="181" spans="3:16" x14ac:dyDescent="0.2">
      <c r="C181" s="22"/>
      <c r="D181" s="22"/>
      <c r="E181" s="22"/>
      <c r="F181" s="22"/>
      <c r="G181" s="109"/>
      <c r="H181" s="109"/>
      <c r="I181" s="109"/>
      <c r="J181" s="109"/>
      <c r="K181" s="109"/>
      <c r="L181" s="109"/>
      <c r="M181" s="109"/>
      <c r="N181" s="109"/>
      <c r="O181" s="109"/>
      <c r="P181" s="22"/>
    </row>
    <row r="182" spans="3:16" x14ac:dyDescent="0.2">
      <c r="C182" s="22"/>
      <c r="D182" s="22"/>
      <c r="E182" s="22"/>
      <c r="F182" s="22"/>
      <c r="G182" s="109"/>
      <c r="H182" s="109"/>
      <c r="I182" s="109"/>
      <c r="J182" s="109"/>
      <c r="K182" s="109"/>
      <c r="L182" s="109"/>
      <c r="M182" s="109"/>
      <c r="N182" s="109"/>
      <c r="O182" s="109"/>
      <c r="P182" s="22"/>
    </row>
    <row r="183" spans="3:16" x14ac:dyDescent="0.2">
      <c r="C183" s="22"/>
      <c r="D183" s="22"/>
      <c r="E183" s="22"/>
      <c r="F183" s="22"/>
      <c r="G183" s="109"/>
      <c r="H183" s="109"/>
      <c r="I183" s="109"/>
      <c r="J183" s="109"/>
      <c r="K183" s="109"/>
      <c r="L183" s="109"/>
      <c r="M183" s="109"/>
      <c r="N183" s="109"/>
      <c r="O183" s="109"/>
      <c r="P183" s="22"/>
    </row>
    <row r="184" spans="3:16" x14ac:dyDescent="0.2">
      <c r="C184" s="22"/>
      <c r="D184" s="22"/>
      <c r="E184" s="22"/>
      <c r="F184" s="22"/>
      <c r="G184" s="109"/>
      <c r="H184" s="109"/>
      <c r="I184" s="109"/>
      <c r="J184" s="109"/>
      <c r="K184" s="109"/>
      <c r="L184" s="109"/>
      <c r="M184" s="109"/>
      <c r="N184" s="109"/>
      <c r="O184" s="109"/>
      <c r="P184" s="22"/>
    </row>
    <row r="185" spans="3:16" x14ac:dyDescent="0.2">
      <c r="C185" s="22"/>
      <c r="D185" s="22"/>
      <c r="E185" s="22"/>
      <c r="F185" s="22"/>
      <c r="G185" s="109"/>
      <c r="H185" s="109"/>
      <c r="I185" s="109"/>
      <c r="J185" s="109"/>
      <c r="K185" s="109"/>
      <c r="L185" s="109"/>
      <c r="M185" s="109"/>
      <c r="N185" s="109"/>
      <c r="O185" s="109"/>
      <c r="P185" s="22"/>
    </row>
    <row r="186" spans="3:16" x14ac:dyDescent="0.2">
      <c r="C186" s="22"/>
      <c r="D186" s="22"/>
      <c r="E186" s="22"/>
      <c r="F186" s="22"/>
      <c r="G186" s="109"/>
      <c r="H186" s="109"/>
      <c r="I186" s="109"/>
      <c r="J186" s="109"/>
      <c r="K186" s="109"/>
      <c r="L186" s="109"/>
      <c r="M186" s="109"/>
      <c r="N186" s="109"/>
      <c r="O186" s="109"/>
      <c r="P186" s="22"/>
    </row>
    <row r="187" spans="3:16" x14ac:dyDescent="0.2">
      <c r="C187" s="22"/>
      <c r="D187" s="22"/>
      <c r="E187" s="22"/>
      <c r="F187" s="22"/>
      <c r="G187" s="109"/>
      <c r="H187" s="109"/>
      <c r="I187" s="109"/>
      <c r="J187" s="109"/>
      <c r="K187" s="109"/>
      <c r="L187" s="109"/>
      <c r="M187" s="109"/>
      <c r="N187" s="109"/>
      <c r="O187" s="109"/>
      <c r="P187" s="22"/>
    </row>
    <row r="188" spans="3:16" x14ac:dyDescent="0.2">
      <c r="C188" s="22"/>
      <c r="D188" s="22"/>
      <c r="E188" s="22"/>
      <c r="F188" s="22"/>
      <c r="G188" s="109"/>
      <c r="H188" s="109"/>
      <c r="I188" s="109"/>
      <c r="J188" s="109"/>
      <c r="K188" s="109"/>
      <c r="L188" s="109"/>
      <c r="M188" s="109"/>
      <c r="N188" s="109"/>
      <c r="O188" s="109"/>
      <c r="P188" s="22"/>
    </row>
    <row r="189" spans="3:16" x14ac:dyDescent="0.2">
      <c r="C189" s="22"/>
      <c r="D189" s="22"/>
      <c r="E189" s="22"/>
      <c r="F189" s="22"/>
      <c r="G189" s="109"/>
      <c r="H189" s="109"/>
      <c r="I189" s="109"/>
      <c r="J189" s="109"/>
      <c r="K189" s="109"/>
      <c r="L189" s="109"/>
      <c r="M189" s="109"/>
      <c r="N189" s="109"/>
      <c r="O189" s="109"/>
      <c r="P189" s="22"/>
    </row>
    <row r="190" spans="3:16" x14ac:dyDescent="0.2">
      <c r="C190" s="22"/>
      <c r="D190" s="22"/>
      <c r="E190" s="22"/>
      <c r="F190" s="22"/>
      <c r="G190" s="109"/>
      <c r="H190" s="109"/>
      <c r="I190" s="109"/>
      <c r="J190" s="109"/>
      <c r="K190" s="109"/>
      <c r="L190" s="109"/>
      <c r="M190" s="109"/>
      <c r="N190" s="109"/>
      <c r="O190" s="109"/>
      <c r="P190" s="22"/>
    </row>
    <row r="191" spans="3:16" x14ac:dyDescent="0.2">
      <c r="C191" s="22"/>
      <c r="D191" s="22"/>
      <c r="E191" s="22"/>
      <c r="F191" s="22"/>
      <c r="G191" s="109"/>
      <c r="H191" s="109"/>
      <c r="I191" s="109"/>
      <c r="J191" s="109"/>
      <c r="K191" s="109"/>
      <c r="L191" s="109"/>
      <c r="M191" s="109"/>
      <c r="N191" s="109"/>
      <c r="O191" s="109"/>
      <c r="P191" s="22"/>
    </row>
    <row r="192" spans="3:16" x14ac:dyDescent="0.2">
      <c r="C192" s="22"/>
      <c r="D192" s="22"/>
      <c r="E192" s="22"/>
      <c r="F192" s="22"/>
      <c r="G192" s="109"/>
      <c r="H192" s="109"/>
      <c r="I192" s="109"/>
      <c r="J192" s="109"/>
      <c r="K192" s="109"/>
      <c r="L192" s="109"/>
      <c r="M192" s="109"/>
      <c r="N192" s="109"/>
      <c r="O192" s="109"/>
      <c r="P192" s="22"/>
    </row>
    <row r="193" spans="3:16" x14ac:dyDescent="0.2">
      <c r="C193" s="22"/>
      <c r="D193" s="22"/>
      <c r="E193" s="22"/>
      <c r="F193" s="22"/>
      <c r="G193" s="109"/>
      <c r="H193" s="109"/>
      <c r="I193" s="109"/>
      <c r="J193" s="109"/>
      <c r="K193" s="109"/>
      <c r="L193" s="109"/>
      <c r="M193" s="109"/>
      <c r="N193" s="109"/>
      <c r="O193" s="109"/>
      <c r="P193" s="22"/>
    </row>
    <row r="194" spans="3:16" x14ac:dyDescent="0.2">
      <c r="C194" s="22"/>
      <c r="D194" s="22"/>
      <c r="E194" s="22"/>
      <c r="F194" s="22"/>
      <c r="G194" s="109"/>
      <c r="H194" s="109"/>
      <c r="I194" s="109"/>
      <c r="J194" s="109"/>
      <c r="K194" s="109"/>
      <c r="L194" s="109"/>
      <c r="M194" s="109"/>
      <c r="N194" s="109"/>
      <c r="O194" s="109"/>
      <c r="P194" s="22"/>
    </row>
    <row r="195" spans="3:16" x14ac:dyDescent="0.2">
      <c r="C195" s="22"/>
      <c r="D195" s="22"/>
      <c r="E195" s="22"/>
      <c r="F195" s="22"/>
      <c r="G195" s="109"/>
      <c r="H195" s="109"/>
      <c r="I195" s="109"/>
      <c r="J195" s="109"/>
      <c r="K195" s="109"/>
      <c r="L195" s="109"/>
      <c r="M195" s="109"/>
      <c r="N195" s="109"/>
      <c r="O195" s="109"/>
      <c r="P195" s="22"/>
    </row>
    <row r="196" spans="3:16" x14ac:dyDescent="0.2">
      <c r="C196" s="22"/>
      <c r="D196" s="22"/>
      <c r="E196" s="22"/>
      <c r="F196" s="22"/>
      <c r="G196" s="109"/>
      <c r="H196" s="109"/>
      <c r="I196" s="109"/>
      <c r="J196" s="109"/>
      <c r="K196" s="109"/>
      <c r="L196" s="109"/>
      <c r="M196" s="109"/>
      <c r="N196" s="109"/>
      <c r="O196" s="109"/>
      <c r="P196" s="22"/>
    </row>
    <row r="197" spans="3:16" x14ac:dyDescent="0.2">
      <c r="C197" s="22"/>
      <c r="D197" s="22"/>
      <c r="E197" s="22"/>
      <c r="F197" s="22"/>
      <c r="G197" s="109"/>
      <c r="H197" s="109"/>
      <c r="I197" s="109"/>
      <c r="J197" s="109"/>
      <c r="K197" s="109"/>
      <c r="L197" s="109"/>
      <c r="M197" s="109"/>
      <c r="N197" s="109"/>
      <c r="O197" s="109"/>
      <c r="P197" s="22"/>
    </row>
    <row r="198" spans="3:16" x14ac:dyDescent="0.2">
      <c r="C198" s="22"/>
      <c r="D198" s="22"/>
      <c r="E198" s="22"/>
      <c r="F198" s="22"/>
      <c r="G198" s="109"/>
      <c r="H198" s="109"/>
      <c r="I198" s="109"/>
      <c r="J198" s="109"/>
      <c r="K198" s="109"/>
      <c r="L198" s="109"/>
      <c r="M198" s="109"/>
      <c r="N198" s="109"/>
      <c r="O198" s="109"/>
      <c r="P198" s="22"/>
    </row>
    <row r="199" spans="3:16" x14ac:dyDescent="0.2">
      <c r="C199" s="22"/>
      <c r="D199" s="22"/>
      <c r="E199" s="22"/>
      <c r="F199" s="22"/>
      <c r="G199" s="109"/>
      <c r="H199" s="109"/>
      <c r="I199" s="109"/>
      <c r="J199" s="109"/>
      <c r="K199" s="109"/>
      <c r="L199" s="109"/>
      <c r="M199" s="109"/>
      <c r="N199" s="109"/>
      <c r="O199" s="109"/>
      <c r="P199" s="22"/>
    </row>
    <row r="200" spans="3:16" x14ac:dyDescent="0.2">
      <c r="C200" s="22"/>
      <c r="D200" s="22"/>
      <c r="E200" s="22"/>
      <c r="F200" s="22"/>
      <c r="G200" s="109"/>
      <c r="H200" s="109"/>
      <c r="I200" s="109"/>
      <c r="J200" s="109"/>
      <c r="K200" s="109"/>
      <c r="L200" s="109"/>
      <c r="M200" s="109"/>
      <c r="N200" s="109"/>
      <c r="O200" s="109"/>
      <c r="P200" s="22"/>
    </row>
    <row r="201" spans="3:16" x14ac:dyDescent="0.2">
      <c r="C201" s="22"/>
      <c r="D201" s="22"/>
      <c r="E201" s="22"/>
      <c r="F201" s="22"/>
      <c r="G201" s="109"/>
      <c r="H201" s="109"/>
      <c r="I201" s="109"/>
      <c r="J201" s="109"/>
      <c r="K201" s="109"/>
      <c r="L201" s="109"/>
      <c r="M201" s="109"/>
      <c r="N201" s="109"/>
      <c r="O201" s="109"/>
      <c r="P201" s="22"/>
    </row>
    <row r="202" spans="3:16" x14ac:dyDescent="0.2">
      <c r="C202" s="22"/>
      <c r="D202" s="22"/>
      <c r="E202" s="22"/>
      <c r="F202" s="22"/>
      <c r="G202" s="109"/>
      <c r="H202" s="109"/>
      <c r="I202" s="109"/>
      <c r="J202" s="109"/>
      <c r="K202" s="109"/>
      <c r="L202" s="109"/>
      <c r="M202" s="109"/>
      <c r="N202" s="109"/>
      <c r="O202" s="109"/>
      <c r="P202" s="22"/>
    </row>
    <row r="203" spans="3:16" x14ac:dyDescent="0.2">
      <c r="C203" s="22"/>
      <c r="D203" s="22"/>
      <c r="E203" s="22"/>
      <c r="F203" s="22"/>
      <c r="G203" s="109"/>
      <c r="H203" s="109"/>
      <c r="I203" s="109"/>
      <c r="J203" s="109"/>
      <c r="K203" s="109"/>
      <c r="L203" s="109"/>
      <c r="M203" s="109"/>
      <c r="N203" s="109"/>
      <c r="O203" s="109"/>
      <c r="P203" s="22"/>
    </row>
    <row r="204" spans="3:16" x14ac:dyDescent="0.2">
      <c r="C204" s="22"/>
      <c r="D204" s="22"/>
      <c r="E204" s="22"/>
      <c r="F204" s="22"/>
      <c r="G204" s="109"/>
      <c r="H204" s="109"/>
      <c r="I204" s="109"/>
      <c r="J204" s="109"/>
      <c r="K204" s="109"/>
      <c r="L204" s="109"/>
      <c r="M204" s="109"/>
      <c r="N204" s="109"/>
      <c r="O204" s="109"/>
      <c r="P204" s="22"/>
    </row>
    <row r="205" spans="3:16" x14ac:dyDescent="0.2">
      <c r="C205" s="22"/>
      <c r="D205" s="22"/>
      <c r="E205" s="22"/>
      <c r="F205" s="22"/>
      <c r="G205" s="109"/>
      <c r="H205" s="109"/>
      <c r="I205" s="109"/>
      <c r="J205" s="109"/>
      <c r="K205" s="109"/>
      <c r="L205" s="109"/>
      <c r="M205" s="109"/>
      <c r="N205" s="109"/>
      <c r="O205" s="109"/>
      <c r="P205" s="22"/>
    </row>
    <row r="206" spans="3:16" x14ac:dyDescent="0.2">
      <c r="C206" s="22"/>
      <c r="D206" s="22"/>
      <c r="E206" s="22"/>
      <c r="F206" s="22"/>
      <c r="G206" s="109"/>
      <c r="H206" s="109"/>
      <c r="I206" s="109"/>
      <c r="J206" s="109"/>
      <c r="K206" s="109"/>
      <c r="L206" s="109"/>
      <c r="M206" s="109"/>
      <c r="N206" s="109"/>
      <c r="O206" s="109"/>
      <c r="P206" s="22"/>
    </row>
    <row r="207" spans="3:16" x14ac:dyDescent="0.2">
      <c r="C207" s="22"/>
      <c r="D207" s="22"/>
      <c r="E207" s="22"/>
      <c r="F207" s="22"/>
      <c r="G207" s="109"/>
      <c r="H207" s="109"/>
      <c r="I207" s="109"/>
      <c r="J207" s="109"/>
      <c r="K207" s="109"/>
      <c r="L207" s="109"/>
      <c r="M207" s="109"/>
      <c r="N207" s="109"/>
      <c r="O207" s="109"/>
      <c r="P207" s="22"/>
    </row>
    <row r="208" spans="3:16" x14ac:dyDescent="0.2">
      <c r="C208" s="22"/>
      <c r="D208" s="22"/>
      <c r="E208" s="22"/>
      <c r="F208" s="22"/>
      <c r="G208" s="109"/>
      <c r="H208" s="109"/>
      <c r="I208" s="109"/>
      <c r="J208" s="109"/>
      <c r="K208" s="109"/>
      <c r="L208" s="109"/>
      <c r="M208" s="109"/>
      <c r="N208" s="109"/>
      <c r="O208" s="109"/>
      <c r="P208" s="22"/>
    </row>
    <row r="209" spans="3:16" x14ac:dyDescent="0.2">
      <c r="C209" s="22"/>
      <c r="D209" s="22"/>
      <c r="E209" s="22"/>
      <c r="F209" s="22"/>
      <c r="G209" s="109"/>
      <c r="H209" s="109"/>
      <c r="I209" s="109"/>
      <c r="J209" s="109"/>
      <c r="K209" s="109"/>
      <c r="L209" s="109"/>
      <c r="M209" s="109"/>
      <c r="N209" s="109"/>
      <c r="O209" s="109"/>
      <c r="P209" s="22"/>
    </row>
    <row r="210" spans="3:16" x14ac:dyDescent="0.2">
      <c r="C210" s="22"/>
      <c r="D210" s="22"/>
      <c r="E210" s="22"/>
      <c r="F210" s="22"/>
      <c r="G210" s="109"/>
      <c r="H210" s="109"/>
      <c r="I210" s="109"/>
      <c r="J210" s="109"/>
      <c r="K210" s="109"/>
      <c r="L210" s="109"/>
      <c r="M210" s="109"/>
      <c r="N210" s="109"/>
      <c r="O210" s="109"/>
      <c r="P210" s="22"/>
    </row>
    <row r="211" spans="3:16" x14ac:dyDescent="0.2">
      <c r="C211" s="22"/>
      <c r="D211" s="22"/>
      <c r="E211" s="22"/>
      <c r="F211" s="22"/>
      <c r="G211" s="109"/>
      <c r="H211" s="109"/>
      <c r="I211" s="109"/>
      <c r="J211" s="109"/>
      <c r="K211" s="109"/>
      <c r="L211" s="109"/>
      <c r="M211" s="109"/>
      <c r="N211" s="109"/>
      <c r="O211" s="109"/>
      <c r="P211" s="22"/>
    </row>
    <row r="212" spans="3:16" x14ac:dyDescent="0.2">
      <c r="C212" s="22"/>
      <c r="D212" s="22"/>
      <c r="E212" s="22"/>
      <c r="F212" s="22"/>
      <c r="G212" s="109"/>
      <c r="H212" s="109"/>
      <c r="I212" s="109"/>
      <c r="J212" s="109"/>
      <c r="K212" s="109"/>
      <c r="L212" s="109"/>
      <c r="M212" s="109"/>
      <c r="N212" s="109"/>
      <c r="O212" s="109"/>
      <c r="P212" s="22"/>
    </row>
    <row r="213" spans="3:16" x14ac:dyDescent="0.2">
      <c r="C213" s="22"/>
      <c r="D213" s="22"/>
      <c r="E213" s="22"/>
      <c r="F213" s="22"/>
      <c r="G213" s="109"/>
      <c r="H213" s="109"/>
      <c r="I213" s="109"/>
      <c r="J213" s="109"/>
      <c r="K213" s="109"/>
      <c r="L213" s="109"/>
      <c r="M213" s="109"/>
      <c r="N213" s="109"/>
      <c r="O213" s="109"/>
      <c r="P213" s="22"/>
    </row>
    <row r="214" spans="3:16" x14ac:dyDescent="0.2">
      <c r="C214" s="22"/>
      <c r="D214" s="22"/>
      <c r="E214" s="22"/>
      <c r="F214" s="22"/>
      <c r="G214" s="109"/>
      <c r="H214" s="109"/>
      <c r="I214" s="109"/>
      <c r="J214" s="109"/>
      <c r="K214" s="109"/>
      <c r="L214" s="109"/>
      <c r="M214" s="109"/>
      <c r="N214" s="109"/>
      <c r="O214" s="109"/>
      <c r="P214" s="22"/>
    </row>
    <row r="215" spans="3:16" x14ac:dyDescent="0.2">
      <c r="C215" s="22"/>
      <c r="D215" s="22"/>
      <c r="E215" s="22"/>
      <c r="F215" s="22"/>
      <c r="G215" s="109"/>
      <c r="H215" s="109"/>
      <c r="I215" s="109"/>
      <c r="J215" s="109"/>
      <c r="K215" s="109"/>
      <c r="L215" s="109"/>
      <c r="M215" s="109"/>
      <c r="N215" s="109"/>
      <c r="O215" s="109"/>
      <c r="P215" s="22"/>
    </row>
    <row r="216" spans="3:16" x14ac:dyDescent="0.2">
      <c r="C216" s="22"/>
      <c r="D216" s="22"/>
      <c r="E216" s="22"/>
      <c r="F216" s="22"/>
      <c r="G216" s="109"/>
      <c r="H216" s="109"/>
      <c r="I216" s="109"/>
      <c r="J216" s="109"/>
      <c r="K216" s="109"/>
      <c r="L216" s="109"/>
      <c r="M216" s="109"/>
      <c r="N216" s="109"/>
      <c r="O216" s="109"/>
      <c r="P216" s="22"/>
    </row>
    <row r="217" spans="3:16" x14ac:dyDescent="0.2">
      <c r="C217" s="22"/>
      <c r="D217" s="22"/>
      <c r="E217" s="22"/>
      <c r="F217" s="22"/>
      <c r="G217" s="109"/>
      <c r="H217" s="109"/>
      <c r="I217" s="109"/>
      <c r="J217" s="109"/>
      <c r="K217" s="109"/>
      <c r="L217" s="109"/>
      <c r="M217" s="109"/>
      <c r="N217" s="109"/>
      <c r="O217" s="109"/>
      <c r="P217" s="22"/>
    </row>
    <row r="218" spans="3:16" x14ac:dyDescent="0.2">
      <c r="C218" s="22"/>
      <c r="D218" s="22"/>
      <c r="E218" s="22"/>
      <c r="F218" s="22"/>
      <c r="G218" s="109"/>
      <c r="H218" s="109"/>
      <c r="I218" s="109"/>
      <c r="J218" s="109"/>
      <c r="K218" s="109"/>
      <c r="L218" s="109"/>
      <c r="M218" s="109"/>
      <c r="N218" s="109"/>
      <c r="O218" s="109"/>
      <c r="P218" s="22"/>
    </row>
    <row r="219" spans="3:16" x14ac:dyDescent="0.2">
      <c r="C219" s="22"/>
      <c r="D219" s="22"/>
      <c r="E219" s="22"/>
      <c r="F219" s="22"/>
      <c r="G219" s="109"/>
      <c r="H219" s="109"/>
      <c r="I219" s="109"/>
      <c r="J219" s="109"/>
      <c r="K219" s="109"/>
      <c r="L219" s="109"/>
      <c r="M219" s="109"/>
      <c r="N219" s="109"/>
      <c r="O219" s="109"/>
      <c r="P219" s="22"/>
    </row>
    <row r="220" spans="3:16" x14ac:dyDescent="0.2">
      <c r="C220" s="22"/>
      <c r="D220" s="22"/>
      <c r="E220" s="22"/>
      <c r="F220" s="22"/>
      <c r="G220" s="109"/>
      <c r="H220" s="109"/>
      <c r="I220" s="109"/>
      <c r="J220" s="109"/>
      <c r="K220" s="109"/>
      <c r="L220" s="109"/>
      <c r="M220" s="109"/>
      <c r="N220" s="109"/>
      <c r="O220" s="109"/>
      <c r="P220" s="22"/>
    </row>
    <row r="221" spans="3:16" x14ac:dyDescent="0.2">
      <c r="C221" s="22"/>
      <c r="D221" s="22"/>
      <c r="E221" s="22"/>
      <c r="F221" s="22"/>
      <c r="G221" s="109"/>
      <c r="H221" s="109"/>
      <c r="I221" s="109"/>
      <c r="J221" s="109"/>
      <c r="K221" s="109"/>
      <c r="L221" s="109"/>
      <c r="M221" s="109"/>
      <c r="N221" s="109"/>
      <c r="O221" s="109"/>
      <c r="P221" s="22"/>
    </row>
    <row r="222" spans="3:16" x14ac:dyDescent="0.2">
      <c r="C222" s="22"/>
      <c r="D222" s="22"/>
      <c r="E222" s="22"/>
      <c r="F222" s="22"/>
      <c r="G222" s="109"/>
      <c r="H222" s="109"/>
      <c r="I222" s="109"/>
      <c r="J222" s="109"/>
      <c r="K222" s="109"/>
      <c r="L222" s="109"/>
      <c r="M222" s="109"/>
      <c r="N222" s="109"/>
      <c r="O222" s="109"/>
      <c r="P222" s="22"/>
    </row>
    <row r="223" spans="3:16" x14ac:dyDescent="0.2">
      <c r="C223" s="22"/>
      <c r="D223" s="22"/>
      <c r="E223" s="22"/>
      <c r="F223" s="22"/>
      <c r="G223" s="109"/>
      <c r="H223" s="109"/>
      <c r="I223" s="109"/>
      <c r="J223" s="109"/>
      <c r="K223" s="109"/>
      <c r="L223" s="109"/>
      <c r="M223" s="109"/>
      <c r="N223" s="109"/>
      <c r="O223" s="109"/>
      <c r="P223" s="22"/>
    </row>
    <row r="224" spans="3:16" x14ac:dyDescent="0.2">
      <c r="C224" s="22"/>
      <c r="D224" s="22"/>
      <c r="E224" s="22"/>
      <c r="F224" s="22"/>
      <c r="G224" s="109"/>
      <c r="H224" s="109"/>
      <c r="I224" s="109"/>
      <c r="J224" s="109"/>
      <c r="K224" s="109"/>
      <c r="L224" s="109"/>
      <c r="M224" s="109"/>
      <c r="N224" s="109"/>
      <c r="O224" s="109"/>
      <c r="P224" s="22"/>
    </row>
    <row r="225" spans="3:16" x14ac:dyDescent="0.2">
      <c r="C225" s="22"/>
      <c r="D225" s="22"/>
      <c r="E225" s="22"/>
      <c r="F225" s="22"/>
      <c r="G225" s="109"/>
      <c r="H225" s="109"/>
      <c r="I225" s="109"/>
      <c r="J225" s="109"/>
      <c r="K225" s="109"/>
      <c r="L225" s="109"/>
      <c r="M225" s="109"/>
      <c r="N225" s="109"/>
      <c r="O225" s="109"/>
      <c r="P225" s="22"/>
    </row>
    <row r="226" spans="3:16" x14ac:dyDescent="0.2">
      <c r="C226" s="22"/>
      <c r="D226" s="22"/>
      <c r="E226" s="22"/>
      <c r="F226" s="22"/>
      <c r="G226" s="109"/>
      <c r="H226" s="109"/>
      <c r="I226" s="109"/>
      <c r="J226" s="109"/>
      <c r="K226" s="109"/>
      <c r="L226" s="109"/>
      <c r="M226" s="109"/>
      <c r="N226" s="109"/>
      <c r="O226" s="109"/>
      <c r="P226" s="22"/>
    </row>
    <row r="227" spans="3:16" x14ac:dyDescent="0.2">
      <c r="C227" s="22"/>
      <c r="D227" s="22"/>
      <c r="E227" s="22"/>
      <c r="F227" s="22"/>
      <c r="G227" s="109"/>
      <c r="H227" s="109"/>
      <c r="I227" s="109"/>
      <c r="J227" s="109"/>
      <c r="K227" s="109"/>
      <c r="L227" s="109"/>
      <c r="M227" s="109"/>
      <c r="N227" s="109"/>
      <c r="O227" s="109"/>
      <c r="P227" s="22"/>
    </row>
    <row r="228" spans="3:16" x14ac:dyDescent="0.2">
      <c r="C228" s="22"/>
      <c r="D228" s="22"/>
      <c r="E228" s="22"/>
      <c r="F228" s="22"/>
      <c r="G228" s="109"/>
      <c r="H228" s="109"/>
      <c r="I228" s="109"/>
      <c r="J228" s="109"/>
      <c r="K228" s="109"/>
      <c r="L228" s="109"/>
      <c r="M228" s="109"/>
      <c r="N228" s="109"/>
      <c r="O228" s="109"/>
      <c r="P228" s="22"/>
    </row>
    <row r="229" spans="3:16" x14ac:dyDescent="0.2">
      <c r="C229" s="22"/>
      <c r="D229" s="22"/>
      <c r="E229" s="22"/>
      <c r="F229" s="22"/>
      <c r="G229" s="109"/>
      <c r="H229" s="109"/>
      <c r="I229" s="109"/>
      <c r="J229" s="109"/>
      <c r="K229" s="109"/>
      <c r="L229" s="109"/>
      <c r="M229" s="109"/>
      <c r="N229" s="109"/>
      <c r="O229" s="109"/>
      <c r="P229" s="22"/>
    </row>
    <row r="230" spans="3:16" x14ac:dyDescent="0.2">
      <c r="C230" s="22"/>
      <c r="D230" s="22"/>
      <c r="E230" s="22"/>
      <c r="F230" s="22"/>
      <c r="G230" s="109"/>
      <c r="H230" s="109"/>
      <c r="I230" s="109"/>
      <c r="J230" s="109"/>
      <c r="K230" s="109"/>
      <c r="L230" s="109"/>
      <c r="M230" s="109"/>
      <c r="N230" s="109"/>
      <c r="O230" s="109"/>
      <c r="P230" s="22"/>
    </row>
    <row r="231" spans="3:16" x14ac:dyDescent="0.2">
      <c r="C231" s="22"/>
      <c r="D231" s="22"/>
      <c r="E231" s="22"/>
      <c r="F231" s="22"/>
      <c r="G231" s="109"/>
      <c r="H231" s="109"/>
      <c r="I231" s="109"/>
      <c r="J231" s="109"/>
      <c r="K231" s="109"/>
      <c r="L231" s="109"/>
      <c r="M231" s="109"/>
      <c r="N231" s="109"/>
      <c r="O231" s="109"/>
      <c r="P231" s="22"/>
    </row>
    <row r="232" spans="3:16" x14ac:dyDescent="0.2">
      <c r="C232" s="22"/>
      <c r="D232" s="22"/>
      <c r="E232" s="22"/>
      <c r="F232" s="22"/>
      <c r="G232" s="109"/>
      <c r="H232" s="109"/>
      <c r="I232" s="109"/>
      <c r="J232" s="109"/>
      <c r="K232" s="109"/>
      <c r="L232" s="109"/>
      <c r="M232" s="109"/>
      <c r="N232" s="109"/>
      <c r="O232" s="109"/>
      <c r="P232" s="22"/>
    </row>
    <row r="233" spans="3:16" x14ac:dyDescent="0.2">
      <c r="C233" s="22"/>
      <c r="D233" s="22"/>
      <c r="E233" s="22"/>
      <c r="F233" s="22"/>
      <c r="G233" s="109"/>
      <c r="H233" s="109"/>
      <c r="I233" s="109"/>
      <c r="J233" s="109"/>
      <c r="K233" s="109"/>
      <c r="L233" s="109"/>
      <c r="M233" s="109"/>
      <c r="N233" s="109"/>
      <c r="O233" s="109"/>
      <c r="P233" s="22"/>
    </row>
    <row r="234" spans="3:16" x14ac:dyDescent="0.2">
      <c r="C234" s="22"/>
      <c r="D234" s="22"/>
      <c r="E234" s="22"/>
      <c r="F234" s="22"/>
      <c r="G234" s="109"/>
      <c r="H234" s="109"/>
      <c r="I234" s="109"/>
      <c r="J234" s="109"/>
      <c r="K234" s="109"/>
      <c r="L234" s="109"/>
      <c r="M234" s="109"/>
      <c r="N234" s="109"/>
      <c r="O234" s="109"/>
      <c r="P234" s="22"/>
    </row>
    <row r="235" spans="3:16" x14ac:dyDescent="0.2">
      <c r="C235" s="22"/>
      <c r="D235" s="22"/>
      <c r="E235" s="22"/>
      <c r="F235" s="22"/>
      <c r="G235" s="109"/>
      <c r="H235" s="109"/>
      <c r="I235" s="109"/>
      <c r="J235" s="109"/>
      <c r="K235" s="109"/>
      <c r="L235" s="109"/>
      <c r="M235" s="109"/>
      <c r="N235" s="109"/>
      <c r="O235" s="109"/>
      <c r="P235" s="22"/>
    </row>
    <row r="236" spans="3:16" x14ac:dyDescent="0.2">
      <c r="C236" s="22"/>
      <c r="D236" s="22"/>
      <c r="E236" s="22"/>
      <c r="F236" s="22"/>
      <c r="G236" s="109"/>
      <c r="H236" s="109"/>
      <c r="I236" s="109"/>
      <c r="J236" s="109"/>
      <c r="K236" s="109"/>
      <c r="L236" s="109"/>
      <c r="M236" s="109"/>
      <c r="N236" s="109"/>
      <c r="O236" s="109"/>
      <c r="P236" s="22"/>
    </row>
    <row r="237" spans="3:16" x14ac:dyDescent="0.2">
      <c r="C237" s="22"/>
      <c r="D237" s="22"/>
      <c r="E237" s="22"/>
      <c r="F237" s="22"/>
      <c r="G237" s="109"/>
      <c r="H237" s="109"/>
      <c r="I237" s="109"/>
      <c r="J237" s="109"/>
      <c r="K237" s="109"/>
      <c r="L237" s="109"/>
      <c r="M237" s="109"/>
      <c r="N237" s="109"/>
      <c r="O237" s="109"/>
      <c r="P237" s="22"/>
    </row>
    <row r="238" spans="3:16" x14ac:dyDescent="0.2">
      <c r="C238" s="22"/>
      <c r="D238" s="22"/>
      <c r="E238" s="22"/>
      <c r="F238" s="22"/>
      <c r="G238" s="109"/>
      <c r="H238" s="109"/>
      <c r="I238" s="109"/>
      <c r="J238" s="109"/>
      <c r="K238" s="109"/>
      <c r="L238" s="109"/>
      <c r="M238" s="109"/>
      <c r="N238" s="109"/>
      <c r="O238" s="109"/>
      <c r="P238" s="22"/>
    </row>
    <row r="239" spans="3:16" x14ac:dyDescent="0.2">
      <c r="C239" s="22"/>
      <c r="D239" s="22"/>
      <c r="E239" s="22"/>
      <c r="F239" s="22"/>
      <c r="G239" s="109"/>
      <c r="H239" s="109"/>
      <c r="I239" s="109"/>
      <c r="J239" s="109"/>
      <c r="K239" s="109"/>
      <c r="L239" s="109"/>
      <c r="M239" s="109"/>
      <c r="N239" s="109"/>
      <c r="O239" s="109"/>
      <c r="P239" s="22"/>
    </row>
    <row r="240" spans="3:16" x14ac:dyDescent="0.2">
      <c r="C240" s="22"/>
      <c r="D240" s="22"/>
      <c r="E240" s="22"/>
      <c r="F240" s="22"/>
      <c r="G240" s="109"/>
      <c r="H240" s="109"/>
      <c r="I240" s="109"/>
      <c r="J240" s="109"/>
      <c r="K240" s="109"/>
      <c r="L240" s="109"/>
      <c r="M240" s="109"/>
      <c r="N240" s="109"/>
      <c r="O240" s="109"/>
      <c r="P240" s="22"/>
    </row>
    <row r="241" spans="3:16" x14ac:dyDescent="0.2">
      <c r="C241" s="22"/>
      <c r="D241" s="22"/>
      <c r="E241" s="22"/>
      <c r="F241" s="22"/>
      <c r="G241" s="109"/>
      <c r="H241" s="109"/>
      <c r="I241" s="109"/>
      <c r="J241" s="109"/>
      <c r="K241" s="109"/>
      <c r="L241" s="109"/>
      <c r="M241" s="109"/>
      <c r="N241" s="109"/>
      <c r="O241" s="109"/>
      <c r="P241" s="22"/>
    </row>
    <row r="242" spans="3:16" x14ac:dyDescent="0.2">
      <c r="C242" s="22"/>
      <c r="D242" s="22"/>
      <c r="E242" s="22"/>
      <c r="F242" s="22"/>
      <c r="G242" s="109"/>
      <c r="H242" s="109"/>
      <c r="I242" s="109"/>
      <c r="J242" s="109"/>
      <c r="K242" s="109"/>
      <c r="L242" s="109"/>
      <c r="M242" s="109"/>
      <c r="N242" s="109"/>
      <c r="O242" s="109"/>
      <c r="P242" s="22"/>
    </row>
    <row r="243" spans="3:16" x14ac:dyDescent="0.2">
      <c r="C243" s="22"/>
      <c r="D243" s="22"/>
      <c r="E243" s="22"/>
      <c r="F243" s="22"/>
      <c r="G243" s="109"/>
      <c r="H243" s="109"/>
      <c r="I243" s="109"/>
      <c r="J243" s="109"/>
      <c r="K243" s="109"/>
      <c r="L243" s="109"/>
      <c r="M243" s="109"/>
      <c r="N243" s="109"/>
      <c r="O243" s="109"/>
      <c r="P243" s="22"/>
    </row>
    <row r="244" spans="3:16" x14ac:dyDescent="0.2">
      <c r="C244" s="22"/>
      <c r="D244" s="22"/>
      <c r="E244" s="22"/>
      <c r="F244" s="22"/>
      <c r="G244" s="109"/>
      <c r="H244" s="109"/>
      <c r="I244" s="109"/>
      <c r="J244" s="109"/>
      <c r="K244" s="109"/>
      <c r="L244" s="109"/>
      <c r="M244" s="109"/>
      <c r="N244" s="109"/>
      <c r="O244" s="109"/>
      <c r="P244" s="22"/>
    </row>
    <row r="245" spans="3:16" x14ac:dyDescent="0.2">
      <c r="C245" s="22"/>
      <c r="D245" s="22"/>
      <c r="E245" s="22"/>
      <c r="F245" s="22"/>
      <c r="G245" s="109"/>
      <c r="H245" s="109"/>
      <c r="I245" s="109"/>
      <c r="J245" s="109"/>
      <c r="K245" s="109"/>
      <c r="L245" s="109"/>
      <c r="M245" s="109"/>
      <c r="N245" s="109"/>
      <c r="O245" s="109"/>
      <c r="P245" s="22"/>
    </row>
    <row r="246" spans="3:16" x14ac:dyDescent="0.2">
      <c r="C246" s="22"/>
      <c r="D246" s="22"/>
      <c r="E246" s="22"/>
      <c r="F246" s="22"/>
      <c r="G246" s="109"/>
      <c r="H246" s="109"/>
      <c r="I246" s="109"/>
      <c r="J246" s="109"/>
      <c r="K246" s="109"/>
      <c r="L246" s="109"/>
      <c r="M246" s="109"/>
      <c r="N246" s="109"/>
      <c r="O246" s="109"/>
      <c r="P246" s="22"/>
    </row>
    <row r="247" spans="3:16" x14ac:dyDescent="0.2">
      <c r="C247" s="22"/>
      <c r="D247" s="22"/>
      <c r="E247" s="22"/>
      <c r="F247" s="22"/>
      <c r="G247" s="109"/>
      <c r="H247" s="109"/>
      <c r="I247" s="109"/>
      <c r="J247" s="109"/>
      <c r="K247" s="109"/>
      <c r="L247" s="109"/>
      <c r="M247" s="109"/>
      <c r="N247" s="109"/>
      <c r="O247" s="109"/>
      <c r="P247" s="22"/>
    </row>
    <row r="248" spans="3:16" x14ac:dyDescent="0.2">
      <c r="C248" s="22"/>
      <c r="D248" s="22"/>
      <c r="E248" s="22"/>
      <c r="F248" s="22"/>
      <c r="G248" s="109"/>
      <c r="H248" s="109"/>
      <c r="I248" s="109"/>
      <c r="J248" s="109"/>
      <c r="K248" s="109"/>
      <c r="L248" s="109"/>
      <c r="M248" s="109"/>
      <c r="N248" s="109"/>
      <c r="O248" s="109"/>
      <c r="P248" s="22"/>
    </row>
    <row r="249" spans="3:16" x14ac:dyDescent="0.2">
      <c r="C249" s="22"/>
      <c r="D249" s="22"/>
      <c r="E249" s="22"/>
      <c r="F249" s="22"/>
      <c r="G249" s="109"/>
      <c r="H249" s="109"/>
      <c r="I249" s="109"/>
      <c r="J249" s="109"/>
      <c r="K249" s="109"/>
      <c r="L249" s="109"/>
      <c r="M249" s="109"/>
      <c r="N249" s="109"/>
      <c r="O249" s="109"/>
      <c r="P249" s="22"/>
    </row>
    <row r="250" spans="3:16" x14ac:dyDescent="0.2">
      <c r="C250" s="22"/>
      <c r="D250" s="22"/>
      <c r="E250" s="22"/>
      <c r="F250" s="22"/>
      <c r="G250" s="109"/>
      <c r="H250" s="109"/>
      <c r="I250" s="109"/>
      <c r="J250" s="109"/>
      <c r="K250" s="109"/>
      <c r="L250" s="109"/>
      <c r="M250" s="109"/>
      <c r="N250" s="109"/>
      <c r="O250" s="109"/>
      <c r="P250" s="22"/>
    </row>
    <row r="251" spans="3:16" x14ac:dyDescent="0.2">
      <c r="C251" s="22"/>
      <c r="D251" s="22"/>
      <c r="E251" s="22"/>
      <c r="F251" s="22"/>
      <c r="G251" s="109"/>
      <c r="H251" s="109"/>
      <c r="I251" s="109"/>
      <c r="J251" s="109"/>
      <c r="K251" s="109"/>
      <c r="L251" s="109"/>
      <c r="M251" s="109"/>
      <c r="N251" s="109"/>
      <c r="O251" s="109"/>
      <c r="P251" s="22"/>
    </row>
    <row r="252" spans="3:16" x14ac:dyDescent="0.2">
      <c r="C252" s="22"/>
      <c r="D252" s="22"/>
      <c r="E252" s="22"/>
      <c r="F252" s="22"/>
      <c r="G252" s="109"/>
      <c r="H252" s="109"/>
      <c r="I252" s="109"/>
      <c r="J252" s="109"/>
      <c r="K252" s="109"/>
      <c r="L252" s="109"/>
      <c r="M252" s="109"/>
      <c r="N252" s="109"/>
      <c r="O252" s="109"/>
      <c r="P252" s="22"/>
    </row>
    <row r="253" spans="3:16" x14ac:dyDescent="0.2">
      <c r="C253" s="22"/>
      <c r="D253" s="22"/>
      <c r="E253" s="22"/>
      <c r="F253" s="22"/>
      <c r="G253" s="109"/>
      <c r="H253" s="109"/>
      <c r="I253" s="109"/>
      <c r="J253" s="109"/>
      <c r="K253" s="109"/>
      <c r="L253" s="109"/>
      <c r="M253" s="109"/>
      <c r="N253" s="109"/>
      <c r="O253" s="109"/>
      <c r="P253" s="22"/>
    </row>
    <row r="254" spans="3:16" x14ac:dyDescent="0.2">
      <c r="C254" s="22"/>
      <c r="D254" s="22"/>
      <c r="E254" s="22"/>
      <c r="F254" s="22"/>
      <c r="G254" s="109"/>
      <c r="H254" s="109"/>
      <c r="I254" s="109"/>
      <c r="J254" s="109"/>
      <c r="K254" s="109"/>
      <c r="L254" s="109"/>
      <c r="M254" s="109"/>
      <c r="N254" s="109"/>
      <c r="O254" s="109"/>
      <c r="P254" s="22"/>
    </row>
    <row r="255" spans="3:16" x14ac:dyDescent="0.2">
      <c r="C255" s="22"/>
      <c r="D255" s="22"/>
      <c r="E255" s="22"/>
      <c r="F255" s="22"/>
      <c r="G255" s="109"/>
      <c r="H255" s="109"/>
      <c r="I255" s="109"/>
      <c r="J255" s="109"/>
      <c r="K255" s="109"/>
      <c r="L255" s="109"/>
      <c r="M255" s="109"/>
      <c r="N255" s="109"/>
      <c r="O255" s="109"/>
      <c r="P255" s="22"/>
    </row>
    <row r="256" spans="3:16" x14ac:dyDescent="0.2">
      <c r="C256" s="22"/>
      <c r="D256" s="22"/>
      <c r="E256" s="22"/>
      <c r="F256" s="22"/>
      <c r="G256" s="109"/>
      <c r="H256" s="109"/>
      <c r="I256" s="109"/>
      <c r="J256" s="109"/>
      <c r="K256" s="109"/>
      <c r="L256" s="109"/>
      <c r="M256" s="109"/>
      <c r="N256" s="109"/>
      <c r="O256" s="109"/>
      <c r="P256" s="22"/>
    </row>
    <row r="257" spans="3:16" x14ac:dyDescent="0.2">
      <c r="C257" s="22"/>
      <c r="D257" s="22"/>
      <c r="E257" s="22"/>
      <c r="F257" s="22"/>
      <c r="G257" s="109"/>
      <c r="H257" s="109"/>
      <c r="I257" s="109"/>
      <c r="J257" s="109"/>
      <c r="K257" s="109"/>
      <c r="L257" s="109"/>
      <c r="M257" s="109"/>
      <c r="N257" s="109"/>
      <c r="O257" s="109"/>
      <c r="P257" s="22"/>
    </row>
    <row r="258" spans="3:16" x14ac:dyDescent="0.2">
      <c r="C258" s="22"/>
      <c r="D258" s="22"/>
      <c r="E258" s="22"/>
      <c r="F258" s="22"/>
      <c r="G258" s="109"/>
      <c r="H258" s="109"/>
      <c r="I258" s="109"/>
      <c r="J258" s="109"/>
      <c r="K258" s="109"/>
      <c r="L258" s="109"/>
      <c r="M258" s="109"/>
      <c r="N258" s="109"/>
      <c r="O258" s="109"/>
      <c r="P258" s="22"/>
    </row>
    <row r="259" spans="3:16" x14ac:dyDescent="0.2">
      <c r="C259" s="22"/>
      <c r="D259" s="22"/>
      <c r="E259" s="22"/>
      <c r="F259" s="22"/>
      <c r="G259" s="109"/>
      <c r="H259" s="109"/>
      <c r="I259" s="109"/>
      <c r="J259" s="109"/>
      <c r="K259" s="109"/>
      <c r="L259" s="109"/>
      <c r="M259" s="109"/>
      <c r="N259" s="109"/>
      <c r="O259" s="109"/>
      <c r="P259" s="22"/>
    </row>
    <row r="260" spans="3:16" x14ac:dyDescent="0.2">
      <c r="C260" s="22"/>
      <c r="D260" s="22"/>
      <c r="E260" s="22"/>
      <c r="F260" s="22"/>
      <c r="G260" s="109"/>
      <c r="H260" s="109"/>
      <c r="I260" s="109"/>
      <c r="J260" s="109"/>
      <c r="K260" s="109"/>
      <c r="L260" s="109"/>
      <c r="M260" s="109"/>
      <c r="N260" s="109"/>
      <c r="O260" s="109"/>
      <c r="P260" s="22"/>
    </row>
    <row r="261" spans="3:16" x14ac:dyDescent="0.2">
      <c r="C261" s="22"/>
      <c r="D261" s="22"/>
      <c r="E261" s="22"/>
      <c r="F261" s="22"/>
      <c r="G261" s="109"/>
      <c r="H261" s="109"/>
      <c r="I261" s="109"/>
      <c r="J261" s="109"/>
      <c r="K261" s="109"/>
      <c r="L261" s="109"/>
      <c r="M261" s="109"/>
      <c r="N261" s="109"/>
      <c r="O261" s="109"/>
      <c r="P261" s="22"/>
    </row>
    <row r="262" spans="3:16" x14ac:dyDescent="0.2">
      <c r="C262" s="22"/>
      <c r="D262" s="22"/>
      <c r="E262" s="22"/>
      <c r="F262" s="22"/>
      <c r="G262" s="109"/>
      <c r="H262" s="109"/>
      <c r="I262" s="109"/>
      <c r="J262" s="109"/>
      <c r="K262" s="109"/>
      <c r="L262" s="109"/>
      <c r="M262" s="109"/>
      <c r="N262" s="109"/>
      <c r="O262" s="109"/>
      <c r="P262" s="22"/>
    </row>
    <row r="263" spans="3:16" x14ac:dyDescent="0.2">
      <c r="C263" s="22"/>
      <c r="D263" s="22"/>
      <c r="E263" s="22"/>
      <c r="F263" s="22"/>
      <c r="G263" s="109"/>
      <c r="H263" s="109"/>
      <c r="I263" s="109"/>
      <c r="J263" s="109"/>
      <c r="K263" s="109"/>
      <c r="L263" s="109"/>
      <c r="M263" s="109"/>
      <c r="N263" s="109"/>
      <c r="O263" s="109"/>
      <c r="P263" s="22"/>
    </row>
    <row r="264" spans="3:16" x14ac:dyDescent="0.2">
      <c r="C264" s="22"/>
      <c r="D264" s="22"/>
      <c r="E264" s="22"/>
      <c r="F264" s="22"/>
      <c r="G264" s="109"/>
      <c r="H264" s="109"/>
      <c r="I264" s="109"/>
      <c r="J264" s="109"/>
      <c r="K264" s="109"/>
      <c r="L264" s="109"/>
      <c r="M264" s="109"/>
      <c r="N264" s="109"/>
      <c r="O264" s="109"/>
      <c r="P264" s="22"/>
    </row>
    <row r="265" spans="3:16" x14ac:dyDescent="0.2">
      <c r="C265" s="22"/>
      <c r="D265" s="22"/>
      <c r="E265" s="22"/>
      <c r="F265" s="22"/>
      <c r="G265" s="109"/>
      <c r="H265" s="109"/>
      <c r="I265" s="109"/>
      <c r="J265" s="109"/>
      <c r="K265" s="109"/>
      <c r="L265" s="109"/>
      <c r="M265" s="109"/>
      <c r="N265" s="109"/>
      <c r="O265" s="109"/>
      <c r="P265" s="22"/>
    </row>
    <row r="266" spans="3:16" x14ac:dyDescent="0.2">
      <c r="C266" s="22"/>
      <c r="D266" s="22"/>
      <c r="E266" s="22"/>
      <c r="F266" s="22"/>
      <c r="G266" s="109"/>
      <c r="H266" s="109"/>
      <c r="I266" s="109"/>
      <c r="J266" s="109"/>
      <c r="K266" s="109"/>
      <c r="L266" s="109"/>
      <c r="M266" s="109"/>
      <c r="N266" s="109"/>
      <c r="O266" s="109"/>
      <c r="P266" s="22"/>
    </row>
    <row r="267" spans="3:16" x14ac:dyDescent="0.2">
      <c r="C267" s="22"/>
      <c r="D267" s="22"/>
      <c r="E267" s="22"/>
      <c r="F267" s="22"/>
      <c r="G267" s="109"/>
      <c r="H267" s="109"/>
      <c r="I267" s="109"/>
      <c r="J267" s="109"/>
      <c r="K267" s="109"/>
      <c r="L267" s="109"/>
      <c r="M267" s="109"/>
      <c r="N267" s="109"/>
      <c r="O267" s="109"/>
      <c r="P267" s="22"/>
    </row>
    <row r="268" spans="3:16" x14ac:dyDescent="0.2">
      <c r="C268" s="22"/>
      <c r="D268" s="22"/>
      <c r="E268" s="22"/>
      <c r="F268" s="22"/>
      <c r="G268" s="109"/>
      <c r="H268" s="109"/>
      <c r="I268" s="109"/>
      <c r="J268" s="109"/>
      <c r="K268" s="109"/>
      <c r="L268" s="109"/>
      <c r="M268" s="109"/>
      <c r="N268" s="109"/>
      <c r="O268" s="109"/>
      <c r="P268" s="22"/>
    </row>
    <row r="269" spans="3:16" x14ac:dyDescent="0.2">
      <c r="C269" s="22"/>
      <c r="D269" s="22"/>
      <c r="E269" s="22"/>
      <c r="F269" s="22"/>
      <c r="G269" s="109"/>
      <c r="H269" s="109"/>
      <c r="I269" s="109"/>
      <c r="J269" s="109"/>
      <c r="K269" s="109"/>
      <c r="L269" s="109"/>
      <c r="M269" s="109"/>
      <c r="N269" s="109"/>
      <c r="O269" s="109"/>
      <c r="P269" s="22"/>
    </row>
    <row r="270" spans="3:16" x14ac:dyDescent="0.2">
      <c r="C270" s="22"/>
      <c r="D270" s="22"/>
      <c r="E270" s="22"/>
      <c r="F270" s="22"/>
      <c r="G270" s="109"/>
      <c r="H270" s="109"/>
      <c r="I270" s="109"/>
      <c r="J270" s="109"/>
      <c r="K270" s="109"/>
      <c r="L270" s="109"/>
      <c r="M270" s="109"/>
      <c r="N270" s="109"/>
      <c r="O270" s="109"/>
      <c r="P270" s="22"/>
    </row>
    <row r="271" spans="3:16" x14ac:dyDescent="0.2">
      <c r="C271" s="22"/>
      <c r="D271" s="22"/>
      <c r="E271" s="22"/>
      <c r="F271" s="22"/>
      <c r="G271" s="109"/>
      <c r="H271" s="109"/>
      <c r="I271" s="109"/>
      <c r="J271" s="109"/>
      <c r="K271" s="109"/>
      <c r="L271" s="109"/>
      <c r="M271" s="109"/>
      <c r="N271" s="109"/>
      <c r="O271" s="109"/>
      <c r="P271" s="22"/>
    </row>
    <row r="272" spans="3:16" x14ac:dyDescent="0.2">
      <c r="C272" s="22"/>
      <c r="D272" s="22"/>
      <c r="E272" s="22"/>
      <c r="F272" s="22"/>
      <c r="G272" s="109"/>
      <c r="H272" s="109"/>
      <c r="I272" s="109"/>
      <c r="J272" s="109"/>
      <c r="K272" s="109"/>
      <c r="L272" s="109"/>
      <c r="M272" s="109"/>
      <c r="N272" s="109"/>
      <c r="O272" s="109"/>
      <c r="P272" s="22"/>
    </row>
    <row r="273" spans="3:16" x14ac:dyDescent="0.2">
      <c r="C273" s="22"/>
      <c r="D273" s="22"/>
      <c r="E273" s="22"/>
      <c r="F273" s="22"/>
      <c r="G273" s="109"/>
      <c r="H273" s="109"/>
      <c r="I273" s="109"/>
      <c r="J273" s="109"/>
      <c r="K273" s="109"/>
      <c r="L273" s="109"/>
      <c r="M273" s="109"/>
      <c r="N273" s="109"/>
      <c r="O273" s="109"/>
      <c r="P273" s="22"/>
    </row>
    <row r="274" spans="3:16" x14ac:dyDescent="0.2">
      <c r="C274" s="22"/>
      <c r="D274" s="22"/>
      <c r="E274" s="22"/>
      <c r="F274" s="22"/>
      <c r="G274" s="109"/>
      <c r="H274" s="109"/>
      <c r="I274" s="109"/>
      <c r="J274" s="109"/>
      <c r="K274" s="109"/>
      <c r="L274" s="109"/>
      <c r="M274" s="109"/>
      <c r="N274" s="109"/>
      <c r="O274" s="109"/>
      <c r="P274" s="22"/>
    </row>
    <row r="275" spans="3:16" x14ac:dyDescent="0.2">
      <c r="C275" s="22"/>
      <c r="D275" s="22"/>
      <c r="E275" s="22"/>
      <c r="F275" s="22"/>
      <c r="G275" s="109"/>
      <c r="H275" s="109"/>
      <c r="I275" s="109"/>
      <c r="J275" s="109"/>
      <c r="K275" s="109"/>
      <c r="L275" s="109"/>
      <c r="M275" s="109"/>
      <c r="N275" s="109"/>
      <c r="O275" s="109"/>
      <c r="P275" s="22"/>
    </row>
    <row r="276" spans="3:16" x14ac:dyDescent="0.2">
      <c r="C276" s="22"/>
      <c r="D276" s="22"/>
      <c r="E276" s="22"/>
      <c r="F276" s="22"/>
      <c r="G276" s="109"/>
      <c r="H276" s="109"/>
      <c r="I276" s="109"/>
      <c r="J276" s="109"/>
      <c r="K276" s="109"/>
      <c r="L276" s="109"/>
      <c r="M276" s="109"/>
      <c r="N276" s="109"/>
      <c r="O276" s="109"/>
      <c r="P276" s="22"/>
    </row>
    <row r="277" spans="3:16" x14ac:dyDescent="0.2">
      <c r="C277" s="22"/>
      <c r="D277" s="22"/>
      <c r="E277" s="22"/>
      <c r="F277" s="22"/>
      <c r="G277" s="109"/>
      <c r="H277" s="109"/>
      <c r="I277" s="109"/>
      <c r="J277" s="109"/>
      <c r="K277" s="109"/>
      <c r="L277" s="109"/>
      <c r="M277" s="109"/>
      <c r="N277" s="109"/>
      <c r="O277" s="109"/>
      <c r="P277" s="22"/>
    </row>
    <row r="278" spans="3:16" x14ac:dyDescent="0.2">
      <c r="C278" s="22"/>
      <c r="D278" s="22"/>
      <c r="E278" s="22"/>
      <c r="F278" s="22"/>
      <c r="G278" s="109"/>
      <c r="H278" s="109"/>
      <c r="I278" s="109"/>
      <c r="J278" s="109"/>
      <c r="K278" s="109"/>
      <c r="L278" s="109"/>
      <c r="M278" s="109"/>
      <c r="N278" s="109"/>
      <c r="O278" s="109"/>
      <c r="P278" s="22"/>
    </row>
    <row r="279" spans="3:16" x14ac:dyDescent="0.2">
      <c r="C279" s="22"/>
      <c r="D279" s="22"/>
      <c r="E279" s="22"/>
      <c r="F279" s="22"/>
      <c r="G279" s="109"/>
      <c r="H279" s="109"/>
      <c r="I279" s="109"/>
      <c r="J279" s="109"/>
      <c r="K279" s="109"/>
      <c r="L279" s="109"/>
      <c r="M279" s="109"/>
      <c r="N279" s="109"/>
      <c r="O279" s="109"/>
      <c r="P279" s="22"/>
    </row>
    <row r="280" spans="3:16" x14ac:dyDescent="0.2">
      <c r="C280" s="22"/>
      <c r="D280" s="22"/>
      <c r="E280" s="22"/>
      <c r="F280" s="22"/>
      <c r="G280" s="109"/>
      <c r="H280" s="109"/>
      <c r="I280" s="109"/>
      <c r="J280" s="109"/>
      <c r="K280" s="109"/>
      <c r="L280" s="109"/>
      <c r="M280" s="109"/>
      <c r="N280" s="109"/>
      <c r="O280" s="109"/>
      <c r="P280" s="22"/>
    </row>
    <row r="281" spans="3:16" x14ac:dyDescent="0.2">
      <c r="C281" s="22"/>
      <c r="D281" s="22"/>
      <c r="E281" s="22"/>
      <c r="F281" s="22"/>
      <c r="G281" s="109"/>
      <c r="H281" s="109"/>
      <c r="I281" s="109"/>
      <c r="J281" s="109"/>
      <c r="K281" s="109"/>
      <c r="L281" s="109"/>
      <c r="M281" s="109"/>
      <c r="N281" s="109"/>
      <c r="O281" s="109"/>
      <c r="P281" s="22"/>
    </row>
    <row r="282" spans="3:16" x14ac:dyDescent="0.2">
      <c r="C282" s="22"/>
      <c r="D282" s="22"/>
      <c r="E282" s="22"/>
      <c r="F282" s="22"/>
      <c r="G282" s="109"/>
      <c r="H282" s="109"/>
      <c r="I282" s="109"/>
      <c r="J282" s="109"/>
      <c r="K282" s="109"/>
      <c r="L282" s="109"/>
      <c r="M282" s="109"/>
      <c r="N282" s="109"/>
      <c r="O282" s="109"/>
      <c r="P282" s="22"/>
    </row>
    <row r="283" spans="3:16" x14ac:dyDescent="0.2">
      <c r="C283" s="22"/>
      <c r="D283" s="22"/>
      <c r="E283" s="22"/>
      <c r="F283" s="22"/>
      <c r="G283" s="109"/>
      <c r="H283" s="109"/>
      <c r="I283" s="109"/>
      <c r="J283" s="109"/>
      <c r="K283" s="109"/>
      <c r="L283" s="109"/>
      <c r="M283" s="109"/>
      <c r="N283" s="109"/>
      <c r="O283" s="109"/>
      <c r="P283" s="22"/>
    </row>
    <row r="284" spans="3:16" x14ac:dyDescent="0.2">
      <c r="C284" s="22"/>
      <c r="D284" s="22"/>
      <c r="E284" s="22"/>
      <c r="F284" s="22"/>
      <c r="G284" s="109"/>
      <c r="H284" s="109"/>
      <c r="I284" s="109"/>
      <c r="J284" s="109"/>
      <c r="K284" s="109"/>
      <c r="L284" s="109"/>
      <c r="M284" s="109"/>
      <c r="N284" s="109"/>
      <c r="O284" s="109"/>
      <c r="P284" s="22"/>
    </row>
    <row r="285" spans="3:16" x14ac:dyDescent="0.2">
      <c r="C285" s="22"/>
      <c r="D285" s="22"/>
      <c r="E285" s="22"/>
      <c r="F285" s="22"/>
      <c r="G285" s="109"/>
      <c r="H285" s="109"/>
      <c r="I285" s="109"/>
      <c r="J285" s="109"/>
      <c r="K285" s="109"/>
      <c r="L285" s="109"/>
      <c r="M285" s="109"/>
      <c r="N285" s="109"/>
      <c r="O285" s="109"/>
      <c r="P285" s="22"/>
    </row>
    <row r="286" spans="3:16" x14ac:dyDescent="0.2">
      <c r="C286" s="22"/>
      <c r="D286" s="22"/>
      <c r="E286" s="22"/>
      <c r="F286" s="22"/>
      <c r="G286" s="109"/>
      <c r="H286" s="109"/>
      <c r="I286" s="109"/>
      <c r="J286" s="109"/>
      <c r="K286" s="109"/>
      <c r="L286" s="109"/>
      <c r="M286" s="109"/>
      <c r="N286" s="109"/>
      <c r="O286" s="109"/>
      <c r="P286" s="22"/>
    </row>
    <row r="287" spans="3:16" x14ac:dyDescent="0.2">
      <c r="C287" s="22"/>
      <c r="D287" s="22"/>
      <c r="E287" s="22"/>
      <c r="F287" s="22"/>
      <c r="G287" s="109"/>
      <c r="H287" s="109"/>
      <c r="I287" s="109"/>
      <c r="J287" s="109"/>
      <c r="K287" s="109"/>
      <c r="L287" s="109"/>
      <c r="M287" s="109"/>
      <c r="N287" s="109"/>
      <c r="O287" s="109"/>
      <c r="P287" s="22"/>
    </row>
    <row r="288" spans="3:16" x14ac:dyDescent="0.2">
      <c r="C288" s="22"/>
      <c r="D288" s="22"/>
      <c r="E288" s="22"/>
      <c r="F288" s="22"/>
      <c r="G288" s="109"/>
      <c r="H288" s="109"/>
      <c r="I288" s="109"/>
      <c r="J288" s="109"/>
      <c r="K288" s="109"/>
      <c r="L288" s="109"/>
      <c r="M288" s="109"/>
      <c r="N288" s="109"/>
      <c r="O288" s="109"/>
      <c r="P288" s="22"/>
    </row>
    <row r="289" spans="3:16" x14ac:dyDescent="0.2">
      <c r="C289" s="22"/>
      <c r="D289" s="22"/>
      <c r="E289" s="22"/>
      <c r="F289" s="22"/>
      <c r="G289" s="109"/>
      <c r="H289" s="109"/>
      <c r="I289" s="109"/>
      <c r="J289" s="109"/>
      <c r="K289" s="109"/>
      <c r="L289" s="109"/>
      <c r="M289" s="109"/>
      <c r="N289" s="109"/>
      <c r="O289" s="109"/>
      <c r="P289" s="22"/>
    </row>
    <row r="290" spans="3:16" x14ac:dyDescent="0.2">
      <c r="C290" s="22"/>
      <c r="D290" s="22"/>
      <c r="E290" s="22"/>
      <c r="F290" s="22"/>
      <c r="G290" s="109"/>
      <c r="H290" s="109"/>
      <c r="I290" s="109"/>
      <c r="J290" s="109"/>
      <c r="K290" s="109"/>
      <c r="L290" s="109"/>
      <c r="M290" s="109"/>
      <c r="N290" s="109"/>
      <c r="O290" s="109"/>
      <c r="P290" s="22"/>
    </row>
    <row r="291" spans="3:16" x14ac:dyDescent="0.2">
      <c r="C291" s="22"/>
      <c r="D291" s="22"/>
      <c r="E291" s="22"/>
      <c r="F291" s="22"/>
      <c r="G291" s="109"/>
      <c r="H291" s="109"/>
      <c r="I291" s="109"/>
      <c r="J291" s="109"/>
      <c r="K291" s="109"/>
      <c r="L291" s="109"/>
      <c r="M291" s="109"/>
      <c r="N291" s="109"/>
      <c r="O291" s="109"/>
      <c r="P291" s="22"/>
    </row>
    <row r="292" spans="3:16" x14ac:dyDescent="0.2">
      <c r="C292" s="22"/>
      <c r="D292" s="22"/>
      <c r="E292" s="22"/>
      <c r="F292" s="22"/>
      <c r="G292" s="109"/>
      <c r="H292" s="109"/>
      <c r="I292" s="109"/>
      <c r="J292" s="109"/>
      <c r="K292" s="109"/>
      <c r="L292" s="109"/>
      <c r="M292" s="109"/>
      <c r="N292" s="109"/>
      <c r="O292" s="109"/>
      <c r="P292" s="22"/>
    </row>
    <row r="293" spans="3:16" x14ac:dyDescent="0.2">
      <c r="C293" s="22"/>
      <c r="D293" s="22"/>
      <c r="E293" s="22"/>
      <c r="F293" s="22"/>
      <c r="G293" s="109"/>
      <c r="H293" s="109"/>
      <c r="I293" s="109"/>
      <c r="J293" s="109"/>
      <c r="K293" s="109"/>
      <c r="L293" s="109"/>
      <c r="M293" s="109"/>
      <c r="N293" s="109"/>
      <c r="O293" s="109"/>
      <c r="P293" s="22"/>
    </row>
    <row r="294" spans="3:16" x14ac:dyDescent="0.2">
      <c r="C294" s="22"/>
      <c r="D294" s="22"/>
      <c r="E294" s="22"/>
      <c r="F294" s="22"/>
      <c r="G294" s="109"/>
      <c r="H294" s="109"/>
      <c r="I294" s="109"/>
      <c r="J294" s="109"/>
      <c r="K294" s="109"/>
      <c r="L294" s="109"/>
      <c r="M294" s="109"/>
      <c r="N294" s="109"/>
      <c r="O294" s="109"/>
      <c r="P294" s="22"/>
    </row>
    <row r="295" spans="3:16" x14ac:dyDescent="0.2">
      <c r="C295" s="22"/>
      <c r="D295" s="22"/>
      <c r="E295" s="22"/>
      <c r="F295" s="22"/>
      <c r="G295" s="109"/>
      <c r="H295" s="109"/>
      <c r="I295" s="109"/>
      <c r="J295" s="109"/>
      <c r="K295" s="109"/>
      <c r="L295" s="109"/>
      <c r="M295" s="109"/>
      <c r="N295" s="109"/>
      <c r="O295" s="109"/>
      <c r="P295" s="22"/>
    </row>
    <row r="296" spans="3:16" x14ac:dyDescent="0.2">
      <c r="C296" s="22"/>
      <c r="D296" s="22"/>
      <c r="E296" s="22"/>
      <c r="F296" s="22"/>
      <c r="G296" s="109"/>
      <c r="H296" s="109"/>
      <c r="I296" s="109"/>
      <c r="J296" s="109"/>
      <c r="K296" s="109"/>
      <c r="L296" s="109"/>
      <c r="M296" s="109"/>
      <c r="N296" s="109"/>
      <c r="O296" s="109"/>
      <c r="P296" s="22"/>
    </row>
    <row r="297" spans="3:16" x14ac:dyDescent="0.2">
      <c r="C297" s="22"/>
      <c r="D297" s="22"/>
      <c r="E297" s="22"/>
      <c r="F297" s="22"/>
      <c r="G297" s="109"/>
      <c r="H297" s="109"/>
      <c r="I297" s="109"/>
      <c r="J297" s="109"/>
      <c r="K297" s="109"/>
      <c r="L297" s="109"/>
      <c r="M297" s="109"/>
      <c r="N297" s="109"/>
      <c r="O297" s="109"/>
      <c r="P297" s="22"/>
    </row>
    <row r="298" spans="3:16" x14ac:dyDescent="0.2">
      <c r="C298" s="22"/>
      <c r="D298" s="22"/>
      <c r="E298" s="22"/>
      <c r="F298" s="22"/>
      <c r="G298" s="109"/>
      <c r="H298" s="109"/>
      <c r="I298" s="109"/>
      <c r="J298" s="109"/>
      <c r="K298" s="109"/>
      <c r="L298" s="109"/>
      <c r="M298" s="109"/>
      <c r="N298" s="109"/>
      <c r="O298" s="109"/>
      <c r="P298" s="22"/>
    </row>
    <row r="299" spans="3:16" x14ac:dyDescent="0.2">
      <c r="C299" s="22"/>
      <c r="D299" s="22"/>
      <c r="E299" s="22"/>
      <c r="F299" s="22"/>
      <c r="G299" s="109"/>
      <c r="H299" s="109"/>
      <c r="I299" s="109"/>
      <c r="J299" s="109"/>
      <c r="K299" s="109"/>
      <c r="L299" s="109"/>
      <c r="M299" s="109"/>
      <c r="N299" s="109"/>
      <c r="O299" s="109"/>
      <c r="P299" s="22"/>
    </row>
    <row r="300" spans="3:16" x14ac:dyDescent="0.2">
      <c r="C300" s="22"/>
      <c r="D300" s="22"/>
      <c r="E300" s="22"/>
      <c r="F300" s="22"/>
      <c r="G300" s="109"/>
      <c r="H300" s="109"/>
      <c r="I300" s="109"/>
      <c r="J300" s="109"/>
      <c r="K300" s="109"/>
      <c r="L300" s="109"/>
      <c r="M300" s="109"/>
      <c r="N300" s="109"/>
      <c r="O300" s="109"/>
      <c r="P300" s="22"/>
    </row>
    <row r="301" spans="3:16" x14ac:dyDescent="0.2">
      <c r="C301" s="22"/>
      <c r="D301" s="22"/>
      <c r="E301" s="22"/>
      <c r="F301" s="22"/>
      <c r="G301" s="109"/>
      <c r="H301" s="109"/>
      <c r="I301" s="109"/>
      <c r="J301" s="109"/>
      <c r="K301" s="109"/>
      <c r="L301" s="109"/>
      <c r="M301" s="109"/>
      <c r="N301" s="109"/>
      <c r="O301" s="109"/>
      <c r="P301" s="22"/>
    </row>
    <row r="302" spans="3:16" x14ac:dyDescent="0.2">
      <c r="C302" s="22"/>
      <c r="D302" s="22"/>
      <c r="E302" s="22"/>
      <c r="F302" s="22"/>
      <c r="G302" s="109"/>
      <c r="H302" s="109"/>
      <c r="I302" s="109"/>
      <c r="J302" s="109"/>
      <c r="K302" s="109"/>
      <c r="L302" s="109"/>
      <c r="M302" s="109"/>
      <c r="N302" s="109"/>
      <c r="O302" s="109"/>
      <c r="P302" s="22"/>
    </row>
    <row r="303" spans="3:16" x14ac:dyDescent="0.2">
      <c r="C303" s="22"/>
      <c r="D303" s="22"/>
      <c r="E303" s="22"/>
      <c r="F303" s="22"/>
      <c r="G303" s="109"/>
      <c r="H303" s="109"/>
      <c r="I303" s="109"/>
      <c r="J303" s="109"/>
      <c r="K303" s="109"/>
      <c r="L303" s="109"/>
      <c r="M303" s="109"/>
      <c r="N303" s="109"/>
      <c r="O303" s="109"/>
      <c r="P303" s="22"/>
    </row>
    <row r="304" spans="3:16" x14ac:dyDescent="0.2">
      <c r="C304" s="22"/>
      <c r="D304" s="22"/>
      <c r="E304" s="22"/>
      <c r="F304" s="22"/>
      <c r="G304" s="109"/>
      <c r="H304" s="109"/>
      <c r="I304" s="109"/>
      <c r="J304" s="109"/>
      <c r="K304" s="109"/>
      <c r="L304" s="109"/>
      <c r="M304" s="109"/>
      <c r="N304" s="109"/>
      <c r="O304" s="109"/>
      <c r="P304" s="22"/>
    </row>
    <row r="305" spans="3:16" x14ac:dyDescent="0.2">
      <c r="C305" s="22"/>
      <c r="D305" s="22"/>
      <c r="E305" s="22"/>
      <c r="F305" s="22"/>
      <c r="G305" s="109"/>
      <c r="H305" s="109"/>
      <c r="I305" s="109"/>
      <c r="J305" s="109"/>
      <c r="K305" s="109"/>
      <c r="L305" s="109"/>
      <c r="M305" s="109"/>
      <c r="N305" s="109"/>
      <c r="O305" s="109"/>
      <c r="P305" s="22"/>
    </row>
    <row r="306" spans="3:16" x14ac:dyDescent="0.2">
      <c r="C306" s="22"/>
      <c r="D306" s="22"/>
      <c r="E306" s="22"/>
      <c r="F306" s="22"/>
      <c r="G306" s="109"/>
      <c r="H306" s="109"/>
      <c r="I306" s="109"/>
      <c r="J306" s="109"/>
      <c r="K306" s="109"/>
      <c r="L306" s="109"/>
      <c r="M306" s="109"/>
      <c r="N306" s="109"/>
      <c r="O306" s="109"/>
      <c r="P306" s="22"/>
    </row>
    <row r="307" spans="3:16" x14ac:dyDescent="0.2">
      <c r="C307" s="22"/>
      <c r="D307" s="22"/>
      <c r="E307" s="22"/>
      <c r="F307" s="22"/>
      <c r="G307" s="109"/>
      <c r="H307" s="109"/>
      <c r="I307" s="109"/>
      <c r="J307" s="109"/>
      <c r="K307" s="109"/>
      <c r="L307" s="109"/>
      <c r="M307" s="109"/>
      <c r="N307" s="109"/>
      <c r="O307" s="109"/>
      <c r="P307" s="22"/>
    </row>
    <row r="308" spans="3:16" x14ac:dyDescent="0.2">
      <c r="C308" s="22"/>
      <c r="D308" s="22"/>
      <c r="E308" s="22"/>
      <c r="F308" s="22"/>
      <c r="G308" s="109"/>
      <c r="H308" s="109"/>
      <c r="I308" s="109"/>
      <c r="J308" s="109"/>
      <c r="K308" s="109"/>
      <c r="L308" s="109"/>
      <c r="M308" s="109"/>
      <c r="N308" s="109"/>
      <c r="O308" s="109"/>
      <c r="P308" s="22"/>
    </row>
    <row r="309" spans="3:16" x14ac:dyDescent="0.2">
      <c r="C309" s="22"/>
      <c r="D309" s="22"/>
      <c r="E309" s="22"/>
      <c r="F309" s="22"/>
      <c r="G309" s="109"/>
      <c r="H309" s="109"/>
      <c r="I309" s="109"/>
      <c r="J309" s="109"/>
      <c r="K309" s="109"/>
      <c r="L309" s="109"/>
      <c r="M309" s="109"/>
      <c r="N309" s="109"/>
      <c r="O309" s="109"/>
      <c r="P309" s="22"/>
    </row>
    <row r="310" spans="3:16" x14ac:dyDescent="0.2">
      <c r="C310" s="22"/>
      <c r="D310" s="22"/>
      <c r="E310" s="22"/>
      <c r="F310" s="22"/>
      <c r="G310" s="109"/>
      <c r="H310" s="109"/>
      <c r="I310" s="109"/>
      <c r="J310" s="109"/>
      <c r="K310" s="109"/>
      <c r="L310" s="109"/>
      <c r="M310" s="109"/>
      <c r="N310" s="109"/>
      <c r="O310" s="109"/>
      <c r="P310" s="22"/>
    </row>
    <row r="311" spans="3:16" x14ac:dyDescent="0.2">
      <c r="C311" s="22"/>
      <c r="D311" s="22"/>
      <c r="E311" s="22"/>
      <c r="F311" s="22"/>
      <c r="G311" s="109"/>
      <c r="H311" s="109"/>
      <c r="I311" s="109"/>
      <c r="J311" s="109"/>
      <c r="K311" s="109"/>
      <c r="L311" s="109"/>
      <c r="M311" s="109"/>
      <c r="N311" s="109"/>
      <c r="O311" s="109"/>
      <c r="P311" s="22"/>
    </row>
    <row r="312" spans="3:16" x14ac:dyDescent="0.2">
      <c r="C312" s="22"/>
      <c r="D312" s="22"/>
      <c r="E312" s="22"/>
      <c r="F312" s="22"/>
      <c r="G312" s="109"/>
      <c r="H312" s="109"/>
      <c r="I312" s="109"/>
      <c r="J312" s="109"/>
      <c r="K312" s="109"/>
      <c r="L312" s="109"/>
      <c r="M312" s="109"/>
      <c r="N312" s="109"/>
      <c r="O312" s="109"/>
      <c r="P312" s="22"/>
    </row>
    <row r="313" spans="3:16" x14ac:dyDescent="0.2">
      <c r="C313" s="22"/>
      <c r="D313" s="22"/>
      <c r="E313" s="22"/>
      <c r="F313" s="22"/>
      <c r="G313" s="109"/>
      <c r="H313" s="109"/>
      <c r="I313" s="109"/>
      <c r="J313" s="109"/>
      <c r="K313" s="109"/>
      <c r="L313" s="109"/>
      <c r="M313" s="109"/>
      <c r="N313" s="109"/>
      <c r="O313" s="109"/>
      <c r="P313" s="22"/>
    </row>
    <row r="314" spans="3:16" x14ac:dyDescent="0.2">
      <c r="C314" s="22"/>
      <c r="D314" s="22"/>
      <c r="E314" s="22"/>
      <c r="F314" s="22"/>
      <c r="G314" s="109"/>
      <c r="H314" s="109"/>
      <c r="I314" s="109"/>
      <c r="J314" s="109"/>
      <c r="K314" s="109"/>
      <c r="L314" s="109"/>
      <c r="M314" s="109"/>
      <c r="N314" s="109"/>
      <c r="O314" s="109"/>
      <c r="P314" s="22"/>
    </row>
    <row r="315" spans="3:16" x14ac:dyDescent="0.2">
      <c r="C315" s="22"/>
      <c r="D315" s="22"/>
      <c r="E315" s="22"/>
      <c r="F315" s="22"/>
      <c r="G315" s="109"/>
      <c r="H315" s="109"/>
      <c r="I315" s="109"/>
      <c r="J315" s="109"/>
      <c r="K315" s="109"/>
      <c r="L315" s="109"/>
      <c r="M315" s="109"/>
      <c r="N315" s="109"/>
      <c r="O315" s="109"/>
      <c r="P315" s="22"/>
    </row>
    <row r="316" spans="3:16" x14ac:dyDescent="0.2">
      <c r="C316" s="22"/>
      <c r="D316" s="22"/>
      <c r="E316" s="22"/>
      <c r="F316" s="22"/>
      <c r="G316" s="109"/>
      <c r="H316" s="109"/>
      <c r="I316" s="109"/>
      <c r="J316" s="109"/>
      <c r="K316" s="109"/>
      <c r="L316" s="109"/>
      <c r="M316" s="109"/>
      <c r="N316" s="109"/>
      <c r="O316" s="109"/>
      <c r="P316" s="22"/>
    </row>
    <row r="317" spans="3:16" x14ac:dyDescent="0.2">
      <c r="C317" s="22"/>
      <c r="D317" s="22"/>
      <c r="E317" s="22"/>
      <c r="F317" s="22"/>
      <c r="G317" s="109"/>
      <c r="H317" s="109"/>
      <c r="I317" s="109"/>
      <c r="J317" s="109"/>
      <c r="K317" s="109"/>
      <c r="L317" s="109"/>
      <c r="M317" s="109"/>
      <c r="N317" s="109"/>
      <c r="O317" s="109"/>
      <c r="P317" s="22"/>
    </row>
    <row r="318" spans="3:16" x14ac:dyDescent="0.2">
      <c r="C318" s="22"/>
      <c r="D318" s="22"/>
      <c r="E318" s="22"/>
      <c r="F318" s="22"/>
      <c r="G318" s="109"/>
      <c r="H318" s="109"/>
      <c r="I318" s="109"/>
      <c r="J318" s="109"/>
      <c r="K318" s="109"/>
      <c r="L318" s="109"/>
      <c r="M318" s="109"/>
      <c r="N318" s="109"/>
      <c r="O318" s="109"/>
      <c r="P318" s="22"/>
    </row>
    <row r="319" spans="3:16" x14ac:dyDescent="0.2">
      <c r="C319" s="22"/>
      <c r="D319" s="22"/>
      <c r="E319" s="22"/>
      <c r="F319" s="22"/>
      <c r="G319" s="109"/>
      <c r="H319" s="109"/>
      <c r="I319" s="109"/>
      <c r="J319" s="109"/>
      <c r="K319" s="109"/>
      <c r="L319" s="109"/>
      <c r="M319" s="109"/>
      <c r="N319" s="109"/>
      <c r="O319" s="109"/>
      <c r="P319" s="22"/>
    </row>
    <row r="320" spans="3:16" x14ac:dyDescent="0.2">
      <c r="C320" s="22"/>
      <c r="D320" s="22"/>
      <c r="E320" s="22"/>
      <c r="F320" s="22"/>
      <c r="G320" s="109"/>
      <c r="H320" s="109"/>
      <c r="I320" s="109"/>
      <c r="J320" s="109"/>
      <c r="K320" s="109"/>
      <c r="L320" s="109"/>
      <c r="M320" s="109"/>
      <c r="N320" s="109"/>
      <c r="O320" s="109"/>
      <c r="P320" s="22"/>
    </row>
    <row r="321" spans="3:16" x14ac:dyDescent="0.2">
      <c r="C321" s="22"/>
      <c r="D321" s="22"/>
      <c r="E321" s="22"/>
      <c r="F321" s="22"/>
      <c r="G321" s="109"/>
      <c r="H321" s="109"/>
      <c r="I321" s="109"/>
      <c r="J321" s="109"/>
      <c r="K321" s="109"/>
      <c r="L321" s="109"/>
      <c r="M321" s="109"/>
      <c r="N321" s="109"/>
      <c r="O321" s="109"/>
      <c r="P321" s="22"/>
    </row>
    <row r="322" spans="3:16" x14ac:dyDescent="0.2">
      <c r="C322" s="22"/>
      <c r="D322" s="22"/>
      <c r="E322" s="22"/>
      <c r="F322" s="22"/>
      <c r="G322" s="109"/>
      <c r="H322" s="109"/>
      <c r="I322" s="109"/>
      <c r="J322" s="109"/>
      <c r="K322" s="109"/>
      <c r="L322" s="109"/>
      <c r="M322" s="109"/>
      <c r="N322" s="109"/>
      <c r="O322" s="109"/>
      <c r="P322" s="22"/>
    </row>
    <row r="323" spans="3:16" x14ac:dyDescent="0.2">
      <c r="C323" s="22"/>
      <c r="D323" s="22"/>
      <c r="E323" s="22"/>
      <c r="F323" s="22"/>
      <c r="G323" s="109"/>
      <c r="H323" s="109"/>
      <c r="I323" s="109"/>
      <c r="J323" s="109"/>
      <c r="K323" s="109"/>
      <c r="L323" s="109"/>
      <c r="M323" s="109"/>
      <c r="N323" s="109"/>
      <c r="O323" s="109"/>
      <c r="P323" s="22"/>
    </row>
    <row r="324" spans="3:16" x14ac:dyDescent="0.2">
      <c r="C324" s="22"/>
      <c r="D324" s="22"/>
      <c r="E324" s="22"/>
      <c r="F324" s="22"/>
      <c r="G324" s="109"/>
      <c r="H324" s="109"/>
      <c r="I324" s="109"/>
      <c r="J324" s="109"/>
      <c r="K324" s="109"/>
      <c r="L324" s="109"/>
      <c r="M324" s="109"/>
      <c r="N324" s="109"/>
      <c r="O324" s="109"/>
      <c r="P324" s="22"/>
    </row>
    <row r="325" spans="3:16" x14ac:dyDescent="0.2">
      <c r="C325" s="22"/>
      <c r="D325" s="22"/>
      <c r="E325" s="22"/>
      <c r="F325" s="22"/>
      <c r="G325" s="109"/>
      <c r="H325" s="109"/>
      <c r="I325" s="109"/>
      <c r="J325" s="109"/>
      <c r="K325" s="109"/>
      <c r="L325" s="109"/>
      <c r="M325" s="109"/>
      <c r="N325" s="109"/>
      <c r="O325" s="109"/>
      <c r="P325" s="22"/>
    </row>
    <row r="326" spans="3:16" x14ac:dyDescent="0.2">
      <c r="C326" s="22"/>
      <c r="D326" s="22"/>
      <c r="E326" s="22"/>
      <c r="F326" s="22"/>
      <c r="G326" s="109"/>
      <c r="H326" s="109"/>
      <c r="I326" s="109"/>
      <c r="J326" s="109"/>
      <c r="K326" s="109"/>
      <c r="L326" s="109"/>
      <c r="M326" s="109"/>
      <c r="N326" s="109"/>
      <c r="O326" s="109"/>
      <c r="P326" s="22"/>
    </row>
    <row r="327" spans="3:16" x14ac:dyDescent="0.2">
      <c r="C327" s="22"/>
      <c r="D327" s="22"/>
      <c r="E327" s="22"/>
      <c r="F327" s="22"/>
      <c r="G327" s="109"/>
      <c r="H327" s="109"/>
      <c r="I327" s="109"/>
      <c r="J327" s="109"/>
      <c r="K327" s="109"/>
      <c r="L327" s="109"/>
      <c r="M327" s="109"/>
      <c r="N327" s="109"/>
      <c r="O327" s="109"/>
      <c r="P327" s="22"/>
    </row>
    <row r="328" spans="3:16" x14ac:dyDescent="0.2">
      <c r="C328" s="22"/>
      <c r="D328" s="22"/>
      <c r="E328" s="22"/>
      <c r="F328" s="22"/>
      <c r="G328" s="109"/>
      <c r="H328" s="109"/>
      <c r="I328" s="109"/>
      <c r="J328" s="109"/>
      <c r="K328" s="109"/>
      <c r="L328" s="109"/>
      <c r="M328" s="109"/>
      <c r="N328" s="109"/>
      <c r="O328" s="109"/>
      <c r="P328" s="22"/>
    </row>
    <row r="329" spans="3:16" x14ac:dyDescent="0.2">
      <c r="C329" s="22"/>
      <c r="D329" s="22"/>
      <c r="E329" s="22"/>
      <c r="F329" s="22"/>
      <c r="G329" s="109"/>
      <c r="H329" s="109"/>
      <c r="I329" s="109"/>
      <c r="J329" s="109"/>
      <c r="K329" s="109"/>
      <c r="L329" s="109"/>
      <c r="M329" s="109"/>
      <c r="N329" s="109"/>
      <c r="O329" s="109"/>
      <c r="P329" s="22"/>
    </row>
    <row r="330" spans="3:16" x14ac:dyDescent="0.2">
      <c r="C330" s="22"/>
      <c r="D330" s="22"/>
      <c r="E330" s="22"/>
      <c r="F330" s="22"/>
      <c r="G330" s="109"/>
      <c r="H330" s="109"/>
      <c r="I330" s="109"/>
      <c r="J330" s="109"/>
      <c r="K330" s="109"/>
      <c r="L330" s="109"/>
      <c r="M330" s="109"/>
      <c r="N330" s="109"/>
      <c r="O330" s="109"/>
      <c r="P330" s="22"/>
    </row>
    <row r="331" spans="3:16" x14ac:dyDescent="0.2">
      <c r="C331" s="22"/>
      <c r="D331" s="22"/>
      <c r="E331" s="22"/>
      <c r="F331" s="22"/>
      <c r="G331" s="109"/>
      <c r="H331" s="109"/>
      <c r="I331" s="109"/>
      <c r="J331" s="109"/>
      <c r="K331" s="109"/>
      <c r="L331" s="109"/>
      <c r="M331" s="109"/>
      <c r="N331" s="109"/>
      <c r="O331" s="109"/>
      <c r="P331" s="22"/>
    </row>
    <row r="332" spans="3:16" x14ac:dyDescent="0.2">
      <c r="C332" s="22"/>
      <c r="D332" s="22"/>
      <c r="E332" s="22"/>
      <c r="F332" s="22"/>
      <c r="G332" s="109"/>
      <c r="H332" s="109"/>
      <c r="I332" s="109"/>
      <c r="J332" s="109"/>
      <c r="K332" s="109"/>
      <c r="L332" s="109"/>
      <c r="M332" s="109"/>
      <c r="N332" s="109"/>
      <c r="O332" s="109"/>
      <c r="P332" s="22"/>
    </row>
    <row r="333" spans="3:16" x14ac:dyDescent="0.2">
      <c r="C333" s="22"/>
      <c r="D333" s="22"/>
      <c r="E333" s="22"/>
      <c r="F333" s="22"/>
      <c r="G333" s="109"/>
      <c r="H333" s="109"/>
      <c r="I333" s="109"/>
      <c r="J333" s="109"/>
      <c r="K333" s="109"/>
      <c r="L333" s="109"/>
      <c r="M333" s="109"/>
      <c r="N333" s="109"/>
      <c r="O333" s="109"/>
      <c r="P333" s="22"/>
    </row>
    <row r="334" spans="3:16" x14ac:dyDescent="0.2">
      <c r="C334" s="22"/>
      <c r="D334" s="22"/>
      <c r="E334" s="22"/>
      <c r="F334" s="22"/>
      <c r="G334" s="109"/>
      <c r="H334" s="109"/>
      <c r="I334" s="109"/>
      <c r="J334" s="109"/>
      <c r="K334" s="109"/>
      <c r="L334" s="109"/>
      <c r="M334" s="109"/>
      <c r="N334" s="109"/>
      <c r="O334" s="109"/>
      <c r="P334" s="22"/>
    </row>
    <row r="335" spans="3:16" x14ac:dyDescent="0.2">
      <c r="C335" s="22"/>
      <c r="D335" s="22"/>
      <c r="E335" s="22"/>
      <c r="F335" s="22"/>
      <c r="G335" s="109"/>
      <c r="H335" s="109"/>
      <c r="I335" s="109"/>
      <c r="J335" s="109"/>
      <c r="K335" s="109"/>
      <c r="L335" s="109"/>
      <c r="M335" s="109"/>
      <c r="N335" s="109"/>
      <c r="O335" s="109"/>
      <c r="P335" s="22"/>
    </row>
    <row r="336" spans="3:16" x14ac:dyDescent="0.2">
      <c r="C336" s="22"/>
      <c r="D336" s="22"/>
      <c r="E336" s="22"/>
      <c r="F336" s="22"/>
      <c r="G336" s="109"/>
      <c r="H336" s="109"/>
      <c r="I336" s="109"/>
      <c r="J336" s="109"/>
      <c r="K336" s="109"/>
      <c r="L336" s="109"/>
      <c r="M336" s="109"/>
      <c r="N336" s="109"/>
      <c r="O336" s="109"/>
      <c r="P336" s="22"/>
    </row>
    <row r="337" spans="3:16" x14ac:dyDescent="0.2">
      <c r="C337" s="22"/>
      <c r="D337" s="22"/>
      <c r="E337" s="22"/>
      <c r="F337" s="22"/>
      <c r="G337" s="109"/>
      <c r="H337" s="109"/>
      <c r="I337" s="109"/>
      <c r="J337" s="109"/>
      <c r="K337" s="109"/>
      <c r="L337" s="109"/>
      <c r="M337" s="109"/>
      <c r="N337" s="109"/>
      <c r="O337" s="109"/>
      <c r="P337" s="22"/>
    </row>
    <row r="338" spans="3:16" x14ac:dyDescent="0.2">
      <c r="C338" s="22"/>
      <c r="D338" s="22"/>
      <c r="E338" s="22"/>
      <c r="F338" s="22"/>
      <c r="G338" s="109"/>
      <c r="H338" s="109"/>
      <c r="I338" s="109"/>
      <c r="J338" s="109"/>
      <c r="K338" s="109"/>
      <c r="L338" s="109"/>
      <c r="M338" s="109"/>
      <c r="N338" s="109"/>
      <c r="O338" s="109"/>
      <c r="P338" s="22"/>
    </row>
    <row r="339" spans="3:16" x14ac:dyDescent="0.2">
      <c r="C339" s="22"/>
      <c r="D339" s="22"/>
      <c r="E339" s="22"/>
      <c r="F339" s="22"/>
      <c r="G339" s="109"/>
      <c r="H339" s="109"/>
      <c r="I339" s="109"/>
      <c r="J339" s="109"/>
      <c r="K339" s="109"/>
      <c r="L339" s="109"/>
      <c r="M339" s="109"/>
      <c r="N339" s="109"/>
      <c r="O339" s="109"/>
      <c r="P339" s="22"/>
    </row>
    <row r="340" spans="3:16" x14ac:dyDescent="0.2">
      <c r="C340" s="22"/>
      <c r="D340" s="22"/>
      <c r="E340" s="22"/>
      <c r="F340" s="22"/>
      <c r="G340" s="109"/>
      <c r="H340" s="109"/>
      <c r="I340" s="109"/>
      <c r="J340" s="109"/>
      <c r="K340" s="109"/>
      <c r="L340" s="109"/>
      <c r="M340" s="109"/>
      <c r="N340" s="109"/>
      <c r="O340" s="109"/>
      <c r="P340" s="22"/>
    </row>
    <row r="341" spans="3:16" x14ac:dyDescent="0.2">
      <c r="C341" s="22"/>
      <c r="D341" s="22"/>
      <c r="E341" s="22"/>
      <c r="F341" s="22"/>
      <c r="G341" s="109"/>
      <c r="H341" s="109"/>
      <c r="I341" s="109"/>
      <c r="J341" s="109"/>
      <c r="K341" s="109"/>
      <c r="L341" s="109"/>
      <c r="M341" s="109"/>
      <c r="N341" s="109"/>
      <c r="O341" s="109"/>
      <c r="P341" s="22"/>
    </row>
    <row r="342" spans="3:16" x14ac:dyDescent="0.2">
      <c r="C342" s="22"/>
      <c r="D342" s="22"/>
      <c r="E342" s="22"/>
      <c r="F342" s="22"/>
      <c r="G342" s="109"/>
      <c r="H342" s="109"/>
      <c r="I342" s="109"/>
      <c r="J342" s="109"/>
      <c r="K342" s="109"/>
      <c r="L342" s="109"/>
      <c r="M342" s="109"/>
      <c r="N342" s="109"/>
      <c r="O342" s="109"/>
      <c r="P342" s="22"/>
    </row>
    <row r="343" spans="3:16" x14ac:dyDescent="0.2">
      <c r="C343" s="22"/>
      <c r="D343" s="22"/>
      <c r="E343" s="22"/>
      <c r="F343" s="22"/>
      <c r="G343" s="109"/>
      <c r="H343" s="109"/>
      <c r="I343" s="109"/>
      <c r="J343" s="109"/>
      <c r="K343" s="109"/>
      <c r="L343" s="109"/>
      <c r="M343" s="109"/>
      <c r="N343" s="109"/>
      <c r="O343" s="109"/>
      <c r="P343" s="22"/>
    </row>
    <row r="344" spans="3:16" x14ac:dyDescent="0.2">
      <c r="C344" s="22"/>
      <c r="D344" s="22"/>
      <c r="E344" s="22"/>
      <c r="F344" s="22"/>
      <c r="G344" s="109"/>
      <c r="H344" s="109"/>
      <c r="I344" s="109"/>
      <c r="J344" s="109"/>
      <c r="K344" s="109"/>
      <c r="L344" s="109"/>
      <c r="M344" s="109"/>
      <c r="N344" s="109"/>
      <c r="O344" s="109"/>
      <c r="P344" s="22"/>
    </row>
    <row r="345" spans="3:16" x14ac:dyDescent="0.2">
      <c r="C345" s="22"/>
      <c r="D345" s="22"/>
      <c r="E345" s="22"/>
      <c r="F345" s="22"/>
      <c r="G345" s="109"/>
      <c r="H345" s="109"/>
      <c r="I345" s="109"/>
      <c r="J345" s="109"/>
      <c r="K345" s="109"/>
      <c r="L345" s="109"/>
      <c r="M345" s="109"/>
      <c r="N345" s="109"/>
      <c r="O345" s="109"/>
      <c r="P345" s="22"/>
    </row>
    <row r="346" spans="3:16" x14ac:dyDescent="0.2">
      <c r="C346" s="22"/>
      <c r="D346" s="22"/>
      <c r="E346" s="22"/>
      <c r="F346" s="22"/>
      <c r="G346" s="109"/>
      <c r="H346" s="109"/>
      <c r="I346" s="109"/>
      <c r="J346" s="109"/>
      <c r="K346" s="109"/>
      <c r="L346" s="109"/>
      <c r="M346" s="109"/>
      <c r="N346" s="109"/>
      <c r="O346" s="109"/>
      <c r="P346" s="22"/>
    </row>
    <row r="347" spans="3:16" x14ac:dyDescent="0.2">
      <c r="C347" s="22"/>
      <c r="D347" s="22"/>
      <c r="E347" s="22"/>
      <c r="F347" s="22"/>
      <c r="G347" s="109"/>
      <c r="H347" s="109"/>
      <c r="I347" s="109"/>
      <c r="J347" s="109"/>
      <c r="K347" s="109"/>
      <c r="L347" s="109"/>
      <c r="M347" s="109"/>
      <c r="N347" s="109"/>
      <c r="O347" s="109"/>
      <c r="P347" s="22"/>
    </row>
    <row r="348" spans="3:16" x14ac:dyDescent="0.2">
      <c r="C348" s="22"/>
      <c r="D348" s="22"/>
      <c r="E348" s="22"/>
      <c r="F348" s="22"/>
      <c r="G348" s="109"/>
      <c r="H348" s="109"/>
      <c r="I348" s="109"/>
      <c r="J348" s="109"/>
      <c r="K348" s="109"/>
      <c r="L348" s="109"/>
      <c r="M348" s="109"/>
      <c r="N348" s="109"/>
      <c r="O348" s="109"/>
      <c r="P348" s="22"/>
    </row>
    <row r="349" spans="3:16" x14ac:dyDescent="0.2">
      <c r="C349" s="22"/>
      <c r="D349" s="22"/>
      <c r="E349" s="22"/>
      <c r="F349" s="22"/>
      <c r="G349" s="109"/>
      <c r="H349" s="109"/>
      <c r="I349" s="109"/>
      <c r="J349" s="109"/>
      <c r="K349" s="109"/>
      <c r="L349" s="109"/>
      <c r="M349" s="109"/>
      <c r="N349" s="109"/>
      <c r="O349" s="109"/>
      <c r="P349" s="22"/>
    </row>
    <row r="350" spans="3:16" x14ac:dyDescent="0.2">
      <c r="C350" s="22"/>
      <c r="D350" s="22"/>
      <c r="E350" s="22"/>
      <c r="F350" s="22"/>
      <c r="G350" s="109"/>
      <c r="H350" s="109"/>
      <c r="I350" s="109"/>
      <c r="J350" s="109"/>
      <c r="K350" s="109"/>
      <c r="L350" s="109"/>
      <c r="M350" s="109"/>
      <c r="N350" s="109"/>
      <c r="O350" s="109"/>
      <c r="P350" s="22"/>
    </row>
    <row r="351" spans="3:16" x14ac:dyDescent="0.2">
      <c r="C351" s="22"/>
      <c r="D351" s="22"/>
      <c r="E351" s="22"/>
      <c r="F351" s="22"/>
      <c r="G351" s="109"/>
      <c r="H351" s="109"/>
      <c r="I351" s="109"/>
      <c r="J351" s="109"/>
      <c r="K351" s="109"/>
      <c r="L351" s="109"/>
      <c r="M351" s="109"/>
      <c r="N351" s="109"/>
      <c r="O351" s="109"/>
      <c r="P351" s="22"/>
    </row>
    <row r="352" spans="3:16" x14ac:dyDescent="0.2">
      <c r="C352" s="22"/>
      <c r="D352" s="22"/>
      <c r="E352" s="22"/>
      <c r="F352" s="22"/>
      <c r="G352" s="109"/>
      <c r="H352" s="109"/>
      <c r="I352" s="109"/>
      <c r="J352" s="109"/>
      <c r="K352" s="109"/>
      <c r="L352" s="109"/>
      <c r="M352" s="109"/>
      <c r="N352" s="109"/>
      <c r="O352" s="109"/>
      <c r="P352" s="22"/>
    </row>
    <row r="353" spans="3:16" x14ac:dyDescent="0.2">
      <c r="C353" s="22"/>
      <c r="D353" s="22"/>
      <c r="E353" s="22"/>
      <c r="F353" s="22"/>
      <c r="G353" s="109"/>
      <c r="H353" s="109"/>
      <c r="I353" s="109"/>
      <c r="J353" s="109"/>
      <c r="K353" s="109"/>
      <c r="L353" s="109"/>
      <c r="M353" s="109"/>
      <c r="N353" s="109"/>
      <c r="O353" s="109"/>
      <c r="P353" s="22"/>
    </row>
    <row r="354" spans="3:16" x14ac:dyDescent="0.2">
      <c r="C354" s="22"/>
      <c r="D354" s="22"/>
      <c r="E354" s="22"/>
      <c r="F354" s="22"/>
      <c r="G354" s="109"/>
      <c r="H354" s="109"/>
      <c r="I354" s="109"/>
      <c r="J354" s="109"/>
      <c r="K354" s="109"/>
      <c r="L354" s="109"/>
      <c r="M354" s="109"/>
      <c r="N354" s="109"/>
      <c r="O354" s="109"/>
      <c r="P354" s="22"/>
    </row>
    <row r="355" spans="3:16" x14ac:dyDescent="0.2">
      <c r="C355" s="22"/>
      <c r="D355" s="22"/>
      <c r="E355" s="22"/>
      <c r="F355" s="22"/>
      <c r="G355" s="109"/>
      <c r="H355" s="109"/>
      <c r="I355" s="109"/>
      <c r="J355" s="109"/>
      <c r="K355" s="109"/>
      <c r="L355" s="109"/>
      <c r="M355" s="109"/>
      <c r="N355" s="109"/>
      <c r="O355" s="109"/>
      <c r="P355" s="22"/>
    </row>
    <row r="356" spans="3:16" x14ac:dyDescent="0.2">
      <c r="C356" s="22"/>
      <c r="D356" s="22"/>
      <c r="E356" s="22"/>
      <c r="F356" s="22"/>
      <c r="G356" s="109"/>
      <c r="H356" s="109"/>
      <c r="I356" s="109"/>
      <c r="J356" s="109"/>
      <c r="K356" s="109"/>
      <c r="L356" s="109"/>
      <c r="M356" s="109"/>
      <c r="N356" s="109"/>
      <c r="O356" s="109"/>
      <c r="P356" s="22"/>
    </row>
    <row r="357" spans="3:16" x14ac:dyDescent="0.2">
      <c r="C357" s="22"/>
      <c r="D357" s="22"/>
      <c r="E357" s="22"/>
      <c r="F357" s="22"/>
      <c r="G357" s="109"/>
      <c r="H357" s="109"/>
      <c r="I357" s="109"/>
      <c r="J357" s="109"/>
      <c r="K357" s="109"/>
      <c r="L357" s="109"/>
      <c r="M357" s="109"/>
      <c r="N357" s="109"/>
      <c r="O357" s="109"/>
      <c r="P357" s="22"/>
    </row>
    <row r="358" spans="3:16" x14ac:dyDescent="0.2">
      <c r="C358" s="22"/>
      <c r="D358" s="22"/>
      <c r="E358" s="22"/>
      <c r="F358" s="22"/>
      <c r="G358" s="109"/>
      <c r="H358" s="109"/>
      <c r="I358" s="109"/>
      <c r="J358" s="109"/>
      <c r="K358" s="109"/>
      <c r="L358" s="109"/>
      <c r="M358" s="109"/>
      <c r="N358" s="109"/>
      <c r="O358" s="109"/>
      <c r="P358" s="22"/>
    </row>
    <row r="359" spans="3:16" x14ac:dyDescent="0.2">
      <c r="C359" s="22"/>
      <c r="D359" s="22"/>
      <c r="E359" s="22"/>
      <c r="F359" s="22"/>
      <c r="G359" s="109"/>
      <c r="H359" s="109"/>
      <c r="I359" s="109"/>
      <c r="J359" s="109"/>
      <c r="K359" s="109"/>
      <c r="L359" s="109"/>
      <c r="M359" s="109"/>
      <c r="N359" s="109"/>
      <c r="O359" s="109"/>
      <c r="P359" s="22"/>
    </row>
    <row r="360" spans="3:16" x14ac:dyDescent="0.2">
      <c r="C360" s="22"/>
      <c r="D360" s="22"/>
      <c r="E360" s="22"/>
      <c r="F360" s="22"/>
      <c r="G360" s="109"/>
      <c r="H360" s="109"/>
      <c r="I360" s="109"/>
      <c r="J360" s="109"/>
      <c r="K360" s="109"/>
      <c r="L360" s="109"/>
      <c r="M360" s="109"/>
      <c r="N360" s="109"/>
      <c r="O360" s="109"/>
      <c r="P360" s="22"/>
    </row>
    <row r="361" spans="3:16" x14ac:dyDescent="0.2">
      <c r="C361" s="22"/>
      <c r="D361" s="22"/>
      <c r="E361" s="22"/>
      <c r="F361" s="22"/>
      <c r="G361" s="109"/>
      <c r="H361" s="109"/>
      <c r="I361" s="109"/>
      <c r="J361" s="109"/>
      <c r="K361" s="109"/>
      <c r="L361" s="109"/>
      <c r="M361" s="109"/>
      <c r="N361" s="109"/>
      <c r="O361" s="109"/>
      <c r="P361" s="22"/>
    </row>
    <row r="362" spans="3:16" x14ac:dyDescent="0.2">
      <c r="C362" s="22"/>
      <c r="D362" s="22"/>
      <c r="E362" s="22"/>
      <c r="F362" s="22"/>
      <c r="G362" s="109"/>
      <c r="H362" s="109"/>
      <c r="I362" s="109"/>
      <c r="J362" s="109"/>
      <c r="K362" s="109"/>
      <c r="L362" s="109"/>
      <c r="M362" s="109"/>
      <c r="N362" s="109"/>
      <c r="O362" s="109"/>
      <c r="P362" s="22"/>
    </row>
    <row r="363" spans="3:16" x14ac:dyDescent="0.2">
      <c r="C363" s="22"/>
      <c r="D363" s="22"/>
      <c r="E363" s="22"/>
      <c r="F363" s="22"/>
      <c r="G363" s="109"/>
      <c r="H363" s="109"/>
      <c r="I363" s="109"/>
      <c r="J363" s="109"/>
      <c r="K363" s="109"/>
      <c r="L363" s="109"/>
      <c r="M363" s="109"/>
      <c r="N363" s="109"/>
      <c r="O363" s="109"/>
      <c r="P363" s="22"/>
    </row>
    <row r="364" spans="3:16" x14ac:dyDescent="0.2">
      <c r="C364" s="22"/>
      <c r="D364" s="22"/>
      <c r="E364" s="22"/>
      <c r="F364" s="22"/>
      <c r="G364" s="109"/>
      <c r="H364" s="109"/>
      <c r="I364" s="109"/>
      <c r="J364" s="109"/>
      <c r="K364" s="109"/>
      <c r="L364" s="109"/>
      <c r="M364" s="109"/>
      <c r="N364" s="109"/>
      <c r="O364" s="109"/>
      <c r="P364" s="22"/>
    </row>
    <row r="365" spans="3:16" x14ac:dyDescent="0.2">
      <c r="C365" s="22"/>
      <c r="D365" s="22"/>
      <c r="E365" s="22"/>
      <c r="F365" s="22"/>
      <c r="G365" s="109"/>
      <c r="H365" s="109"/>
      <c r="I365" s="109"/>
      <c r="J365" s="109"/>
      <c r="K365" s="109"/>
      <c r="L365" s="109"/>
      <c r="M365" s="109"/>
      <c r="N365" s="109"/>
      <c r="O365" s="109"/>
      <c r="P365" s="22"/>
    </row>
    <row r="366" spans="3:16" x14ac:dyDescent="0.2">
      <c r="C366" s="22"/>
      <c r="D366" s="22"/>
      <c r="E366" s="22"/>
      <c r="F366" s="22"/>
      <c r="G366" s="109"/>
      <c r="H366" s="109"/>
      <c r="I366" s="109"/>
      <c r="J366" s="109"/>
      <c r="K366" s="109"/>
      <c r="L366" s="109"/>
      <c r="M366" s="109"/>
      <c r="N366" s="109"/>
      <c r="O366" s="109"/>
      <c r="P366" s="22"/>
    </row>
    <row r="367" spans="3:16" x14ac:dyDescent="0.2">
      <c r="C367" s="22"/>
      <c r="D367" s="22"/>
      <c r="E367" s="22"/>
      <c r="F367" s="22"/>
      <c r="G367" s="109"/>
      <c r="H367" s="109"/>
      <c r="I367" s="109"/>
      <c r="J367" s="109"/>
      <c r="K367" s="109"/>
      <c r="L367" s="109"/>
      <c r="M367" s="109"/>
      <c r="N367" s="109"/>
      <c r="O367" s="109"/>
      <c r="P367" s="22"/>
    </row>
    <row r="368" spans="3:16" x14ac:dyDescent="0.2">
      <c r="C368" s="22"/>
      <c r="D368" s="22"/>
      <c r="E368" s="22"/>
      <c r="F368" s="22"/>
      <c r="G368" s="109"/>
      <c r="H368" s="109"/>
      <c r="I368" s="109"/>
      <c r="J368" s="109"/>
      <c r="K368" s="109"/>
      <c r="L368" s="109"/>
      <c r="M368" s="109"/>
      <c r="N368" s="109"/>
      <c r="O368" s="109"/>
      <c r="P368" s="22"/>
    </row>
    <row r="369" spans="3:16" x14ac:dyDescent="0.2">
      <c r="C369" s="22"/>
      <c r="D369" s="22"/>
      <c r="E369" s="22"/>
      <c r="F369" s="22"/>
      <c r="G369" s="109"/>
      <c r="H369" s="109"/>
      <c r="I369" s="109"/>
      <c r="J369" s="109"/>
      <c r="K369" s="109"/>
      <c r="L369" s="109"/>
      <c r="M369" s="109"/>
      <c r="N369" s="109"/>
      <c r="O369" s="109"/>
      <c r="P369" s="22"/>
    </row>
    <row r="370" spans="3:16" x14ac:dyDescent="0.2">
      <c r="C370" s="22"/>
      <c r="D370" s="22"/>
      <c r="E370" s="22"/>
      <c r="F370" s="22"/>
      <c r="G370" s="109"/>
      <c r="H370" s="109"/>
      <c r="I370" s="109"/>
      <c r="J370" s="109"/>
      <c r="K370" s="109"/>
      <c r="L370" s="109"/>
      <c r="M370" s="109"/>
      <c r="N370" s="109"/>
      <c r="O370" s="109"/>
      <c r="P370" s="22"/>
    </row>
    <row r="371" spans="3:16" x14ac:dyDescent="0.2">
      <c r="C371" s="22"/>
      <c r="D371" s="22"/>
      <c r="E371" s="22"/>
      <c r="F371" s="22"/>
      <c r="G371" s="109"/>
      <c r="H371" s="109"/>
      <c r="I371" s="109"/>
      <c r="J371" s="109"/>
      <c r="K371" s="109"/>
      <c r="L371" s="109"/>
      <c r="M371" s="109"/>
      <c r="N371" s="109"/>
      <c r="O371" s="109"/>
      <c r="P371" s="22"/>
    </row>
    <row r="372" spans="3:16" x14ac:dyDescent="0.2">
      <c r="C372" s="22"/>
      <c r="D372" s="22"/>
      <c r="E372" s="22"/>
      <c r="F372" s="22"/>
      <c r="G372" s="109"/>
      <c r="H372" s="109"/>
      <c r="I372" s="109"/>
      <c r="J372" s="109"/>
      <c r="K372" s="109"/>
      <c r="L372" s="109"/>
      <c r="M372" s="109"/>
      <c r="N372" s="109"/>
      <c r="O372" s="109"/>
      <c r="P372" s="22"/>
    </row>
    <row r="373" spans="3:16" x14ac:dyDescent="0.2">
      <c r="C373" s="22"/>
      <c r="D373" s="22"/>
      <c r="E373" s="22"/>
      <c r="F373" s="22"/>
      <c r="G373" s="109"/>
      <c r="H373" s="109"/>
      <c r="I373" s="109"/>
      <c r="J373" s="109"/>
      <c r="K373" s="109"/>
      <c r="L373" s="109"/>
      <c r="M373" s="109"/>
      <c r="N373" s="109"/>
      <c r="O373" s="109"/>
      <c r="P373" s="22"/>
    </row>
    <row r="374" spans="3:16" x14ac:dyDescent="0.2">
      <c r="C374" s="22"/>
      <c r="D374" s="22"/>
      <c r="E374" s="22"/>
      <c r="F374" s="22"/>
      <c r="G374" s="109"/>
      <c r="H374" s="109"/>
      <c r="I374" s="109"/>
      <c r="J374" s="109"/>
      <c r="K374" s="109"/>
      <c r="L374" s="109"/>
      <c r="M374" s="109"/>
      <c r="N374" s="109"/>
      <c r="O374" s="109"/>
      <c r="P374" s="22"/>
    </row>
    <row r="375" spans="3:16" x14ac:dyDescent="0.2">
      <c r="C375" s="22"/>
      <c r="D375" s="22"/>
      <c r="E375" s="22"/>
      <c r="F375" s="22"/>
      <c r="G375" s="109"/>
      <c r="H375" s="109"/>
      <c r="I375" s="109"/>
      <c r="J375" s="109"/>
      <c r="K375" s="109"/>
      <c r="L375" s="109"/>
      <c r="M375" s="109"/>
      <c r="N375" s="109"/>
      <c r="O375" s="109"/>
      <c r="P375" s="22"/>
    </row>
    <row r="376" spans="3:16" x14ac:dyDescent="0.2">
      <c r="C376" s="22"/>
      <c r="D376" s="22"/>
      <c r="E376" s="22"/>
      <c r="F376" s="22"/>
      <c r="G376" s="109"/>
      <c r="H376" s="109"/>
      <c r="I376" s="109"/>
      <c r="J376" s="109"/>
      <c r="K376" s="109"/>
      <c r="L376" s="109"/>
      <c r="M376" s="109"/>
      <c r="N376" s="109"/>
      <c r="O376" s="109"/>
      <c r="P376" s="22"/>
    </row>
    <row r="377" spans="3:16" x14ac:dyDescent="0.2">
      <c r="C377" s="22"/>
      <c r="D377" s="22"/>
      <c r="E377" s="22"/>
      <c r="F377" s="22"/>
      <c r="G377" s="109"/>
      <c r="H377" s="109"/>
      <c r="I377" s="109"/>
      <c r="J377" s="109"/>
      <c r="K377" s="109"/>
      <c r="L377" s="109"/>
      <c r="M377" s="109"/>
      <c r="N377" s="109"/>
      <c r="O377" s="109"/>
      <c r="P377" s="22"/>
    </row>
    <row r="378" spans="3:16" x14ac:dyDescent="0.2">
      <c r="C378" s="22"/>
      <c r="D378" s="22"/>
      <c r="E378" s="22"/>
      <c r="F378" s="22"/>
      <c r="G378" s="109"/>
      <c r="H378" s="109"/>
      <c r="I378" s="109"/>
      <c r="J378" s="109"/>
      <c r="K378" s="109"/>
      <c r="L378" s="109"/>
      <c r="M378" s="109"/>
      <c r="N378" s="109"/>
      <c r="O378" s="109"/>
      <c r="P378" s="22"/>
    </row>
    <row r="379" spans="3:16" x14ac:dyDescent="0.2">
      <c r="C379" s="22"/>
      <c r="D379" s="22"/>
      <c r="E379" s="22"/>
      <c r="F379" s="22"/>
      <c r="G379" s="109"/>
      <c r="H379" s="109"/>
      <c r="I379" s="109"/>
      <c r="J379" s="109"/>
      <c r="K379" s="109"/>
      <c r="L379" s="109"/>
      <c r="M379" s="109"/>
      <c r="N379" s="109"/>
      <c r="O379" s="109"/>
      <c r="P379" s="22"/>
    </row>
    <row r="380" spans="3:16" x14ac:dyDescent="0.2">
      <c r="C380" s="22"/>
      <c r="D380" s="22"/>
      <c r="E380" s="22"/>
      <c r="F380" s="22"/>
      <c r="G380" s="109"/>
      <c r="H380" s="109"/>
      <c r="I380" s="109"/>
      <c r="J380" s="109"/>
      <c r="K380" s="109"/>
      <c r="L380" s="109"/>
      <c r="M380" s="109"/>
      <c r="N380" s="109"/>
      <c r="O380" s="109"/>
      <c r="P380" s="22"/>
    </row>
    <row r="381" spans="3:16" x14ac:dyDescent="0.2">
      <c r="C381" s="22"/>
      <c r="D381" s="22"/>
      <c r="E381" s="22"/>
      <c r="F381" s="22"/>
      <c r="G381" s="109"/>
      <c r="H381" s="109"/>
      <c r="I381" s="109"/>
      <c r="J381" s="109"/>
      <c r="K381" s="109"/>
      <c r="L381" s="109"/>
      <c r="M381" s="109"/>
      <c r="N381" s="109"/>
      <c r="O381" s="109"/>
      <c r="P381" s="22"/>
    </row>
    <row r="382" spans="3:16" x14ac:dyDescent="0.2">
      <c r="C382" s="22"/>
      <c r="D382" s="22"/>
      <c r="E382" s="22"/>
      <c r="F382" s="22"/>
      <c r="G382" s="109"/>
      <c r="H382" s="109"/>
      <c r="I382" s="109"/>
      <c r="J382" s="109"/>
      <c r="K382" s="109"/>
      <c r="L382" s="109"/>
      <c r="M382" s="109"/>
      <c r="N382" s="109"/>
      <c r="O382" s="109"/>
      <c r="P382" s="22"/>
    </row>
    <row r="383" spans="3:16" x14ac:dyDescent="0.2">
      <c r="C383" s="22"/>
      <c r="D383" s="22"/>
      <c r="E383" s="22"/>
      <c r="F383" s="22"/>
      <c r="G383" s="109"/>
      <c r="H383" s="109"/>
      <c r="I383" s="109"/>
      <c r="J383" s="109"/>
      <c r="K383" s="109"/>
      <c r="L383" s="109"/>
      <c r="M383" s="109"/>
      <c r="N383" s="109"/>
      <c r="O383" s="109"/>
      <c r="P383" s="22"/>
    </row>
    <row r="384" spans="3:16" x14ac:dyDescent="0.2">
      <c r="C384" s="22"/>
      <c r="D384" s="22"/>
      <c r="E384" s="22"/>
      <c r="F384" s="22"/>
      <c r="G384" s="109"/>
      <c r="H384" s="109"/>
      <c r="I384" s="109"/>
      <c r="J384" s="109"/>
      <c r="K384" s="109"/>
      <c r="L384" s="109"/>
      <c r="M384" s="109"/>
      <c r="N384" s="109"/>
      <c r="O384" s="109"/>
      <c r="P384" s="22"/>
    </row>
    <row r="385" spans="3:16" x14ac:dyDescent="0.2">
      <c r="C385" s="22"/>
      <c r="D385" s="22"/>
      <c r="E385" s="22"/>
      <c r="F385" s="22"/>
      <c r="G385" s="109"/>
      <c r="H385" s="109"/>
      <c r="I385" s="109"/>
      <c r="J385" s="109"/>
      <c r="K385" s="109"/>
      <c r="L385" s="109"/>
      <c r="M385" s="109"/>
      <c r="N385" s="109"/>
      <c r="O385" s="109"/>
      <c r="P385" s="22"/>
    </row>
    <row r="386" spans="3:16" x14ac:dyDescent="0.2">
      <c r="C386" s="22"/>
      <c r="D386" s="22"/>
      <c r="E386" s="22"/>
      <c r="F386" s="22"/>
      <c r="G386" s="109"/>
      <c r="H386" s="109"/>
      <c r="I386" s="109"/>
      <c r="J386" s="109"/>
      <c r="K386" s="109"/>
      <c r="L386" s="109"/>
      <c r="M386" s="109"/>
      <c r="N386" s="109"/>
      <c r="O386" s="109"/>
      <c r="P386" s="22"/>
    </row>
    <row r="387" spans="3:16" x14ac:dyDescent="0.2">
      <c r="C387" s="22"/>
      <c r="D387" s="22"/>
      <c r="E387" s="22"/>
      <c r="F387" s="22"/>
      <c r="G387" s="109"/>
      <c r="H387" s="109"/>
      <c r="I387" s="109"/>
      <c r="J387" s="109"/>
      <c r="K387" s="109"/>
      <c r="L387" s="109"/>
      <c r="M387" s="109"/>
      <c r="N387" s="109"/>
      <c r="O387" s="109"/>
      <c r="P387" s="22"/>
    </row>
    <row r="388" spans="3:16" x14ac:dyDescent="0.2">
      <c r="C388" s="22"/>
      <c r="D388" s="22"/>
      <c r="E388" s="22"/>
      <c r="F388" s="22"/>
      <c r="G388" s="109"/>
      <c r="H388" s="109"/>
      <c r="I388" s="109"/>
      <c r="J388" s="109"/>
      <c r="K388" s="109"/>
      <c r="L388" s="109"/>
      <c r="M388" s="109"/>
      <c r="N388" s="109"/>
      <c r="O388" s="109"/>
      <c r="P388" s="22"/>
    </row>
    <row r="389" spans="3:16" x14ac:dyDescent="0.2">
      <c r="C389" s="22"/>
      <c r="D389" s="22"/>
      <c r="E389" s="22"/>
      <c r="F389" s="22"/>
      <c r="G389" s="109"/>
      <c r="H389" s="109"/>
      <c r="I389" s="109"/>
      <c r="J389" s="109"/>
      <c r="K389" s="109"/>
      <c r="L389" s="109"/>
      <c r="M389" s="109"/>
      <c r="N389" s="109"/>
      <c r="O389" s="109"/>
      <c r="P389" s="22"/>
    </row>
    <row r="390" spans="3:16" x14ac:dyDescent="0.2">
      <c r="C390" s="22"/>
      <c r="D390" s="22"/>
      <c r="E390" s="22"/>
      <c r="F390" s="22"/>
      <c r="G390" s="109"/>
      <c r="H390" s="109"/>
      <c r="I390" s="109"/>
      <c r="J390" s="109"/>
      <c r="K390" s="109"/>
      <c r="L390" s="109"/>
      <c r="M390" s="109"/>
      <c r="N390" s="109"/>
      <c r="O390" s="109"/>
      <c r="P390" s="22"/>
    </row>
    <row r="391" spans="3:16" x14ac:dyDescent="0.2">
      <c r="C391" s="22"/>
      <c r="D391" s="22"/>
      <c r="E391" s="22"/>
      <c r="F391" s="22"/>
      <c r="G391" s="109"/>
      <c r="H391" s="109"/>
      <c r="I391" s="109"/>
      <c r="J391" s="109"/>
      <c r="K391" s="109"/>
      <c r="L391" s="109"/>
      <c r="M391" s="109"/>
      <c r="N391" s="109"/>
      <c r="O391" s="109"/>
      <c r="P391" s="22"/>
    </row>
    <row r="392" spans="3:16" x14ac:dyDescent="0.2">
      <c r="C392" s="22"/>
      <c r="D392" s="22"/>
      <c r="E392" s="22"/>
      <c r="F392" s="22"/>
      <c r="G392" s="109"/>
      <c r="H392" s="109"/>
      <c r="I392" s="109"/>
      <c r="J392" s="109"/>
      <c r="K392" s="109"/>
      <c r="L392" s="109"/>
      <c r="M392" s="109"/>
      <c r="N392" s="109"/>
      <c r="O392" s="109"/>
      <c r="P392" s="22"/>
    </row>
    <row r="393" spans="3:16" x14ac:dyDescent="0.2">
      <c r="C393" s="22"/>
      <c r="D393" s="22"/>
      <c r="E393" s="22"/>
      <c r="F393" s="22"/>
      <c r="G393" s="109"/>
      <c r="H393" s="109"/>
      <c r="I393" s="109"/>
      <c r="J393" s="109"/>
      <c r="K393" s="109"/>
      <c r="L393" s="109"/>
      <c r="M393" s="109"/>
      <c r="N393" s="109"/>
      <c r="O393" s="109"/>
      <c r="P393" s="22"/>
    </row>
    <row r="394" spans="3:16" x14ac:dyDescent="0.2">
      <c r="C394" s="22"/>
      <c r="D394" s="22"/>
      <c r="E394" s="22"/>
      <c r="F394" s="22"/>
      <c r="G394" s="109"/>
      <c r="H394" s="109"/>
      <c r="I394" s="109"/>
      <c r="J394" s="109"/>
      <c r="K394" s="109"/>
      <c r="L394" s="109"/>
      <c r="M394" s="109"/>
      <c r="N394" s="109"/>
      <c r="O394" s="109"/>
      <c r="P394" s="22"/>
    </row>
    <row r="395" spans="3:16" x14ac:dyDescent="0.2">
      <c r="C395" s="22"/>
      <c r="D395" s="22"/>
      <c r="E395" s="22"/>
      <c r="F395" s="22"/>
      <c r="G395" s="109"/>
      <c r="H395" s="109"/>
      <c r="I395" s="109"/>
      <c r="J395" s="109"/>
      <c r="K395" s="109"/>
      <c r="L395" s="109"/>
      <c r="M395" s="109"/>
      <c r="N395" s="109"/>
      <c r="O395" s="109"/>
      <c r="P395" s="22"/>
    </row>
    <row r="396" spans="3:16" x14ac:dyDescent="0.2">
      <c r="C396" s="22"/>
      <c r="D396" s="22"/>
      <c r="E396" s="22"/>
      <c r="F396" s="22"/>
      <c r="G396" s="109"/>
      <c r="H396" s="109"/>
      <c r="I396" s="109"/>
      <c r="J396" s="109"/>
      <c r="K396" s="109"/>
      <c r="L396" s="109"/>
      <c r="M396" s="109"/>
      <c r="N396" s="109"/>
      <c r="O396" s="109"/>
      <c r="P396" s="22"/>
    </row>
    <row r="397" spans="3:16" x14ac:dyDescent="0.2">
      <c r="C397" s="22"/>
      <c r="D397" s="22"/>
      <c r="E397" s="22"/>
      <c r="F397" s="22"/>
      <c r="G397" s="109"/>
      <c r="H397" s="109"/>
      <c r="I397" s="109"/>
      <c r="J397" s="109"/>
      <c r="K397" s="109"/>
      <c r="L397" s="109"/>
      <c r="M397" s="109"/>
      <c r="N397" s="109"/>
      <c r="O397" s="109"/>
      <c r="P397" s="22"/>
    </row>
    <row r="398" spans="3:16" x14ac:dyDescent="0.2">
      <c r="C398" s="22"/>
      <c r="D398" s="22"/>
      <c r="E398" s="22"/>
      <c r="F398" s="22"/>
      <c r="G398" s="109"/>
      <c r="H398" s="109"/>
      <c r="I398" s="109"/>
      <c r="J398" s="109"/>
      <c r="K398" s="109"/>
      <c r="L398" s="109"/>
      <c r="M398" s="109"/>
      <c r="N398" s="109"/>
      <c r="O398" s="109"/>
      <c r="P398" s="22"/>
    </row>
    <row r="399" spans="3:16" x14ac:dyDescent="0.2">
      <c r="C399" s="22"/>
      <c r="D399" s="22"/>
      <c r="E399" s="22"/>
      <c r="F399" s="22"/>
      <c r="G399" s="109"/>
      <c r="H399" s="109"/>
      <c r="I399" s="109"/>
      <c r="J399" s="109"/>
      <c r="K399" s="109"/>
      <c r="L399" s="109"/>
      <c r="M399" s="109"/>
      <c r="N399" s="109"/>
      <c r="O399" s="109"/>
      <c r="P399" s="22"/>
    </row>
    <row r="400" spans="3:16" x14ac:dyDescent="0.2">
      <c r="C400" s="22"/>
      <c r="D400" s="22"/>
      <c r="E400" s="22"/>
      <c r="F400" s="22"/>
      <c r="G400" s="109"/>
      <c r="H400" s="109"/>
      <c r="I400" s="109"/>
      <c r="J400" s="109"/>
      <c r="K400" s="109"/>
      <c r="L400" s="109"/>
      <c r="M400" s="109"/>
      <c r="N400" s="109"/>
      <c r="O400" s="109"/>
      <c r="P400" s="22"/>
    </row>
    <row r="401" spans="3:16" x14ac:dyDescent="0.2">
      <c r="C401" s="22"/>
      <c r="D401" s="22"/>
      <c r="E401" s="22"/>
      <c r="F401" s="22"/>
      <c r="G401" s="109"/>
      <c r="H401" s="109"/>
      <c r="I401" s="109"/>
      <c r="J401" s="109"/>
      <c r="K401" s="109"/>
      <c r="L401" s="109"/>
      <c r="M401" s="109"/>
      <c r="N401" s="109"/>
      <c r="O401" s="109"/>
      <c r="P401" s="22"/>
    </row>
    <row r="402" spans="3:16" x14ac:dyDescent="0.2">
      <c r="C402" s="22"/>
      <c r="D402" s="22"/>
      <c r="E402" s="22"/>
      <c r="F402" s="22"/>
      <c r="G402" s="109"/>
      <c r="H402" s="109"/>
      <c r="I402" s="109"/>
      <c r="J402" s="109"/>
      <c r="K402" s="109"/>
      <c r="L402" s="109"/>
      <c r="M402" s="109"/>
      <c r="N402" s="109"/>
      <c r="O402" s="109"/>
      <c r="P402" s="22"/>
    </row>
    <row r="403" spans="3:16" x14ac:dyDescent="0.2">
      <c r="C403" s="22"/>
      <c r="D403" s="22"/>
      <c r="E403" s="22"/>
      <c r="F403" s="22"/>
      <c r="G403" s="109"/>
      <c r="H403" s="109"/>
      <c r="I403" s="109"/>
      <c r="J403" s="109"/>
      <c r="K403" s="109"/>
      <c r="L403" s="109"/>
      <c r="M403" s="109"/>
      <c r="N403" s="109"/>
      <c r="O403" s="109"/>
      <c r="P403" s="22"/>
    </row>
    <row r="404" spans="3:16" x14ac:dyDescent="0.2">
      <c r="C404" s="22"/>
      <c r="D404" s="22"/>
      <c r="E404" s="22"/>
      <c r="F404" s="22"/>
      <c r="G404" s="109"/>
      <c r="H404" s="109"/>
      <c r="I404" s="109"/>
      <c r="J404" s="109"/>
      <c r="K404" s="109"/>
      <c r="L404" s="109"/>
      <c r="M404" s="109"/>
      <c r="N404" s="109"/>
      <c r="O404" s="109"/>
      <c r="P404" s="22"/>
    </row>
    <row r="405" spans="3:16" x14ac:dyDescent="0.2">
      <c r="C405" s="22"/>
      <c r="D405" s="22"/>
      <c r="E405" s="22"/>
      <c r="F405" s="22"/>
      <c r="G405" s="109"/>
      <c r="H405" s="109"/>
      <c r="I405" s="109"/>
      <c r="J405" s="109"/>
      <c r="K405" s="109"/>
      <c r="L405" s="109"/>
      <c r="M405" s="109"/>
      <c r="N405" s="109"/>
      <c r="O405" s="109"/>
      <c r="P405" s="22"/>
    </row>
    <row r="406" spans="3:16" x14ac:dyDescent="0.2">
      <c r="C406" s="22"/>
      <c r="D406" s="22"/>
      <c r="E406" s="22"/>
      <c r="F406" s="22"/>
      <c r="G406" s="109"/>
      <c r="H406" s="109"/>
      <c r="I406" s="109"/>
      <c r="J406" s="109"/>
      <c r="K406" s="109"/>
      <c r="L406" s="109"/>
      <c r="M406" s="109"/>
      <c r="N406" s="109"/>
      <c r="O406" s="109"/>
      <c r="P406" s="22"/>
    </row>
    <row r="407" spans="3:16" x14ac:dyDescent="0.2">
      <c r="C407" s="22"/>
      <c r="D407" s="22"/>
      <c r="E407" s="22"/>
      <c r="F407" s="22"/>
      <c r="G407" s="109"/>
      <c r="H407" s="109"/>
      <c r="I407" s="109"/>
      <c r="J407" s="109"/>
      <c r="K407" s="109"/>
      <c r="L407" s="109"/>
      <c r="M407" s="109"/>
      <c r="N407" s="109"/>
      <c r="O407" s="109"/>
      <c r="P407" s="22"/>
    </row>
    <row r="408" spans="3:16" x14ac:dyDescent="0.2">
      <c r="C408" s="22"/>
      <c r="D408" s="22"/>
      <c r="E408" s="22"/>
      <c r="F408" s="22"/>
      <c r="G408" s="109"/>
      <c r="H408" s="109"/>
      <c r="I408" s="109"/>
      <c r="J408" s="109"/>
      <c r="K408" s="109"/>
      <c r="L408" s="109"/>
      <c r="M408" s="109"/>
      <c r="N408" s="109"/>
      <c r="O408" s="109"/>
      <c r="P408" s="22"/>
    </row>
    <row r="409" spans="3:16" x14ac:dyDescent="0.2">
      <c r="C409" s="22"/>
      <c r="D409" s="22"/>
      <c r="E409" s="22"/>
      <c r="F409" s="22"/>
      <c r="G409" s="109"/>
      <c r="H409" s="109"/>
      <c r="I409" s="109"/>
      <c r="J409" s="109"/>
      <c r="K409" s="109"/>
      <c r="L409" s="109"/>
      <c r="M409" s="109"/>
      <c r="N409" s="109"/>
      <c r="O409" s="109"/>
      <c r="P409" s="22"/>
    </row>
    <row r="410" spans="3:16" x14ac:dyDescent="0.2">
      <c r="C410" s="22"/>
      <c r="D410" s="22"/>
      <c r="E410" s="22"/>
      <c r="F410" s="22"/>
      <c r="G410" s="109"/>
      <c r="H410" s="109"/>
      <c r="I410" s="109"/>
      <c r="J410" s="109"/>
      <c r="K410" s="109"/>
      <c r="L410" s="109"/>
      <c r="M410" s="109"/>
      <c r="N410" s="109"/>
      <c r="O410" s="109"/>
      <c r="P410" s="22"/>
    </row>
    <row r="411" spans="3:16" x14ac:dyDescent="0.2">
      <c r="C411" s="22"/>
      <c r="D411" s="22"/>
      <c r="E411" s="22"/>
      <c r="F411" s="22"/>
      <c r="G411" s="109"/>
      <c r="H411" s="109"/>
      <c r="I411" s="109"/>
      <c r="J411" s="109"/>
      <c r="K411" s="109"/>
      <c r="L411" s="109"/>
      <c r="M411" s="109"/>
      <c r="N411" s="109"/>
      <c r="O411" s="109"/>
      <c r="P411" s="22"/>
    </row>
    <row r="412" spans="3:16" x14ac:dyDescent="0.2">
      <c r="C412" s="22"/>
      <c r="D412" s="22"/>
      <c r="E412" s="22"/>
      <c r="F412" s="22"/>
      <c r="G412" s="109"/>
      <c r="H412" s="109"/>
      <c r="I412" s="109"/>
      <c r="J412" s="109"/>
      <c r="K412" s="109"/>
      <c r="L412" s="109"/>
      <c r="M412" s="109"/>
      <c r="N412" s="109"/>
      <c r="O412" s="109"/>
      <c r="P412" s="22"/>
    </row>
    <row r="413" spans="3:16" x14ac:dyDescent="0.2">
      <c r="C413" s="22"/>
      <c r="D413" s="22"/>
      <c r="E413" s="22"/>
      <c r="F413" s="22"/>
      <c r="G413" s="109"/>
      <c r="H413" s="109"/>
      <c r="I413" s="109"/>
      <c r="J413" s="109"/>
      <c r="K413" s="109"/>
      <c r="L413" s="109"/>
      <c r="M413" s="109"/>
      <c r="N413" s="109"/>
      <c r="O413" s="109"/>
      <c r="P413" s="22"/>
    </row>
    <row r="414" spans="3:16" x14ac:dyDescent="0.2">
      <c r="C414" s="22"/>
      <c r="D414" s="22"/>
      <c r="E414" s="22"/>
      <c r="F414" s="22"/>
      <c r="G414" s="109"/>
      <c r="H414" s="109"/>
      <c r="I414" s="109"/>
      <c r="J414" s="109"/>
      <c r="K414" s="109"/>
      <c r="L414" s="109"/>
      <c r="M414" s="109"/>
      <c r="N414" s="109"/>
      <c r="O414" s="109"/>
      <c r="P414" s="22"/>
    </row>
    <row r="415" spans="3:16" x14ac:dyDescent="0.2">
      <c r="C415" s="22"/>
      <c r="D415" s="22"/>
      <c r="E415" s="22"/>
      <c r="F415" s="22"/>
      <c r="G415" s="109"/>
      <c r="H415" s="109"/>
      <c r="I415" s="109"/>
      <c r="J415" s="109"/>
      <c r="K415" s="109"/>
      <c r="L415" s="109"/>
      <c r="M415" s="109"/>
      <c r="N415" s="109"/>
      <c r="O415" s="109"/>
      <c r="P415" s="22"/>
    </row>
    <row r="416" spans="3:16" x14ac:dyDescent="0.2">
      <c r="C416" s="22"/>
      <c r="D416" s="22"/>
      <c r="E416" s="22"/>
      <c r="F416" s="22"/>
      <c r="G416" s="109"/>
      <c r="H416" s="109"/>
      <c r="I416" s="109"/>
      <c r="J416" s="109"/>
      <c r="K416" s="109"/>
      <c r="L416" s="109"/>
      <c r="M416" s="109"/>
      <c r="N416" s="109"/>
      <c r="O416" s="109"/>
      <c r="P416" s="22"/>
    </row>
    <row r="417" spans="3:16" x14ac:dyDescent="0.2">
      <c r="C417" s="22"/>
      <c r="D417" s="22"/>
      <c r="E417" s="22"/>
      <c r="F417" s="22"/>
      <c r="G417" s="109"/>
      <c r="H417" s="109"/>
      <c r="I417" s="109"/>
      <c r="J417" s="109"/>
      <c r="K417" s="109"/>
      <c r="L417" s="109"/>
      <c r="M417" s="109"/>
      <c r="N417" s="109"/>
      <c r="O417" s="109"/>
      <c r="P417" s="22"/>
    </row>
    <row r="418" spans="3:16" x14ac:dyDescent="0.2">
      <c r="C418" s="22"/>
      <c r="D418" s="22"/>
      <c r="E418" s="22"/>
      <c r="F418" s="22"/>
      <c r="G418" s="109"/>
      <c r="H418" s="109"/>
      <c r="I418" s="109"/>
      <c r="J418" s="109"/>
      <c r="K418" s="109"/>
      <c r="L418" s="109"/>
      <c r="M418" s="109"/>
      <c r="N418" s="109"/>
      <c r="O418" s="109"/>
      <c r="P418" s="22"/>
    </row>
    <row r="419" spans="3:16" x14ac:dyDescent="0.2">
      <c r="C419" s="22"/>
      <c r="D419" s="22"/>
      <c r="E419" s="22"/>
      <c r="F419" s="22"/>
      <c r="G419" s="109"/>
      <c r="H419" s="109"/>
      <c r="I419" s="109"/>
      <c r="J419" s="109"/>
      <c r="K419" s="109"/>
      <c r="L419" s="109"/>
      <c r="M419" s="109"/>
      <c r="N419" s="109"/>
      <c r="O419" s="109"/>
      <c r="P419" s="22"/>
    </row>
    <row r="420" spans="3:16" x14ac:dyDescent="0.2">
      <c r="C420" s="22"/>
      <c r="D420" s="22"/>
      <c r="E420" s="22"/>
      <c r="F420" s="22"/>
      <c r="G420" s="109"/>
      <c r="H420" s="109"/>
      <c r="I420" s="109"/>
      <c r="J420" s="109"/>
      <c r="K420" s="109"/>
      <c r="L420" s="109"/>
      <c r="M420" s="109"/>
      <c r="N420" s="109"/>
      <c r="O420" s="109"/>
      <c r="P420" s="22"/>
    </row>
    <row r="421" spans="3:16" x14ac:dyDescent="0.2">
      <c r="C421" s="22"/>
      <c r="D421" s="22"/>
      <c r="E421" s="22"/>
      <c r="F421" s="22"/>
      <c r="G421" s="109"/>
      <c r="H421" s="109"/>
      <c r="I421" s="109"/>
      <c r="J421" s="109"/>
      <c r="K421" s="109"/>
      <c r="L421" s="109"/>
      <c r="M421" s="109"/>
      <c r="N421" s="109"/>
      <c r="O421" s="109"/>
      <c r="P421" s="22"/>
    </row>
    <row r="422" spans="3:16" x14ac:dyDescent="0.2">
      <c r="C422" s="22"/>
      <c r="D422" s="22"/>
      <c r="E422" s="22"/>
      <c r="F422" s="22"/>
      <c r="G422" s="109"/>
      <c r="H422" s="109"/>
      <c r="I422" s="109"/>
      <c r="J422" s="109"/>
      <c r="K422" s="109"/>
      <c r="L422" s="109"/>
      <c r="M422" s="109"/>
      <c r="N422" s="109"/>
      <c r="O422" s="109"/>
      <c r="P422" s="22"/>
    </row>
    <row r="423" spans="3:16" x14ac:dyDescent="0.2">
      <c r="C423" s="22"/>
      <c r="D423" s="22"/>
      <c r="E423" s="22"/>
      <c r="F423" s="22"/>
      <c r="G423" s="109"/>
      <c r="H423" s="109"/>
      <c r="I423" s="109"/>
      <c r="J423" s="109"/>
      <c r="K423" s="109"/>
      <c r="L423" s="109"/>
      <c r="M423" s="109"/>
      <c r="N423" s="109"/>
      <c r="O423" s="109"/>
      <c r="P423" s="22"/>
    </row>
    <row r="424" spans="3:16" x14ac:dyDescent="0.2">
      <c r="C424" s="22"/>
      <c r="D424" s="22"/>
      <c r="E424" s="22"/>
      <c r="F424" s="22"/>
      <c r="G424" s="109"/>
      <c r="H424" s="109"/>
      <c r="I424" s="109"/>
      <c r="J424" s="109"/>
      <c r="K424" s="109"/>
      <c r="L424" s="109"/>
      <c r="M424" s="109"/>
      <c r="N424" s="109"/>
      <c r="O424" s="109"/>
      <c r="P424" s="22"/>
    </row>
    <row r="425" spans="3:16" x14ac:dyDescent="0.2">
      <c r="C425" s="22"/>
      <c r="D425" s="22"/>
      <c r="E425" s="22"/>
      <c r="F425" s="22"/>
      <c r="G425" s="109"/>
      <c r="H425" s="109"/>
      <c r="I425" s="109"/>
      <c r="J425" s="109"/>
      <c r="K425" s="109"/>
      <c r="L425" s="109"/>
      <c r="M425" s="109"/>
      <c r="N425" s="109"/>
      <c r="O425" s="109"/>
      <c r="P425" s="22"/>
    </row>
    <row r="426" spans="3:16" x14ac:dyDescent="0.2">
      <c r="C426" s="22"/>
      <c r="D426" s="22"/>
      <c r="E426" s="22"/>
      <c r="F426" s="22"/>
      <c r="G426" s="109"/>
      <c r="H426" s="109"/>
      <c r="I426" s="109"/>
      <c r="J426" s="109"/>
      <c r="K426" s="109"/>
      <c r="L426" s="109"/>
      <c r="M426" s="109"/>
      <c r="N426" s="109"/>
      <c r="O426" s="109"/>
      <c r="P426" s="22"/>
    </row>
    <row r="427" spans="3:16" x14ac:dyDescent="0.2">
      <c r="C427" s="22"/>
      <c r="D427" s="22"/>
      <c r="E427" s="22"/>
      <c r="F427" s="22"/>
      <c r="G427" s="109"/>
      <c r="H427" s="109"/>
      <c r="I427" s="109"/>
      <c r="J427" s="109"/>
      <c r="K427" s="109"/>
      <c r="L427" s="109"/>
      <c r="M427" s="109"/>
      <c r="N427" s="109"/>
      <c r="O427" s="109"/>
      <c r="P427" s="22"/>
    </row>
    <row r="428" spans="3:16" x14ac:dyDescent="0.2">
      <c r="C428" s="22"/>
      <c r="D428" s="22"/>
      <c r="E428" s="22"/>
      <c r="F428" s="22"/>
      <c r="G428" s="109"/>
      <c r="H428" s="109"/>
      <c r="I428" s="109"/>
      <c r="J428" s="109"/>
      <c r="K428" s="109"/>
      <c r="L428" s="109"/>
      <c r="M428" s="109"/>
      <c r="N428" s="109"/>
      <c r="O428" s="109"/>
      <c r="P428" s="22"/>
    </row>
    <row r="429" spans="3:16" x14ac:dyDescent="0.2">
      <c r="C429" s="22"/>
      <c r="D429" s="22"/>
      <c r="E429" s="22"/>
      <c r="F429" s="22"/>
      <c r="G429" s="109"/>
      <c r="H429" s="109"/>
      <c r="I429" s="109"/>
      <c r="J429" s="109"/>
      <c r="K429" s="109"/>
      <c r="L429" s="109"/>
      <c r="M429" s="109"/>
      <c r="N429" s="109"/>
      <c r="O429" s="109"/>
      <c r="P429" s="22"/>
    </row>
    <row r="430" spans="3:16" x14ac:dyDescent="0.2">
      <c r="C430" s="22"/>
      <c r="D430" s="22"/>
      <c r="E430" s="22"/>
      <c r="F430" s="22"/>
      <c r="G430" s="109"/>
      <c r="H430" s="109"/>
      <c r="I430" s="109"/>
      <c r="J430" s="109"/>
      <c r="K430" s="109"/>
      <c r="L430" s="109"/>
      <c r="M430" s="109"/>
      <c r="N430" s="109"/>
      <c r="O430" s="109"/>
      <c r="P430" s="22"/>
    </row>
    <row r="431" spans="3:16" x14ac:dyDescent="0.2">
      <c r="C431" s="22"/>
      <c r="D431" s="22"/>
      <c r="E431" s="22"/>
      <c r="F431" s="22"/>
      <c r="G431" s="109"/>
      <c r="H431" s="109"/>
      <c r="I431" s="109"/>
      <c r="J431" s="109"/>
      <c r="K431" s="109"/>
      <c r="L431" s="109"/>
      <c r="M431" s="109"/>
      <c r="N431" s="109"/>
      <c r="O431" s="109"/>
      <c r="P431" s="22"/>
    </row>
    <row r="432" spans="3:16" x14ac:dyDescent="0.2">
      <c r="C432" s="22"/>
      <c r="D432" s="22"/>
      <c r="E432" s="22"/>
      <c r="F432" s="22"/>
      <c r="G432" s="109"/>
      <c r="H432" s="109"/>
      <c r="I432" s="109"/>
      <c r="J432" s="109"/>
      <c r="K432" s="109"/>
      <c r="L432" s="109"/>
      <c r="M432" s="109"/>
      <c r="N432" s="109"/>
      <c r="O432" s="109"/>
      <c r="P432" s="22"/>
    </row>
    <row r="433" spans="3:16" x14ac:dyDescent="0.2">
      <c r="C433" s="22"/>
      <c r="D433" s="22"/>
      <c r="E433" s="22"/>
      <c r="F433" s="22"/>
      <c r="G433" s="109"/>
      <c r="H433" s="109"/>
      <c r="I433" s="109"/>
      <c r="J433" s="109"/>
      <c r="K433" s="109"/>
      <c r="L433" s="109"/>
      <c r="M433" s="109"/>
      <c r="N433" s="109"/>
      <c r="O433" s="109"/>
      <c r="P433" s="22"/>
    </row>
    <row r="434" spans="3:16" x14ac:dyDescent="0.2">
      <c r="C434" s="22"/>
      <c r="D434" s="22"/>
      <c r="E434" s="22"/>
      <c r="F434" s="22"/>
      <c r="G434" s="109"/>
      <c r="H434" s="109"/>
      <c r="I434" s="109"/>
      <c r="J434" s="109"/>
      <c r="K434" s="109"/>
      <c r="L434" s="109"/>
      <c r="M434" s="109"/>
      <c r="N434" s="109"/>
      <c r="O434" s="109"/>
      <c r="P434" s="22"/>
    </row>
    <row r="435" spans="3:16" x14ac:dyDescent="0.2">
      <c r="C435" s="22"/>
      <c r="D435" s="22"/>
      <c r="E435" s="22"/>
      <c r="F435" s="22"/>
      <c r="G435" s="109"/>
      <c r="H435" s="109"/>
      <c r="I435" s="109"/>
      <c r="J435" s="109"/>
      <c r="K435" s="109"/>
      <c r="L435" s="109"/>
      <c r="M435" s="109"/>
      <c r="N435" s="109"/>
      <c r="O435" s="109"/>
      <c r="P435" s="22"/>
    </row>
    <row r="436" spans="3:16" x14ac:dyDescent="0.2">
      <c r="C436" s="22"/>
      <c r="D436" s="22"/>
      <c r="E436" s="22"/>
      <c r="F436" s="22"/>
      <c r="G436" s="109"/>
      <c r="H436" s="109"/>
      <c r="I436" s="109"/>
      <c r="J436" s="109"/>
      <c r="K436" s="109"/>
      <c r="L436" s="109"/>
      <c r="M436" s="109"/>
      <c r="N436" s="109"/>
      <c r="O436" s="109"/>
      <c r="P436" s="22"/>
    </row>
    <row r="437" spans="3:16" x14ac:dyDescent="0.2">
      <c r="C437" s="22"/>
      <c r="D437" s="22"/>
      <c r="E437" s="22"/>
      <c r="F437" s="22"/>
      <c r="G437" s="109"/>
      <c r="H437" s="109"/>
      <c r="I437" s="109"/>
      <c r="J437" s="109"/>
      <c r="K437" s="109"/>
      <c r="L437" s="109"/>
      <c r="M437" s="109"/>
      <c r="N437" s="109"/>
      <c r="O437" s="109"/>
      <c r="P437" s="22"/>
    </row>
    <row r="438" spans="3:16" x14ac:dyDescent="0.2">
      <c r="C438" s="22"/>
      <c r="D438" s="22"/>
      <c r="E438" s="22"/>
      <c r="F438" s="22"/>
      <c r="G438" s="109"/>
      <c r="H438" s="109"/>
      <c r="I438" s="109"/>
      <c r="J438" s="109"/>
      <c r="K438" s="109"/>
      <c r="L438" s="109"/>
      <c r="M438" s="109"/>
      <c r="N438" s="109"/>
      <c r="O438" s="109"/>
      <c r="P438" s="22"/>
    </row>
    <row r="439" spans="3:16" x14ac:dyDescent="0.2">
      <c r="C439" s="22"/>
      <c r="D439" s="22"/>
      <c r="E439" s="22"/>
      <c r="F439" s="22"/>
      <c r="G439" s="109"/>
      <c r="H439" s="109"/>
      <c r="I439" s="109"/>
      <c r="J439" s="109"/>
      <c r="K439" s="109"/>
      <c r="L439" s="109"/>
      <c r="M439" s="109"/>
      <c r="N439" s="109"/>
      <c r="O439" s="109"/>
      <c r="P439" s="22"/>
    </row>
    <row r="440" spans="3:16" x14ac:dyDescent="0.2">
      <c r="C440" s="22"/>
      <c r="D440" s="22"/>
      <c r="E440" s="22"/>
      <c r="F440" s="22"/>
      <c r="G440" s="109"/>
      <c r="H440" s="109"/>
      <c r="I440" s="109"/>
      <c r="J440" s="109"/>
      <c r="K440" s="109"/>
      <c r="L440" s="109"/>
      <c r="M440" s="109"/>
      <c r="N440" s="109"/>
      <c r="O440" s="109"/>
      <c r="P440" s="22"/>
    </row>
    <row r="441" spans="3:16" x14ac:dyDescent="0.2">
      <c r="C441" s="22"/>
      <c r="D441" s="22"/>
      <c r="E441" s="22"/>
      <c r="F441" s="22"/>
      <c r="G441" s="109"/>
      <c r="H441" s="109"/>
      <c r="I441" s="109"/>
      <c r="J441" s="109"/>
      <c r="K441" s="109"/>
      <c r="L441" s="109"/>
      <c r="M441" s="109"/>
      <c r="N441" s="109"/>
      <c r="O441" s="109"/>
      <c r="P441" s="22"/>
    </row>
    <row r="442" spans="3:16" x14ac:dyDescent="0.2">
      <c r="C442" s="22"/>
      <c r="D442" s="22"/>
      <c r="E442" s="22"/>
      <c r="F442" s="22"/>
      <c r="G442" s="109"/>
      <c r="H442" s="109"/>
      <c r="I442" s="109"/>
      <c r="J442" s="109"/>
      <c r="K442" s="109"/>
      <c r="L442" s="109"/>
      <c r="M442" s="109"/>
      <c r="N442" s="109"/>
      <c r="O442" s="109"/>
      <c r="P442" s="22"/>
    </row>
    <row r="443" spans="3:16" x14ac:dyDescent="0.2">
      <c r="C443" s="22"/>
      <c r="D443" s="22"/>
      <c r="E443" s="22"/>
      <c r="F443" s="22"/>
      <c r="G443" s="109"/>
      <c r="H443" s="109"/>
      <c r="I443" s="109"/>
      <c r="J443" s="109"/>
      <c r="K443" s="109"/>
      <c r="L443" s="109"/>
      <c r="M443" s="109"/>
      <c r="N443" s="109"/>
      <c r="O443" s="109"/>
      <c r="P443" s="22"/>
    </row>
    <row r="444" spans="3:16" x14ac:dyDescent="0.2">
      <c r="C444" s="22"/>
      <c r="D444" s="22"/>
      <c r="E444" s="22"/>
      <c r="F444" s="22"/>
      <c r="G444" s="109"/>
      <c r="H444" s="109"/>
      <c r="I444" s="109"/>
      <c r="J444" s="109"/>
      <c r="K444" s="109"/>
      <c r="L444" s="109"/>
      <c r="M444" s="109"/>
      <c r="N444" s="109"/>
      <c r="O444" s="109"/>
      <c r="P444" s="22"/>
    </row>
    <row r="445" spans="3:16" x14ac:dyDescent="0.2">
      <c r="C445" s="22"/>
      <c r="D445" s="22"/>
      <c r="E445" s="22"/>
      <c r="F445" s="22"/>
      <c r="G445" s="109"/>
      <c r="H445" s="109"/>
      <c r="I445" s="109"/>
      <c r="J445" s="109"/>
      <c r="K445" s="109"/>
      <c r="L445" s="109"/>
      <c r="M445" s="109"/>
      <c r="N445" s="109"/>
      <c r="O445" s="109"/>
      <c r="P445" s="22"/>
    </row>
    <row r="446" spans="3:16" x14ac:dyDescent="0.2">
      <c r="C446" s="22"/>
      <c r="D446" s="22"/>
      <c r="E446" s="22"/>
      <c r="F446" s="22"/>
      <c r="G446" s="109"/>
      <c r="H446" s="109"/>
      <c r="I446" s="109"/>
      <c r="J446" s="109"/>
      <c r="K446" s="109"/>
      <c r="L446" s="109"/>
      <c r="M446" s="109"/>
      <c r="N446" s="109"/>
      <c r="O446" s="109"/>
      <c r="P446" s="22"/>
    </row>
    <row r="447" spans="3:16" x14ac:dyDescent="0.2">
      <c r="C447" s="22"/>
      <c r="D447" s="22"/>
      <c r="E447" s="22"/>
      <c r="F447" s="22"/>
      <c r="G447" s="109"/>
      <c r="H447" s="109"/>
      <c r="I447" s="109"/>
      <c r="J447" s="109"/>
      <c r="K447" s="109"/>
      <c r="L447" s="109"/>
      <c r="M447" s="109"/>
      <c r="N447" s="109"/>
      <c r="O447" s="109"/>
      <c r="P447" s="22"/>
    </row>
    <row r="448" spans="3:16" x14ac:dyDescent="0.2">
      <c r="C448" s="22"/>
      <c r="D448" s="22"/>
      <c r="E448" s="22"/>
      <c r="F448" s="22"/>
      <c r="G448" s="109"/>
      <c r="H448" s="109"/>
      <c r="I448" s="109"/>
      <c r="J448" s="109"/>
      <c r="K448" s="109"/>
      <c r="L448" s="109"/>
      <c r="M448" s="109"/>
      <c r="N448" s="109"/>
      <c r="O448" s="109"/>
      <c r="P448" s="22"/>
    </row>
    <row r="449" spans="3:16" x14ac:dyDescent="0.2">
      <c r="C449" s="22"/>
      <c r="D449" s="22"/>
      <c r="E449" s="22"/>
      <c r="F449" s="22"/>
      <c r="G449" s="109"/>
      <c r="H449" s="109"/>
      <c r="I449" s="109"/>
      <c r="J449" s="109"/>
      <c r="K449" s="109"/>
      <c r="L449" s="109"/>
      <c r="M449" s="109"/>
      <c r="N449" s="109"/>
      <c r="O449" s="109"/>
      <c r="P449" s="22"/>
    </row>
    <row r="450" spans="3:16" x14ac:dyDescent="0.2">
      <c r="C450" s="22"/>
      <c r="D450" s="22"/>
      <c r="E450" s="22"/>
      <c r="F450" s="22"/>
      <c r="G450" s="109"/>
      <c r="H450" s="109"/>
      <c r="I450" s="109"/>
      <c r="J450" s="109"/>
      <c r="K450" s="109"/>
      <c r="L450" s="109"/>
      <c r="M450" s="109"/>
      <c r="N450" s="109"/>
      <c r="O450" s="109"/>
      <c r="P450" s="22"/>
    </row>
    <row r="451" spans="3:16" x14ac:dyDescent="0.2">
      <c r="C451" s="22"/>
      <c r="D451" s="22"/>
      <c r="E451" s="22"/>
      <c r="F451" s="22"/>
      <c r="G451" s="109"/>
      <c r="H451" s="109"/>
      <c r="I451" s="109"/>
      <c r="J451" s="109"/>
      <c r="K451" s="109"/>
      <c r="L451" s="109"/>
      <c r="M451" s="109"/>
      <c r="N451" s="109"/>
      <c r="O451" s="109"/>
      <c r="P451" s="22"/>
    </row>
    <row r="452" spans="3:16" x14ac:dyDescent="0.2">
      <c r="C452" s="22"/>
      <c r="D452" s="22"/>
      <c r="E452" s="22"/>
      <c r="F452" s="22"/>
      <c r="G452" s="109"/>
      <c r="H452" s="109"/>
      <c r="I452" s="109"/>
      <c r="J452" s="109"/>
      <c r="K452" s="109"/>
      <c r="L452" s="109"/>
      <c r="M452" s="109"/>
      <c r="N452" s="109"/>
      <c r="O452" s="109"/>
      <c r="P452" s="22"/>
    </row>
    <row r="453" spans="3:16" x14ac:dyDescent="0.2">
      <c r="C453" s="22"/>
      <c r="D453" s="22"/>
      <c r="E453" s="22"/>
      <c r="F453" s="22"/>
      <c r="G453" s="109"/>
      <c r="H453" s="109"/>
      <c r="I453" s="109"/>
      <c r="J453" s="109"/>
      <c r="K453" s="109"/>
      <c r="L453" s="109"/>
      <c r="M453" s="109"/>
      <c r="N453" s="109"/>
      <c r="O453" s="109"/>
      <c r="P453" s="22"/>
    </row>
    <row r="454" spans="3:16" x14ac:dyDescent="0.2">
      <c r="C454" s="22"/>
      <c r="D454" s="22"/>
      <c r="E454" s="22"/>
      <c r="F454" s="22"/>
      <c r="G454" s="109"/>
      <c r="H454" s="109"/>
      <c r="I454" s="109"/>
      <c r="J454" s="109"/>
      <c r="K454" s="109"/>
      <c r="L454" s="109"/>
      <c r="M454" s="109"/>
      <c r="N454" s="109"/>
      <c r="O454" s="109"/>
      <c r="P454" s="22"/>
    </row>
    <row r="455" spans="3:16" x14ac:dyDescent="0.2">
      <c r="C455" s="22"/>
      <c r="D455" s="22"/>
      <c r="E455" s="22"/>
      <c r="F455" s="22"/>
      <c r="G455" s="109"/>
      <c r="H455" s="109"/>
      <c r="I455" s="109"/>
      <c r="J455" s="109"/>
      <c r="K455" s="109"/>
      <c r="L455" s="109"/>
      <c r="M455" s="109"/>
      <c r="N455" s="109"/>
      <c r="O455" s="109"/>
      <c r="P455" s="22"/>
    </row>
    <row r="456" spans="3:16" x14ac:dyDescent="0.2">
      <c r="C456" s="22"/>
      <c r="D456" s="22"/>
      <c r="E456" s="22"/>
      <c r="F456" s="22"/>
      <c r="G456" s="109"/>
      <c r="H456" s="109"/>
      <c r="I456" s="109"/>
      <c r="J456" s="109"/>
      <c r="K456" s="109"/>
      <c r="L456" s="109"/>
      <c r="M456" s="109"/>
      <c r="N456" s="109"/>
      <c r="O456" s="109"/>
      <c r="P456" s="22"/>
    </row>
    <row r="457" spans="3:16" x14ac:dyDescent="0.2">
      <c r="C457" s="22"/>
      <c r="D457" s="22"/>
      <c r="E457" s="22"/>
      <c r="F457" s="22"/>
      <c r="G457" s="109"/>
      <c r="H457" s="109"/>
      <c r="I457" s="109"/>
      <c r="J457" s="109"/>
      <c r="K457" s="109"/>
      <c r="L457" s="109"/>
      <c r="M457" s="109"/>
      <c r="N457" s="109"/>
      <c r="O457" s="109"/>
      <c r="P457" s="22"/>
    </row>
    <row r="458" spans="3:16" x14ac:dyDescent="0.2">
      <c r="C458" s="22"/>
      <c r="D458" s="22"/>
      <c r="E458" s="22"/>
      <c r="F458" s="22"/>
      <c r="G458" s="109"/>
      <c r="H458" s="109"/>
      <c r="I458" s="109"/>
      <c r="J458" s="109"/>
      <c r="K458" s="109"/>
      <c r="L458" s="109"/>
      <c r="M458" s="109"/>
      <c r="N458" s="109"/>
      <c r="O458" s="109"/>
      <c r="P458" s="22"/>
    </row>
    <row r="459" spans="3:16" x14ac:dyDescent="0.2">
      <c r="C459" s="22"/>
      <c r="D459" s="22"/>
      <c r="E459" s="22"/>
      <c r="F459" s="22"/>
      <c r="G459" s="109"/>
      <c r="H459" s="109"/>
      <c r="I459" s="109"/>
      <c r="J459" s="109"/>
      <c r="K459" s="109"/>
      <c r="L459" s="109"/>
      <c r="M459" s="109"/>
      <c r="N459" s="109"/>
      <c r="O459" s="109"/>
      <c r="P459" s="22"/>
    </row>
    <row r="460" spans="3:16" x14ac:dyDescent="0.2">
      <c r="C460" s="22"/>
      <c r="D460" s="22"/>
      <c r="E460" s="22"/>
      <c r="F460" s="22"/>
      <c r="G460" s="109"/>
      <c r="H460" s="109"/>
      <c r="I460" s="109"/>
      <c r="J460" s="109"/>
      <c r="K460" s="109"/>
      <c r="L460" s="109"/>
      <c r="M460" s="109"/>
      <c r="N460" s="109"/>
      <c r="O460" s="109"/>
      <c r="P460" s="22"/>
    </row>
    <row r="461" spans="3:16" x14ac:dyDescent="0.2">
      <c r="C461" s="22"/>
      <c r="D461" s="22"/>
      <c r="E461" s="22"/>
      <c r="F461" s="22"/>
      <c r="G461" s="109"/>
      <c r="H461" s="109"/>
      <c r="I461" s="109"/>
      <c r="J461" s="109"/>
      <c r="K461" s="109"/>
      <c r="L461" s="109"/>
      <c r="M461" s="109"/>
      <c r="N461" s="109"/>
      <c r="O461" s="109"/>
      <c r="P461" s="22"/>
    </row>
    <row r="462" spans="3:16" x14ac:dyDescent="0.2">
      <c r="C462" s="22"/>
      <c r="D462" s="22"/>
      <c r="E462" s="22"/>
      <c r="F462" s="22"/>
      <c r="G462" s="109"/>
      <c r="H462" s="109"/>
      <c r="I462" s="109"/>
      <c r="J462" s="109"/>
      <c r="K462" s="109"/>
      <c r="L462" s="109"/>
      <c r="M462" s="109"/>
      <c r="N462" s="109"/>
      <c r="O462" s="109"/>
      <c r="P462" s="22"/>
    </row>
    <row r="463" spans="3:16" x14ac:dyDescent="0.2">
      <c r="C463" s="22"/>
      <c r="D463" s="22"/>
      <c r="E463" s="22"/>
      <c r="F463" s="22"/>
      <c r="G463" s="109"/>
      <c r="H463" s="109"/>
      <c r="I463" s="109"/>
      <c r="J463" s="109"/>
      <c r="K463" s="109"/>
      <c r="L463" s="109"/>
      <c r="M463" s="109"/>
      <c r="N463" s="109"/>
      <c r="O463" s="109"/>
      <c r="P463" s="22"/>
    </row>
    <row r="464" spans="3:16" x14ac:dyDescent="0.2">
      <c r="C464" s="22"/>
      <c r="D464" s="22"/>
      <c r="E464" s="22"/>
      <c r="F464" s="22"/>
      <c r="G464" s="109"/>
      <c r="H464" s="109"/>
      <c r="I464" s="109"/>
      <c r="J464" s="109"/>
      <c r="K464" s="109"/>
      <c r="L464" s="109"/>
      <c r="M464" s="109"/>
      <c r="N464" s="109"/>
      <c r="O464" s="109"/>
      <c r="P464" s="22"/>
    </row>
    <row r="465" spans="3:16" x14ac:dyDescent="0.2">
      <c r="C465" s="22"/>
      <c r="D465" s="22"/>
      <c r="E465" s="22"/>
      <c r="F465" s="22"/>
      <c r="G465" s="109"/>
      <c r="H465" s="109"/>
      <c r="I465" s="109"/>
      <c r="J465" s="109"/>
      <c r="K465" s="109"/>
      <c r="L465" s="109"/>
      <c r="M465" s="109"/>
      <c r="N465" s="109"/>
      <c r="O465" s="109"/>
      <c r="P465" s="22"/>
    </row>
    <row r="466" spans="3:16" x14ac:dyDescent="0.2">
      <c r="C466" s="22"/>
      <c r="D466" s="22"/>
      <c r="E466" s="22"/>
      <c r="F466" s="22"/>
      <c r="G466" s="109"/>
      <c r="H466" s="109"/>
      <c r="I466" s="109"/>
      <c r="J466" s="109"/>
      <c r="K466" s="109"/>
      <c r="L466" s="109"/>
      <c r="M466" s="109"/>
      <c r="N466" s="109"/>
      <c r="O466" s="109"/>
      <c r="P466" s="22"/>
    </row>
    <row r="467" spans="3:16" x14ac:dyDescent="0.2">
      <c r="C467" s="22"/>
      <c r="D467" s="22"/>
      <c r="E467" s="22"/>
      <c r="F467" s="22"/>
      <c r="G467" s="109"/>
      <c r="H467" s="109"/>
      <c r="I467" s="109"/>
      <c r="J467" s="109"/>
      <c r="K467" s="109"/>
      <c r="L467" s="109"/>
      <c r="M467" s="109"/>
      <c r="N467" s="109"/>
      <c r="O467" s="109"/>
      <c r="P467" s="22"/>
    </row>
    <row r="468" spans="3:16" x14ac:dyDescent="0.2">
      <c r="C468" s="22"/>
      <c r="D468" s="22"/>
      <c r="E468" s="22"/>
      <c r="F468" s="22"/>
      <c r="G468" s="109"/>
      <c r="H468" s="109"/>
      <c r="I468" s="109"/>
      <c r="J468" s="109"/>
      <c r="K468" s="109"/>
      <c r="L468" s="109"/>
      <c r="M468" s="109"/>
      <c r="N468" s="109"/>
      <c r="O468" s="109"/>
      <c r="P468" s="22"/>
    </row>
    <row r="469" spans="3:16" x14ac:dyDescent="0.2">
      <c r="C469" s="22"/>
      <c r="D469" s="22"/>
      <c r="E469" s="22"/>
      <c r="F469" s="22"/>
      <c r="G469" s="109"/>
      <c r="H469" s="109"/>
      <c r="I469" s="109"/>
      <c r="J469" s="109"/>
      <c r="K469" s="109"/>
      <c r="L469" s="109"/>
      <c r="M469" s="109"/>
      <c r="N469" s="109"/>
      <c r="O469" s="109"/>
      <c r="P469" s="22"/>
    </row>
    <row r="470" spans="3:16" x14ac:dyDescent="0.2">
      <c r="C470" s="22"/>
      <c r="D470" s="22"/>
      <c r="E470" s="22"/>
      <c r="F470" s="22"/>
      <c r="G470" s="109"/>
      <c r="H470" s="109"/>
      <c r="I470" s="109"/>
      <c r="J470" s="109"/>
      <c r="K470" s="109"/>
      <c r="L470" s="109"/>
      <c r="M470" s="109"/>
      <c r="N470" s="109"/>
      <c r="O470" s="109"/>
      <c r="P470" s="22"/>
    </row>
    <row r="471" spans="3:16" x14ac:dyDescent="0.2">
      <c r="C471" s="22"/>
      <c r="D471" s="22"/>
      <c r="E471" s="22"/>
      <c r="F471" s="22"/>
      <c r="G471" s="109"/>
      <c r="H471" s="109"/>
      <c r="I471" s="109"/>
      <c r="J471" s="109"/>
      <c r="K471" s="109"/>
      <c r="L471" s="109"/>
      <c r="M471" s="109"/>
      <c r="N471" s="109"/>
      <c r="O471" s="109"/>
      <c r="P471" s="22"/>
    </row>
    <row r="472" spans="3:16" x14ac:dyDescent="0.2">
      <c r="C472" s="22"/>
      <c r="D472" s="22"/>
      <c r="E472" s="22"/>
      <c r="F472" s="22"/>
      <c r="G472" s="109"/>
      <c r="H472" s="109"/>
      <c r="I472" s="109"/>
      <c r="J472" s="109"/>
      <c r="K472" s="109"/>
      <c r="L472" s="109"/>
      <c r="M472" s="109"/>
      <c r="N472" s="109"/>
      <c r="O472" s="109"/>
      <c r="P472" s="22"/>
    </row>
    <row r="473" spans="3:16" x14ac:dyDescent="0.2">
      <c r="C473" s="22"/>
      <c r="D473" s="22"/>
      <c r="E473" s="22"/>
      <c r="F473" s="22"/>
      <c r="G473" s="109"/>
      <c r="H473" s="109"/>
      <c r="I473" s="109"/>
      <c r="J473" s="109"/>
      <c r="K473" s="109"/>
      <c r="L473" s="109"/>
      <c r="M473" s="109"/>
      <c r="N473" s="109"/>
      <c r="O473" s="109"/>
      <c r="P473" s="22"/>
    </row>
    <row r="474" spans="3:16" x14ac:dyDescent="0.2">
      <c r="C474" s="22"/>
      <c r="D474" s="22"/>
      <c r="E474" s="22"/>
      <c r="F474" s="22"/>
      <c r="G474" s="109"/>
      <c r="H474" s="109"/>
      <c r="I474" s="109"/>
      <c r="J474" s="109"/>
      <c r="K474" s="109"/>
      <c r="L474" s="109"/>
      <c r="M474" s="109"/>
      <c r="N474" s="109"/>
      <c r="O474" s="109"/>
      <c r="P474" s="22"/>
    </row>
    <row r="475" spans="3:16" x14ac:dyDescent="0.2">
      <c r="C475" s="22"/>
      <c r="D475" s="22"/>
      <c r="E475" s="22"/>
      <c r="F475" s="22"/>
      <c r="G475" s="109"/>
      <c r="H475" s="109"/>
      <c r="I475" s="109"/>
      <c r="J475" s="109"/>
      <c r="K475" s="109"/>
      <c r="L475" s="109"/>
      <c r="M475" s="109"/>
      <c r="N475" s="109"/>
      <c r="O475" s="109"/>
      <c r="P475" s="22"/>
    </row>
    <row r="476" spans="3:16" x14ac:dyDescent="0.2">
      <c r="C476" s="22"/>
      <c r="D476" s="22"/>
      <c r="E476" s="22"/>
      <c r="F476" s="22"/>
      <c r="G476" s="109"/>
      <c r="H476" s="109"/>
      <c r="I476" s="109"/>
      <c r="J476" s="109"/>
      <c r="K476" s="109"/>
      <c r="L476" s="109"/>
      <c r="M476" s="109"/>
      <c r="N476" s="109"/>
      <c r="O476" s="109"/>
      <c r="P476" s="22"/>
    </row>
    <row r="477" spans="3:16" x14ac:dyDescent="0.2">
      <c r="C477" s="22"/>
      <c r="D477" s="22"/>
      <c r="E477" s="22"/>
      <c r="F477" s="22"/>
      <c r="G477" s="109"/>
      <c r="H477" s="109"/>
      <c r="I477" s="109"/>
      <c r="J477" s="109"/>
      <c r="K477" s="109"/>
      <c r="L477" s="109"/>
      <c r="M477" s="109"/>
      <c r="N477" s="109"/>
      <c r="O477" s="109"/>
      <c r="P477" s="22"/>
    </row>
    <row r="478" spans="3:16" x14ac:dyDescent="0.2">
      <c r="C478" s="22"/>
      <c r="D478" s="22"/>
      <c r="E478" s="22"/>
      <c r="F478" s="22"/>
      <c r="G478" s="109"/>
      <c r="H478" s="109"/>
      <c r="I478" s="109"/>
      <c r="J478" s="109"/>
      <c r="K478" s="109"/>
      <c r="L478" s="109"/>
      <c r="M478" s="109"/>
      <c r="N478" s="109"/>
      <c r="O478" s="109"/>
      <c r="P478" s="22"/>
    </row>
    <row r="479" spans="3:16" x14ac:dyDescent="0.2">
      <c r="C479" s="22"/>
      <c r="D479" s="22"/>
      <c r="E479" s="22"/>
      <c r="F479" s="22"/>
      <c r="G479" s="109"/>
      <c r="H479" s="109"/>
      <c r="I479" s="109"/>
      <c r="J479" s="109"/>
      <c r="K479" s="109"/>
      <c r="L479" s="109"/>
      <c r="M479" s="109"/>
      <c r="N479" s="109"/>
      <c r="O479" s="109"/>
      <c r="P479" s="22"/>
    </row>
    <row r="480" spans="3:16" x14ac:dyDescent="0.2">
      <c r="C480" s="22"/>
      <c r="D480" s="22"/>
      <c r="E480" s="22"/>
      <c r="F480" s="22"/>
      <c r="G480" s="109"/>
      <c r="H480" s="109"/>
      <c r="I480" s="109"/>
      <c r="J480" s="109"/>
      <c r="K480" s="109"/>
      <c r="L480" s="109"/>
      <c r="M480" s="109"/>
      <c r="N480" s="109"/>
      <c r="O480" s="109"/>
      <c r="P480" s="22"/>
    </row>
    <row r="481" spans="3:16" x14ac:dyDescent="0.2">
      <c r="C481" s="22"/>
      <c r="D481" s="22"/>
      <c r="E481" s="22"/>
      <c r="F481" s="22"/>
      <c r="G481" s="109"/>
      <c r="H481" s="109"/>
      <c r="I481" s="109"/>
      <c r="J481" s="109"/>
      <c r="K481" s="109"/>
      <c r="L481" s="109"/>
      <c r="M481" s="109"/>
      <c r="N481" s="109"/>
      <c r="O481" s="109"/>
      <c r="P481" s="22"/>
    </row>
    <row r="482" spans="3:16" x14ac:dyDescent="0.2">
      <c r="C482" s="22"/>
      <c r="D482" s="22"/>
      <c r="E482" s="22"/>
      <c r="F482" s="22"/>
      <c r="G482" s="109"/>
      <c r="H482" s="109"/>
      <c r="I482" s="109"/>
      <c r="J482" s="109"/>
      <c r="K482" s="109"/>
      <c r="L482" s="109"/>
      <c r="M482" s="109"/>
      <c r="N482" s="109"/>
      <c r="O482" s="109"/>
      <c r="P482" s="22"/>
    </row>
    <row r="483" spans="3:16" x14ac:dyDescent="0.2">
      <c r="C483" s="22"/>
      <c r="D483" s="22"/>
      <c r="E483" s="22"/>
      <c r="F483" s="22"/>
      <c r="G483" s="109"/>
      <c r="H483" s="109"/>
      <c r="I483" s="109"/>
      <c r="J483" s="109"/>
      <c r="K483" s="109"/>
      <c r="L483" s="109"/>
      <c r="M483" s="109"/>
      <c r="N483" s="109"/>
      <c r="O483" s="109"/>
      <c r="P483" s="22"/>
    </row>
    <row r="484" spans="3:16" x14ac:dyDescent="0.2">
      <c r="C484" s="22"/>
      <c r="D484" s="22"/>
      <c r="E484" s="22"/>
      <c r="F484" s="22"/>
      <c r="G484" s="109"/>
      <c r="H484" s="109"/>
      <c r="I484" s="109"/>
      <c r="J484" s="109"/>
      <c r="K484" s="109"/>
      <c r="L484" s="109"/>
      <c r="M484" s="109"/>
      <c r="N484" s="109"/>
      <c r="O484" s="109"/>
      <c r="P484" s="22"/>
    </row>
    <row r="485" spans="3:16" x14ac:dyDescent="0.2">
      <c r="C485" s="22"/>
      <c r="D485" s="22"/>
      <c r="E485" s="22"/>
      <c r="F485" s="22"/>
      <c r="G485" s="109"/>
      <c r="H485" s="109"/>
      <c r="I485" s="109"/>
      <c r="J485" s="109"/>
      <c r="K485" s="109"/>
      <c r="L485" s="109"/>
      <c r="M485" s="109"/>
      <c r="N485" s="109"/>
      <c r="O485" s="109"/>
      <c r="P485" s="22"/>
    </row>
    <row r="486" spans="3:16" x14ac:dyDescent="0.2">
      <c r="C486" s="22"/>
      <c r="D486" s="22"/>
      <c r="E486" s="22"/>
      <c r="F486" s="22"/>
      <c r="G486" s="109"/>
      <c r="H486" s="109"/>
      <c r="I486" s="109"/>
      <c r="J486" s="109"/>
      <c r="K486" s="109"/>
      <c r="L486" s="109"/>
      <c r="M486" s="109"/>
      <c r="N486" s="109"/>
      <c r="O486" s="109"/>
      <c r="P486" s="22"/>
    </row>
    <row r="487" spans="3:16" x14ac:dyDescent="0.2">
      <c r="C487" s="22"/>
      <c r="D487" s="22"/>
      <c r="E487" s="22"/>
      <c r="F487" s="22"/>
      <c r="G487" s="109"/>
      <c r="H487" s="109"/>
      <c r="I487" s="109"/>
      <c r="J487" s="109"/>
      <c r="K487" s="109"/>
      <c r="L487" s="109"/>
      <c r="M487" s="109"/>
      <c r="N487" s="109"/>
      <c r="O487" s="109"/>
      <c r="P487" s="22"/>
    </row>
    <row r="488" spans="3:16" x14ac:dyDescent="0.2">
      <c r="C488" s="22"/>
      <c r="D488" s="22"/>
      <c r="E488" s="22"/>
      <c r="F488" s="22"/>
      <c r="G488" s="109"/>
      <c r="H488" s="109"/>
      <c r="I488" s="109"/>
      <c r="J488" s="109"/>
      <c r="K488" s="109"/>
      <c r="L488" s="109"/>
      <c r="M488" s="109"/>
      <c r="N488" s="109"/>
      <c r="O488" s="109"/>
      <c r="P488" s="22"/>
    </row>
    <row r="489" spans="3:16" x14ac:dyDescent="0.2">
      <c r="C489" s="22"/>
      <c r="D489" s="22"/>
      <c r="E489" s="22"/>
      <c r="F489" s="22"/>
      <c r="G489" s="109"/>
      <c r="H489" s="109"/>
      <c r="I489" s="109"/>
      <c r="J489" s="109"/>
      <c r="K489" s="109"/>
      <c r="L489" s="109"/>
      <c r="M489" s="109"/>
      <c r="N489" s="109"/>
      <c r="O489" s="109"/>
      <c r="P489" s="22"/>
    </row>
    <row r="490" spans="3:16" x14ac:dyDescent="0.2">
      <c r="C490" s="22"/>
      <c r="D490" s="22"/>
      <c r="E490" s="22"/>
      <c r="F490" s="22"/>
      <c r="G490" s="109"/>
      <c r="H490" s="109"/>
      <c r="I490" s="109"/>
      <c r="J490" s="109"/>
      <c r="K490" s="109"/>
      <c r="L490" s="109"/>
      <c r="M490" s="109"/>
      <c r="N490" s="109"/>
      <c r="O490" s="109"/>
      <c r="P490" s="22"/>
    </row>
    <row r="491" spans="3:16" x14ac:dyDescent="0.2">
      <c r="C491" s="22"/>
      <c r="D491" s="22"/>
      <c r="E491" s="22"/>
      <c r="F491" s="22"/>
      <c r="G491" s="109"/>
      <c r="H491" s="109"/>
      <c r="I491" s="109"/>
      <c r="J491" s="109"/>
      <c r="K491" s="109"/>
      <c r="L491" s="109"/>
      <c r="M491" s="109"/>
      <c r="N491" s="109"/>
      <c r="O491" s="109"/>
      <c r="P491" s="22"/>
    </row>
    <row r="492" spans="3:16" x14ac:dyDescent="0.2">
      <c r="C492" s="22"/>
      <c r="D492" s="22"/>
      <c r="E492" s="22"/>
      <c r="F492" s="22"/>
      <c r="G492" s="109"/>
      <c r="H492" s="109"/>
      <c r="I492" s="109"/>
      <c r="J492" s="109"/>
      <c r="K492" s="109"/>
      <c r="L492" s="109"/>
      <c r="M492" s="109"/>
      <c r="N492" s="109"/>
      <c r="O492" s="109"/>
      <c r="P492" s="22"/>
    </row>
    <row r="493" spans="3:16" x14ac:dyDescent="0.2">
      <c r="C493" s="22"/>
      <c r="D493" s="22"/>
      <c r="E493" s="22"/>
      <c r="F493" s="22"/>
      <c r="G493" s="109"/>
      <c r="H493" s="109"/>
      <c r="I493" s="109"/>
      <c r="J493" s="109"/>
      <c r="K493" s="109"/>
      <c r="L493" s="109"/>
      <c r="M493" s="109"/>
      <c r="N493" s="109"/>
      <c r="O493" s="109"/>
      <c r="P493" s="22"/>
    </row>
    <row r="494" spans="3:16" x14ac:dyDescent="0.2">
      <c r="C494" s="22"/>
      <c r="D494" s="22"/>
      <c r="E494" s="22"/>
      <c r="F494" s="22"/>
      <c r="G494" s="109"/>
      <c r="H494" s="109"/>
      <c r="I494" s="109"/>
      <c r="J494" s="109"/>
      <c r="K494" s="109"/>
      <c r="L494" s="109"/>
      <c r="M494" s="109"/>
      <c r="N494" s="109"/>
      <c r="O494" s="109"/>
      <c r="P494" s="22"/>
    </row>
    <row r="495" spans="3:16" x14ac:dyDescent="0.2">
      <c r="C495" s="22"/>
      <c r="D495" s="22"/>
      <c r="E495" s="22"/>
      <c r="F495" s="22"/>
      <c r="G495" s="109"/>
      <c r="H495" s="109"/>
      <c r="I495" s="109"/>
      <c r="J495" s="109"/>
      <c r="K495" s="109"/>
      <c r="L495" s="109"/>
      <c r="M495" s="109"/>
      <c r="N495" s="109"/>
      <c r="O495" s="109"/>
      <c r="P495" s="22"/>
    </row>
    <row r="496" spans="3:16" x14ac:dyDescent="0.2">
      <c r="C496" s="22"/>
      <c r="D496" s="22"/>
      <c r="E496" s="22"/>
      <c r="F496" s="22"/>
      <c r="G496" s="109"/>
      <c r="H496" s="109"/>
      <c r="I496" s="109"/>
      <c r="J496" s="109"/>
      <c r="K496" s="109"/>
      <c r="L496" s="109"/>
      <c r="M496" s="109"/>
      <c r="N496" s="109"/>
      <c r="O496" s="109"/>
      <c r="P496" s="22"/>
    </row>
    <row r="497" spans="3:16" x14ac:dyDescent="0.2">
      <c r="C497" s="22"/>
      <c r="D497" s="22"/>
      <c r="E497" s="22"/>
      <c r="F497" s="22"/>
      <c r="G497" s="109"/>
      <c r="H497" s="109"/>
      <c r="I497" s="109"/>
      <c r="J497" s="109"/>
      <c r="K497" s="109"/>
      <c r="L497" s="109"/>
      <c r="M497" s="109"/>
      <c r="N497" s="109"/>
      <c r="O497" s="109"/>
      <c r="P497" s="22"/>
    </row>
    <row r="498" spans="3:16" x14ac:dyDescent="0.2">
      <c r="C498" s="22"/>
      <c r="D498" s="22"/>
      <c r="E498" s="22"/>
      <c r="F498" s="22"/>
      <c r="G498" s="109"/>
      <c r="H498" s="109"/>
      <c r="I498" s="109"/>
      <c r="J498" s="109"/>
      <c r="K498" s="109"/>
      <c r="L498" s="109"/>
      <c r="M498" s="109"/>
      <c r="N498" s="109"/>
      <c r="O498" s="109"/>
      <c r="P498" s="22"/>
    </row>
    <row r="499" spans="3:16" x14ac:dyDescent="0.2">
      <c r="C499" s="22"/>
      <c r="D499" s="22"/>
      <c r="E499" s="22"/>
      <c r="F499" s="22"/>
      <c r="G499" s="109"/>
      <c r="H499" s="109"/>
      <c r="I499" s="109"/>
      <c r="J499" s="109"/>
      <c r="K499" s="109"/>
      <c r="L499" s="109"/>
      <c r="M499" s="109"/>
      <c r="N499" s="109"/>
      <c r="O499" s="109"/>
      <c r="P499" s="22"/>
    </row>
    <row r="500" spans="3:16" x14ac:dyDescent="0.2">
      <c r="C500" s="22"/>
      <c r="D500" s="22"/>
      <c r="E500" s="22"/>
      <c r="F500" s="22"/>
      <c r="G500" s="109"/>
      <c r="H500" s="109"/>
      <c r="I500" s="109"/>
      <c r="J500" s="109"/>
      <c r="K500" s="109"/>
      <c r="L500" s="109"/>
      <c r="M500" s="109"/>
      <c r="N500" s="109"/>
      <c r="O500" s="109"/>
      <c r="P500" s="22"/>
    </row>
    <row r="501" spans="3:16" x14ac:dyDescent="0.2">
      <c r="C501" s="22"/>
      <c r="D501" s="22"/>
      <c r="E501" s="22"/>
      <c r="F501" s="22"/>
      <c r="G501" s="109"/>
      <c r="H501" s="109"/>
      <c r="I501" s="109"/>
      <c r="J501" s="109"/>
      <c r="K501" s="109"/>
      <c r="L501" s="109"/>
      <c r="M501" s="109"/>
      <c r="N501" s="109"/>
      <c r="O501" s="109"/>
      <c r="P501" s="22"/>
    </row>
    <row r="502" spans="3:16" x14ac:dyDescent="0.2">
      <c r="C502" s="22"/>
      <c r="D502" s="22"/>
      <c r="E502" s="22"/>
      <c r="F502" s="22"/>
      <c r="G502" s="109"/>
      <c r="H502" s="109"/>
      <c r="I502" s="109"/>
      <c r="J502" s="109"/>
      <c r="K502" s="109"/>
      <c r="L502" s="109"/>
      <c r="M502" s="109"/>
      <c r="N502" s="109"/>
      <c r="O502" s="109"/>
      <c r="P502" s="22"/>
    </row>
    <row r="503" spans="3:16" x14ac:dyDescent="0.2">
      <c r="C503" s="22"/>
      <c r="D503" s="22"/>
      <c r="E503" s="22"/>
      <c r="F503" s="22"/>
      <c r="G503" s="109"/>
      <c r="H503" s="109"/>
      <c r="I503" s="109"/>
      <c r="J503" s="109"/>
      <c r="K503" s="109"/>
      <c r="L503" s="109"/>
      <c r="M503" s="109"/>
      <c r="N503" s="109"/>
      <c r="O503" s="109"/>
      <c r="P503" s="22"/>
    </row>
    <row r="504" spans="3:16" x14ac:dyDescent="0.2">
      <c r="C504" s="22"/>
      <c r="D504" s="22"/>
      <c r="E504" s="22"/>
      <c r="F504" s="22"/>
      <c r="G504" s="109"/>
      <c r="H504" s="109"/>
      <c r="I504" s="109"/>
      <c r="J504" s="109"/>
      <c r="K504" s="109"/>
      <c r="L504" s="109"/>
      <c r="M504" s="109"/>
      <c r="N504" s="109"/>
      <c r="O504" s="109"/>
      <c r="P504" s="22"/>
    </row>
    <row r="505" spans="3:16" x14ac:dyDescent="0.2">
      <c r="C505" s="22"/>
      <c r="D505" s="22"/>
      <c r="E505" s="22"/>
      <c r="F505" s="22"/>
      <c r="G505" s="109"/>
      <c r="H505" s="109"/>
      <c r="I505" s="109"/>
      <c r="J505" s="109"/>
      <c r="K505" s="109"/>
      <c r="L505" s="109"/>
      <c r="M505" s="109"/>
      <c r="N505" s="109"/>
      <c r="O505" s="109"/>
      <c r="P505" s="22"/>
    </row>
    <row r="506" spans="3:16" x14ac:dyDescent="0.2">
      <c r="C506" s="22"/>
      <c r="D506" s="22"/>
      <c r="E506" s="22"/>
      <c r="F506" s="22"/>
      <c r="G506" s="109"/>
      <c r="H506" s="109"/>
      <c r="I506" s="109"/>
      <c r="J506" s="109"/>
      <c r="K506" s="109"/>
      <c r="L506" s="109"/>
      <c r="M506" s="109"/>
      <c r="N506" s="109"/>
      <c r="O506" s="109"/>
      <c r="P506" s="22"/>
    </row>
    <row r="507" spans="3:16" x14ac:dyDescent="0.2">
      <c r="C507" s="22"/>
      <c r="D507" s="22"/>
      <c r="E507" s="22"/>
      <c r="F507" s="22"/>
      <c r="G507" s="109"/>
      <c r="H507" s="109"/>
      <c r="I507" s="109"/>
      <c r="J507" s="109"/>
      <c r="K507" s="109"/>
      <c r="L507" s="109"/>
      <c r="M507" s="109"/>
      <c r="N507" s="109"/>
      <c r="O507" s="109"/>
      <c r="P507" s="22"/>
    </row>
    <row r="508" spans="3:16" x14ac:dyDescent="0.2">
      <c r="C508" s="22"/>
      <c r="D508" s="22"/>
      <c r="E508" s="22"/>
      <c r="F508" s="22"/>
      <c r="G508" s="109"/>
      <c r="H508" s="109"/>
      <c r="I508" s="109"/>
      <c r="J508" s="109"/>
      <c r="K508" s="109"/>
      <c r="L508" s="109"/>
      <c r="M508" s="109"/>
      <c r="N508" s="109"/>
      <c r="O508" s="109"/>
      <c r="P508" s="22"/>
    </row>
    <row r="509" spans="3:16" x14ac:dyDescent="0.2">
      <c r="C509" s="22"/>
      <c r="D509" s="22"/>
      <c r="E509" s="22"/>
      <c r="F509" s="22"/>
      <c r="G509" s="109"/>
      <c r="H509" s="109"/>
      <c r="I509" s="109"/>
      <c r="J509" s="109"/>
      <c r="K509" s="109"/>
      <c r="L509" s="109"/>
      <c r="M509" s="109"/>
      <c r="N509" s="109"/>
      <c r="O509" s="109"/>
      <c r="P509" s="22"/>
    </row>
    <row r="510" spans="3:16" x14ac:dyDescent="0.2">
      <c r="C510" s="22"/>
      <c r="D510" s="22"/>
      <c r="E510" s="22"/>
      <c r="F510" s="22"/>
      <c r="G510" s="109"/>
      <c r="H510" s="109"/>
      <c r="I510" s="109"/>
      <c r="J510" s="109"/>
      <c r="K510" s="109"/>
      <c r="L510" s="109"/>
      <c r="M510" s="109"/>
      <c r="N510" s="109"/>
      <c r="O510" s="109"/>
      <c r="P510" s="22"/>
    </row>
    <row r="511" spans="3:16" x14ac:dyDescent="0.2">
      <c r="C511" s="22"/>
      <c r="D511" s="22"/>
      <c r="E511" s="22"/>
      <c r="F511" s="22"/>
      <c r="G511" s="109"/>
      <c r="H511" s="109"/>
      <c r="I511" s="109"/>
      <c r="J511" s="109"/>
      <c r="K511" s="109"/>
      <c r="L511" s="109"/>
      <c r="M511" s="109"/>
      <c r="N511" s="109"/>
      <c r="O511" s="109"/>
      <c r="P511" s="22"/>
    </row>
    <row r="512" spans="3:16" x14ac:dyDescent="0.2">
      <c r="C512" s="22"/>
      <c r="D512" s="22"/>
      <c r="E512" s="22"/>
      <c r="F512" s="22"/>
      <c r="G512" s="109"/>
      <c r="H512" s="109"/>
      <c r="I512" s="109"/>
      <c r="J512" s="109"/>
      <c r="K512" s="109"/>
      <c r="L512" s="109"/>
      <c r="M512" s="109"/>
      <c r="N512" s="109"/>
      <c r="O512" s="109"/>
      <c r="P512" s="22"/>
    </row>
    <row r="513" spans="3:16" x14ac:dyDescent="0.2">
      <c r="C513" s="22"/>
      <c r="D513" s="22"/>
      <c r="E513" s="22"/>
      <c r="F513" s="22"/>
      <c r="G513" s="109"/>
      <c r="H513" s="109"/>
      <c r="I513" s="109"/>
      <c r="J513" s="109"/>
      <c r="K513" s="109"/>
      <c r="L513" s="109"/>
      <c r="M513" s="109"/>
      <c r="N513" s="109"/>
      <c r="O513" s="109"/>
      <c r="P513" s="22"/>
    </row>
    <row r="514" spans="3:16" x14ac:dyDescent="0.2">
      <c r="C514" s="22"/>
      <c r="D514" s="22"/>
      <c r="E514" s="22"/>
      <c r="F514" s="22"/>
      <c r="G514" s="109"/>
      <c r="H514" s="109"/>
      <c r="I514" s="109"/>
      <c r="J514" s="109"/>
      <c r="K514" s="109"/>
      <c r="L514" s="109"/>
      <c r="M514" s="109"/>
      <c r="N514" s="109"/>
      <c r="O514" s="109"/>
      <c r="P514" s="22"/>
    </row>
    <row r="515" spans="3:16" x14ac:dyDescent="0.2">
      <c r="C515" s="22"/>
      <c r="D515" s="22"/>
      <c r="E515" s="22"/>
      <c r="F515" s="22"/>
      <c r="G515" s="109"/>
      <c r="H515" s="109"/>
      <c r="I515" s="109"/>
      <c r="J515" s="109"/>
      <c r="K515" s="109"/>
      <c r="L515" s="109"/>
      <c r="M515" s="109"/>
      <c r="N515" s="109"/>
      <c r="O515" s="109"/>
      <c r="P515" s="22"/>
    </row>
    <row r="516" spans="3:16" x14ac:dyDescent="0.2">
      <c r="C516" s="22"/>
      <c r="D516" s="22"/>
      <c r="E516" s="22"/>
      <c r="F516" s="22"/>
      <c r="G516" s="109"/>
      <c r="H516" s="109"/>
      <c r="I516" s="109"/>
      <c r="J516" s="109"/>
      <c r="K516" s="109"/>
      <c r="L516" s="109"/>
      <c r="M516" s="109"/>
      <c r="N516" s="109"/>
      <c r="O516" s="109"/>
      <c r="P516" s="22"/>
    </row>
    <row r="517" spans="3:16" x14ac:dyDescent="0.2">
      <c r="C517" s="22"/>
      <c r="D517" s="22"/>
      <c r="E517" s="22"/>
      <c r="F517" s="22"/>
      <c r="G517" s="109"/>
      <c r="H517" s="109"/>
      <c r="I517" s="109"/>
      <c r="J517" s="109"/>
      <c r="K517" s="109"/>
      <c r="L517" s="109"/>
      <c r="M517" s="109"/>
      <c r="N517" s="109"/>
      <c r="O517" s="109"/>
      <c r="P517" s="22"/>
    </row>
    <row r="518" spans="3:16" x14ac:dyDescent="0.2">
      <c r="C518" s="22"/>
      <c r="D518" s="22"/>
      <c r="E518" s="22"/>
      <c r="F518" s="22"/>
      <c r="G518" s="109"/>
      <c r="H518" s="109"/>
      <c r="I518" s="109"/>
      <c r="J518" s="109"/>
      <c r="K518" s="109"/>
      <c r="L518" s="109"/>
      <c r="M518" s="109"/>
      <c r="N518" s="109"/>
      <c r="O518" s="109"/>
      <c r="P518" s="22"/>
    </row>
    <row r="519" spans="3:16" x14ac:dyDescent="0.2">
      <c r="C519" s="22"/>
      <c r="D519" s="22"/>
      <c r="E519" s="22"/>
      <c r="F519" s="22"/>
      <c r="G519" s="109"/>
      <c r="H519" s="109"/>
      <c r="I519" s="109"/>
      <c r="J519" s="109"/>
      <c r="K519" s="109"/>
      <c r="L519" s="109"/>
      <c r="M519" s="109"/>
      <c r="N519" s="109"/>
      <c r="O519" s="109"/>
      <c r="P519" s="22"/>
    </row>
    <row r="520" spans="3:16" x14ac:dyDescent="0.2">
      <c r="C520" s="22"/>
      <c r="D520" s="22"/>
      <c r="E520" s="22"/>
      <c r="F520" s="22"/>
      <c r="G520" s="109"/>
      <c r="H520" s="109"/>
      <c r="I520" s="109"/>
      <c r="J520" s="109"/>
      <c r="K520" s="109"/>
      <c r="L520" s="109"/>
      <c r="M520" s="109"/>
      <c r="N520" s="109"/>
      <c r="O520" s="109"/>
      <c r="P520" s="22"/>
    </row>
    <row r="521" spans="3:16" x14ac:dyDescent="0.2">
      <c r="C521" s="22"/>
      <c r="D521" s="22"/>
      <c r="E521" s="22"/>
      <c r="F521" s="22"/>
      <c r="G521" s="109"/>
      <c r="H521" s="109"/>
      <c r="I521" s="109"/>
      <c r="J521" s="109"/>
      <c r="K521" s="109"/>
      <c r="L521" s="109"/>
      <c r="M521" s="109"/>
      <c r="N521" s="109"/>
      <c r="O521" s="109"/>
      <c r="P521" s="22"/>
    </row>
    <row r="522" spans="3:16" x14ac:dyDescent="0.2">
      <c r="C522" s="22"/>
      <c r="D522" s="22"/>
      <c r="E522" s="22"/>
      <c r="F522" s="22"/>
      <c r="G522" s="109"/>
      <c r="H522" s="109"/>
      <c r="I522" s="109"/>
      <c r="J522" s="109"/>
      <c r="K522" s="109"/>
      <c r="L522" s="109"/>
      <c r="M522" s="109"/>
      <c r="N522" s="109"/>
      <c r="O522" s="109"/>
      <c r="P522" s="22"/>
    </row>
    <row r="523" spans="3:16" x14ac:dyDescent="0.2">
      <c r="C523" s="22"/>
      <c r="D523" s="22"/>
      <c r="E523" s="22"/>
      <c r="F523" s="22"/>
      <c r="G523" s="109"/>
      <c r="H523" s="109"/>
      <c r="I523" s="109"/>
      <c r="J523" s="109"/>
      <c r="K523" s="109"/>
      <c r="L523" s="109"/>
      <c r="M523" s="109"/>
      <c r="N523" s="109"/>
      <c r="O523" s="109"/>
      <c r="P523" s="22"/>
    </row>
    <row r="524" spans="3:16" x14ac:dyDescent="0.2">
      <c r="C524" s="22"/>
      <c r="D524" s="22"/>
      <c r="E524" s="22"/>
      <c r="F524" s="22"/>
      <c r="G524" s="109"/>
      <c r="H524" s="109"/>
      <c r="I524" s="109"/>
      <c r="J524" s="109"/>
      <c r="K524" s="109"/>
      <c r="L524" s="109"/>
      <c r="M524" s="109"/>
      <c r="N524" s="109"/>
      <c r="O524" s="109"/>
      <c r="P524" s="22"/>
    </row>
    <row r="525" spans="3:16" x14ac:dyDescent="0.2">
      <c r="C525" s="22"/>
      <c r="D525" s="22"/>
      <c r="E525" s="22"/>
      <c r="F525" s="22"/>
      <c r="G525" s="109"/>
      <c r="H525" s="109"/>
      <c r="I525" s="109"/>
      <c r="J525" s="109"/>
      <c r="K525" s="109"/>
      <c r="L525" s="109"/>
      <c r="M525" s="109"/>
      <c r="N525" s="109"/>
      <c r="O525" s="109"/>
      <c r="P525" s="22"/>
    </row>
    <row r="526" spans="3:16" x14ac:dyDescent="0.2">
      <c r="C526" s="22"/>
      <c r="D526" s="22"/>
      <c r="E526" s="22"/>
      <c r="F526" s="22"/>
      <c r="G526" s="109"/>
      <c r="H526" s="109"/>
      <c r="I526" s="109"/>
      <c r="J526" s="109"/>
      <c r="K526" s="109"/>
      <c r="L526" s="109"/>
      <c r="M526" s="109"/>
      <c r="N526" s="109"/>
      <c r="O526" s="109"/>
      <c r="P526" s="22"/>
    </row>
    <row r="527" spans="3:16" x14ac:dyDescent="0.2">
      <c r="C527" s="22"/>
      <c r="D527" s="22"/>
      <c r="E527" s="22"/>
      <c r="F527" s="22"/>
      <c r="G527" s="109"/>
      <c r="H527" s="109"/>
      <c r="I527" s="109"/>
      <c r="J527" s="109"/>
      <c r="K527" s="109"/>
      <c r="L527" s="109"/>
      <c r="M527" s="109"/>
      <c r="N527" s="109"/>
      <c r="O527" s="109"/>
      <c r="P527" s="22"/>
    </row>
    <row r="528" spans="3:16" x14ac:dyDescent="0.2">
      <c r="C528" s="22"/>
      <c r="D528" s="22"/>
      <c r="E528" s="22"/>
      <c r="F528" s="22"/>
      <c r="G528" s="109"/>
      <c r="H528" s="109"/>
      <c r="I528" s="109"/>
      <c r="J528" s="109"/>
      <c r="K528" s="109"/>
      <c r="L528" s="109"/>
      <c r="M528" s="109"/>
      <c r="N528" s="109"/>
      <c r="O528" s="109"/>
      <c r="P528" s="22"/>
    </row>
    <row r="529" spans="3:16" x14ac:dyDescent="0.2">
      <c r="C529" s="22"/>
      <c r="D529" s="22"/>
      <c r="E529" s="22"/>
      <c r="F529" s="22"/>
      <c r="G529" s="109"/>
      <c r="H529" s="109"/>
      <c r="I529" s="109"/>
      <c r="J529" s="109"/>
      <c r="K529" s="109"/>
      <c r="L529" s="109"/>
      <c r="M529" s="109"/>
      <c r="N529" s="109"/>
      <c r="O529" s="109"/>
      <c r="P529" s="22"/>
    </row>
    <row r="530" spans="3:16" x14ac:dyDescent="0.2">
      <c r="C530" s="22"/>
      <c r="D530" s="22"/>
      <c r="E530" s="22"/>
      <c r="F530" s="22"/>
      <c r="G530" s="109"/>
      <c r="H530" s="109"/>
      <c r="I530" s="109"/>
      <c r="J530" s="109"/>
      <c r="K530" s="109"/>
      <c r="L530" s="109"/>
      <c r="M530" s="109"/>
      <c r="N530" s="109"/>
      <c r="O530" s="109"/>
      <c r="P530" s="22"/>
    </row>
    <row r="531" spans="3:16" x14ac:dyDescent="0.2">
      <c r="C531" s="22"/>
      <c r="D531" s="22"/>
      <c r="E531" s="22"/>
      <c r="F531" s="22"/>
      <c r="G531" s="109"/>
      <c r="H531" s="109"/>
      <c r="I531" s="109"/>
      <c r="J531" s="109"/>
      <c r="K531" s="109"/>
      <c r="L531" s="109"/>
      <c r="M531" s="109"/>
      <c r="N531" s="109"/>
      <c r="O531" s="109"/>
      <c r="P531" s="22"/>
    </row>
    <row r="532" spans="3:16" x14ac:dyDescent="0.2">
      <c r="C532" s="22"/>
      <c r="D532" s="22"/>
      <c r="E532" s="22"/>
      <c r="F532" s="22"/>
      <c r="G532" s="109"/>
      <c r="H532" s="109"/>
      <c r="I532" s="109"/>
      <c r="J532" s="109"/>
      <c r="K532" s="109"/>
      <c r="L532" s="109"/>
      <c r="M532" s="109"/>
      <c r="N532" s="109"/>
      <c r="O532" s="109"/>
      <c r="P532" s="22"/>
    </row>
    <row r="533" spans="3:16" x14ac:dyDescent="0.2">
      <c r="C533" s="22"/>
      <c r="D533" s="22"/>
      <c r="E533" s="22"/>
      <c r="F533" s="22"/>
      <c r="G533" s="109"/>
      <c r="H533" s="109"/>
      <c r="I533" s="109"/>
      <c r="J533" s="109"/>
      <c r="K533" s="109"/>
      <c r="L533" s="109"/>
      <c r="M533" s="109"/>
      <c r="N533" s="109"/>
      <c r="O533" s="109"/>
      <c r="P533" s="22"/>
    </row>
    <row r="534" spans="3:16" x14ac:dyDescent="0.2">
      <c r="C534" s="22"/>
      <c r="D534" s="22"/>
      <c r="E534" s="22"/>
      <c r="F534" s="22"/>
      <c r="G534" s="109"/>
      <c r="H534" s="109"/>
      <c r="I534" s="109"/>
      <c r="J534" s="109"/>
      <c r="K534" s="109"/>
      <c r="L534" s="109"/>
      <c r="M534" s="109"/>
      <c r="N534" s="109"/>
      <c r="O534" s="109"/>
      <c r="P534" s="22"/>
    </row>
    <row r="535" spans="3:16" x14ac:dyDescent="0.2">
      <c r="C535" s="22"/>
      <c r="D535" s="22"/>
      <c r="E535" s="22"/>
      <c r="F535" s="22"/>
      <c r="G535" s="109"/>
      <c r="H535" s="109"/>
      <c r="I535" s="109"/>
      <c r="J535" s="109"/>
      <c r="K535" s="109"/>
      <c r="L535" s="109"/>
      <c r="M535" s="109"/>
      <c r="N535" s="109"/>
      <c r="O535" s="109"/>
      <c r="P535" s="22"/>
    </row>
    <row r="536" spans="3:16" x14ac:dyDescent="0.2">
      <c r="C536" s="22"/>
      <c r="D536" s="22"/>
      <c r="E536" s="22"/>
      <c r="F536" s="22"/>
      <c r="G536" s="109"/>
      <c r="H536" s="109"/>
      <c r="I536" s="109"/>
      <c r="J536" s="109"/>
      <c r="K536" s="109"/>
      <c r="L536" s="109"/>
      <c r="M536" s="109"/>
      <c r="N536" s="109"/>
      <c r="O536" s="109"/>
      <c r="P536" s="22"/>
    </row>
    <row r="537" spans="3:16" x14ac:dyDescent="0.2">
      <c r="C537" s="22"/>
      <c r="D537" s="22"/>
      <c r="E537" s="22"/>
      <c r="F537" s="22"/>
      <c r="G537" s="109"/>
      <c r="H537" s="109"/>
      <c r="I537" s="109"/>
      <c r="J537" s="109"/>
      <c r="K537" s="109"/>
      <c r="L537" s="109"/>
      <c r="M537" s="109"/>
      <c r="N537" s="109"/>
      <c r="O537" s="109"/>
      <c r="P537" s="22"/>
    </row>
    <row r="538" spans="3:16" x14ac:dyDescent="0.2">
      <c r="C538" s="22"/>
      <c r="D538" s="22"/>
      <c r="E538" s="22"/>
      <c r="F538" s="22"/>
      <c r="G538" s="109"/>
      <c r="H538" s="109"/>
      <c r="I538" s="109"/>
      <c r="J538" s="109"/>
      <c r="K538" s="109"/>
      <c r="L538" s="109"/>
      <c r="M538" s="109"/>
      <c r="N538" s="109"/>
      <c r="O538" s="109"/>
      <c r="P538" s="22"/>
    </row>
    <row r="539" spans="3:16" x14ac:dyDescent="0.2">
      <c r="C539" s="22"/>
      <c r="D539" s="22"/>
      <c r="E539" s="22"/>
      <c r="F539" s="22"/>
      <c r="G539" s="109"/>
      <c r="H539" s="109"/>
      <c r="I539" s="109"/>
      <c r="J539" s="109"/>
      <c r="K539" s="109"/>
      <c r="L539" s="109"/>
      <c r="M539" s="109"/>
      <c r="N539" s="109"/>
      <c r="O539" s="109"/>
      <c r="P539" s="22"/>
    </row>
    <row r="540" spans="3:16" x14ac:dyDescent="0.2">
      <c r="C540" s="22"/>
      <c r="D540" s="22"/>
      <c r="E540" s="22"/>
      <c r="F540" s="22"/>
      <c r="G540" s="109"/>
      <c r="H540" s="109"/>
      <c r="I540" s="109"/>
      <c r="J540" s="109"/>
      <c r="K540" s="109"/>
      <c r="L540" s="109"/>
      <c r="M540" s="109"/>
      <c r="N540" s="109"/>
      <c r="O540" s="109"/>
      <c r="P540" s="22"/>
    </row>
    <row r="541" spans="3:16" x14ac:dyDescent="0.2">
      <c r="C541" s="22"/>
      <c r="D541" s="22"/>
      <c r="E541" s="22"/>
      <c r="F541" s="22"/>
      <c r="G541" s="109"/>
      <c r="H541" s="109"/>
      <c r="I541" s="109"/>
      <c r="J541" s="109"/>
      <c r="K541" s="109"/>
      <c r="L541" s="109"/>
      <c r="M541" s="109"/>
      <c r="N541" s="109"/>
      <c r="O541" s="109"/>
      <c r="P541" s="22"/>
    </row>
    <row r="542" spans="3:16" x14ac:dyDescent="0.2">
      <c r="C542" s="22"/>
      <c r="D542" s="22"/>
      <c r="E542" s="22"/>
      <c r="F542" s="22"/>
      <c r="G542" s="109"/>
      <c r="H542" s="109"/>
      <c r="I542" s="109"/>
      <c r="J542" s="109"/>
      <c r="K542" s="109"/>
      <c r="L542" s="109"/>
      <c r="M542" s="109"/>
      <c r="N542" s="109"/>
      <c r="O542" s="109"/>
      <c r="P542" s="22"/>
    </row>
    <row r="543" spans="3:16" x14ac:dyDescent="0.2">
      <c r="C543" s="22"/>
      <c r="D543" s="22"/>
      <c r="E543" s="22"/>
      <c r="F543" s="22"/>
      <c r="G543" s="109"/>
      <c r="H543" s="109"/>
      <c r="I543" s="109"/>
      <c r="J543" s="109"/>
      <c r="K543" s="109"/>
      <c r="L543" s="109"/>
      <c r="M543" s="109"/>
      <c r="N543" s="109"/>
      <c r="O543" s="109"/>
      <c r="P543" s="22"/>
    </row>
    <row r="544" spans="3:16" x14ac:dyDescent="0.2">
      <c r="C544" s="22"/>
      <c r="D544" s="22"/>
      <c r="E544" s="22"/>
      <c r="F544" s="22"/>
      <c r="G544" s="109"/>
      <c r="H544" s="109"/>
      <c r="I544" s="109"/>
      <c r="J544" s="109"/>
      <c r="K544" s="109"/>
      <c r="L544" s="109"/>
      <c r="M544" s="109"/>
      <c r="N544" s="109"/>
      <c r="O544" s="109"/>
      <c r="P544" s="22"/>
    </row>
    <row r="545" spans="3:16" x14ac:dyDescent="0.2">
      <c r="C545" s="22"/>
      <c r="D545" s="22"/>
      <c r="E545" s="22"/>
      <c r="F545" s="22"/>
      <c r="G545" s="109"/>
      <c r="H545" s="109"/>
      <c r="I545" s="109"/>
      <c r="J545" s="109"/>
      <c r="K545" s="109"/>
      <c r="L545" s="109"/>
      <c r="M545" s="109"/>
      <c r="N545" s="109"/>
      <c r="O545" s="109"/>
      <c r="P545" s="22"/>
    </row>
    <row r="546" spans="3:16" x14ac:dyDescent="0.2">
      <c r="C546" s="22"/>
      <c r="D546" s="22"/>
      <c r="E546" s="22"/>
      <c r="F546" s="22"/>
      <c r="G546" s="109"/>
      <c r="H546" s="109"/>
      <c r="I546" s="109"/>
      <c r="J546" s="109"/>
      <c r="K546" s="109"/>
      <c r="L546" s="109"/>
      <c r="M546" s="109"/>
      <c r="N546" s="109"/>
      <c r="O546" s="109"/>
      <c r="P546" s="22"/>
    </row>
    <row r="547" spans="3:16" x14ac:dyDescent="0.2">
      <c r="C547" s="22"/>
      <c r="D547" s="22"/>
      <c r="E547" s="22"/>
      <c r="F547" s="22"/>
      <c r="G547" s="109"/>
      <c r="H547" s="109"/>
      <c r="I547" s="109"/>
      <c r="J547" s="109"/>
      <c r="K547" s="109"/>
      <c r="L547" s="109"/>
      <c r="M547" s="109"/>
      <c r="N547" s="109"/>
      <c r="O547" s="109"/>
      <c r="P547" s="22"/>
    </row>
    <row r="548" spans="3:16" x14ac:dyDescent="0.2">
      <c r="C548" s="22"/>
      <c r="D548" s="22"/>
      <c r="E548" s="22"/>
      <c r="F548" s="22"/>
      <c r="G548" s="109"/>
      <c r="H548" s="109"/>
      <c r="I548" s="109"/>
      <c r="J548" s="109"/>
      <c r="K548" s="109"/>
      <c r="L548" s="109"/>
      <c r="M548" s="109"/>
      <c r="N548" s="109"/>
      <c r="O548" s="109"/>
      <c r="P548" s="22"/>
    </row>
    <row r="549" spans="3:16" x14ac:dyDescent="0.2">
      <c r="C549" s="22"/>
      <c r="D549" s="22"/>
      <c r="E549" s="22"/>
      <c r="F549" s="22"/>
      <c r="G549" s="109"/>
      <c r="H549" s="109"/>
      <c r="I549" s="109"/>
      <c r="J549" s="109"/>
      <c r="K549" s="109"/>
      <c r="L549" s="109"/>
      <c r="M549" s="109"/>
      <c r="N549" s="109"/>
      <c r="O549" s="109"/>
      <c r="P549" s="22"/>
    </row>
    <row r="550" spans="3:16" x14ac:dyDescent="0.2">
      <c r="C550" s="22"/>
      <c r="D550" s="22"/>
      <c r="E550" s="22"/>
      <c r="F550" s="22"/>
      <c r="G550" s="109"/>
      <c r="H550" s="109"/>
      <c r="I550" s="109"/>
      <c r="J550" s="109"/>
      <c r="K550" s="109"/>
      <c r="L550" s="109"/>
      <c r="M550" s="109"/>
      <c r="N550" s="109"/>
      <c r="O550" s="109"/>
      <c r="P550" s="22"/>
    </row>
    <row r="551" spans="3:16" x14ac:dyDescent="0.2">
      <c r="C551" s="22"/>
      <c r="D551" s="22"/>
      <c r="E551" s="22"/>
      <c r="F551" s="22"/>
      <c r="G551" s="109"/>
      <c r="H551" s="109"/>
      <c r="I551" s="109"/>
      <c r="J551" s="109"/>
      <c r="K551" s="109"/>
      <c r="L551" s="109"/>
      <c r="M551" s="109"/>
      <c r="N551" s="109"/>
      <c r="O551" s="109"/>
      <c r="P551" s="22"/>
    </row>
    <row r="552" spans="3:16" x14ac:dyDescent="0.2">
      <c r="C552" s="22"/>
      <c r="D552" s="22"/>
      <c r="E552" s="22"/>
      <c r="F552" s="22"/>
      <c r="G552" s="109"/>
      <c r="H552" s="109"/>
      <c r="I552" s="109"/>
      <c r="J552" s="109"/>
      <c r="K552" s="109"/>
      <c r="L552" s="109"/>
      <c r="M552" s="109"/>
      <c r="N552" s="109"/>
      <c r="O552" s="109"/>
      <c r="P552" s="22"/>
    </row>
    <row r="553" spans="3:16" x14ac:dyDescent="0.2">
      <c r="C553" s="22"/>
      <c r="D553" s="22"/>
      <c r="E553" s="22"/>
      <c r="F553" s="22"/>
      <c r="G553" s="109"/>
      <c r="H553" s="109"/>
      <c r="I553" s="109"/>
      <c r="J553" s="109"/>
      <c r="K553" s="109"/>
      <c r="L553" s="109"/>
      <c r="M553" s="109"/>
      <c r="N553" s="109"/>
      <c r="O553" s="109"/>
      <c r="P553" s="22"/>
    </row>
    <row r="554" spans="3:16" x14ac:dyDescent="0.2">
      <c r="C554" s="22"/>
      <c r="D554" s="22"/>
      <c r="E554" s="22"/>
      <c r="F554" s="22"/>
      <c r="G554" s="109"/>
      <c r="H554" s="109"/>
      <c r="I554" s="109"/>
      <c r="J554" s="109"/>
      <c r="K554" s="109"/>
      <c r="L554" s="109"/>
      <c r="M554" s="109"/>
      <c r="N554" s="109"/>
      <c r="O554" s="109"/>
      <c r="P554" s="22"/>
    </row>
    <row r="555" spans="3:16" x14ac:dyDescent="0.2">
      <c r="C555" s="22"/>
      <c r="D555" s="22"/>
      <c r="E555" s="22"/>
      <c r="F555" s="22"/>
      <c r="G555" s="109"/>
      <c r="H555" s="109"/>
      <c r="I555" s="109"/>
      <c r="J555" s="109"/>
      <c r="K555" s="109"/>
      <c r="L555" s="109"/>
      <c r="M555" s="109"/>
      <c r="N555" s="109"/>
      <c r="O555" s="109"/>
      <c r="P555" s="22"/>
    </row>
    <row r="556" spans="3:16" x14ac:dyDescent="0.2">
      <c r="C556" s="22"/>
      <c r="D556" s="22"/>
      <c r="E556" s="22"/>
      <c r="F556" s="22"/>
      <c r="G556" s="109"/>
      <c r="H556" s="109"/>
      <c r="I556" s="109"/>
      <c r="J556" s="109"/>
      <c r="K556" s="109"/>
      <c r="L556" s="109"/>
      <c r="M556" s="109"/>
      <c r="N556" s="109"/>
      <c r="O556" s="109"/>
      <c r="P556" s="22"/>
    </row>
    <row r="557" spans="3:16" x14ac:dyDescent="0.2">
      <c r="C557" s="22"/>
      <c r="D557" s="22"/>
      <c r="E557" s="22"/>
      <c r="F557" s="22"/>
      <c r="G557" s="109"/>
      <c r="H557" s="109"/>
      <c r="I557" s="109"/>
      <c r="J557" s="109"/>
      <c r="K557" s="109"/>
      <c r="L557" s="109"/>
      <c r="M557" s="109"/>
      <c r="N557" s="109"/>
      <c r="O557" s="109"/>
      <c r="P557" s="22"/>
    </row>
    <row r="558" spans="3:16" x14ac:dyDescent="0.2">
      <c r="C558" s="22"/>
      <c r="D558" s="22"/>
      <c r="E558" s="22"/>
      <c r="F558" s="22"/>
      <c r="G558" s="109"/>
      <c r="H558" s="109"/>
      <c r="I558" s="109"/>
      <c r="J558" s="109"/>
      <c r="K558" s="109"/>
      <c r="L558" s="109"/>
      <c r="M558" s="109"/>
      <c r="N558" s="109"/>
      <c r="O558" s="109"/>
      <c r="P558" s="22"/>
    </row>
    <row r="559" spans="3:16" x14ac:dyDescent="0.2">
      <c r="C559" s="22"/>
      <c r="D559" s="22"/>
      <c r="E559" s="22"/>
      <c r="F559" s="22"/>
      <c r="G559" s="109"/>
      <c r="H559" s="109"/>
      <c r="I559" s="109"/>
      <c r="J559" s="109"/>
      <c r="K559" s="109"/>
      <c r="L559" s="109"/>
      <c r="M559" s="109"/>
      <c r="N559" s="109"/>
      <c r="O559" s="109"/>
      <c r="P559" s="22"/>
    </row>
    <row r="560" spans="3:16" x14ac:dyDescent="0.2">
      <c r="C560" s="22"/>
      <c r="D560" s="22"/>
      <c r="E560" s="22"/>
      <c r="F560" s="22"/>
      <c r="G560" s="109"/>
      <c r="H560" s="109"/>
      <c r="I560" s="109"/>
      <c r="J560" s="109"/>
      <c r="K560" s="109"/>
      <c r="L560" s="109"/>
      <c r="M560" s="109"/>
      <c r="N560" s="109"/>
      <c r="O560" s="109"/>
      <c r="P560" s="22"/>
    </row>
    <row r="561" spans="3:16" x14ac:dyDescent="0.2">
      <c r="C561" s="22"/>
      <c r="D561" s="22"/>
      <c r="E561" s="22"/>
      <c r="F561" s="22"/>
      <c r="G561" s="109"/>
      <c r="H561" s="109"/>
      <c r="I561" s="109"/>
      <c r="J561" s="109"/>
      <c r="K561" s="109"/>
      <c r="L561" s="109"/>
      <c r="M561" s="109"/>
      <c r="N561" s="109"/>
      <c r="O561" s="109"/>
      <c r="P561" s="22"/>
    </row>
    <row r="562" spans="3:16" x14ac:dyDescent="0.2">
      <c r="C562" s="22"/>
      <c r="D562" s="22"/>
      <c r="E562" s="22"/>
      <c r="F562" s="22"/>
      <c r="G562" s="109"/>
      <c r="H562" s="109"/>
      <c r="I562" s="109"/>
      <c r="J562" s="109"/>
      <c r="K562" s="109"/>
      <c r="L562" s="109"/>
      <c r="M562" s="109"/>
      <c r="N562" s="109"/>
      <c r="O562" s="109"/>
      <c r="P562" s="22"/>
    </row>
    <row r="563" spans="3:16" x14ac:dyDescent="0.2">
      <c r="C563" s="22"/>
      <c r="D563" s="22"/>
      <c r="E563" s="22"/>
      <c r="F563" s="22"/>
      <c r="G563" s="109"/>
      <c r="H563" s="109"/>
      <c r="I563" s="109"/>
      <c r="J563" s="109"/>
      <c r="K563" s="109"/>
      <c r="L563" s="109"/>
      <c r="M563" s="109"/>
      <c r="N563" s="109"/>
      <c r="O563" s="109"/>
      <c r="P563" s="22"/>
    </row>
    <row r="564" spans="3:16" x14ac:dyDescent="0.2">
      <c r="C564" s="22"/>
      <c r="D564" s="22"/>
      <c r="E564" s="22"/>
      <c r="F564" s="22"/>
      <c r="G564" s="109"/>
      <c r="H564" s="109"/>
      <c r="I564" s="109"/>
      <c r="J564" s="109"/>
      <c r="K564" s="109"/>
      <c r="L564" s="109"/>
      <c r="M564" s="109"/>
      <c r="N564" s="109"/>
      <c r="O564" s="109"/>
      <c r="P564" s="22"/>
    </row>
    <row r="565" spans="3:16" x14ac:dyDescent="0.2">
      <c r="C565" s="22"/>
      <c r="D565" s="22"/>
      <c r="E565" s="22"/>
      <c r="F565" s="22"/>
      <c r="G565" s="109"/>
      <c r="H565" s="109"/>
      <c r="I565" s="109"/>
      <c r="J565" s="109"/>
      <c r="K565" s="109"/>
      <c r="L565" s="109"/>
      <c r="M565" s="109"/>
      <c r="N565" s="109"/>
      <c r="O565" s="109"/>
      <c r="P565" s="22"/>
    </row>
    <row r="566" spans="3:16" x14ac:dyDescent="0.2">
      <c r="C566" s="22"/>
      <c r="D566" s="22"/>
      <c r="E566" s="22"/>
      <c r="F566" s="22"/>
      <c r="G566" s="109"/>
      <c r="H566" s="109"/>
      <c r="I566" s="109"/>
      <c r="J566" s="109"/>
      <c r="K566" s="109"/>
      <c r="L566" s="109"/>
      <c r="M566" s="109"/>
      <c r="N566" s="109"/>
      <c r="O566" s="109"/>
      <c r="P566" s="22"/>
    </row>
    <row r="567" spans="3:16" x14ac:dyDescent="0.2">
      <c r="C567" s="22"/>
      <c r="D567" s="22"/>
      <c r="E567" s="22"/>
      <c r="F567" s="22"/>
      <c r="G567" s="109"/>
      <c r="H567" s="109"/>
      <c r="I567" s="109"/>
      <c r="J567" s="109"/>
      <c r="K567" s="109"/>
      <c r="L567" s="109"/>
      <c r="M567" s="109"/>
      <c r="N567" s="109"/>
      <c r="O567" s="109"/>
      <c r="P567" s="22"/>
    </row>
    <row r="568" spans="3:16" x14ac:dyDescent="0.2">
      <c r="C568" s="22"/>
      <c r="D568" s="22"/>
      <c r="E568" s="22"/>
      <c r="F568" s="22"/>
      <c r="G568" s="109"/>
      <c r="H568" s="109"/>
      <c r="I568" s="109"/>
      <c r="J568" s="109"/>
      <c r="K568" s="109"/>
      <c r="L568" s="109"/>
      <c r="M568" s="109"/>
      <c r="N568" s="109"/>
      <c r="O568" s="109"/>
      <c r="P568" s="22"/>
    </row>
    <row r="569" spans="3:16" x14ac:dyDescent="0.2">
      <c r="C569" s="22"/>
      <c r="D569" s="22"/>
      <c r="E569" s="22"/>
      <c r="F569" s="22"/>
      <c r="G569" s="109"/>
      <c r="H569" s="109"/>
      <c r="I569" s="109"/>
      <c r="J569" s="109"/>
      <c r="K569" s="109"/>
      <c r="L569" s="109"/>
      <c r="M569" s="109"/>
      <c r="N569" s="109"/>
      <c r="O569" s="109"/>
      <c r="P569" s="22"/>
    </row>
    <row r="570" spans="3:16" x14ac:dyDescent="0.2">
      <c r="C570" s="22"/>
      <c r="D570" s="22"/>
      <c r="E570" s="22"/>
      <c r="F570" s="22"/>
      <c r="G570" s="109"/>
      <c r="H570" s="109"/>
      <c r="I570" s="109"/>
      <c r="J570" s="109"/>
      <c r="K570" s="109"/>
      <c r="L570" s="109"/>
      <c r="M570" s="109"/>
      <c r="N570" s="109"/>
      <c r="O570" s="109"/>
      <c r="P570" s="22"/>
    </row>
    <row r="571" spans="3:16" x14ac:dyDescent="0.2">
      <c r="C571" s="22"/>
      <c r="D571" s="22"/>
      <c r="E571" s="22"/>
      <c r="F571" s="22"/>
      <c r="G571" s="109"/>
      <c r="H571" s="109"/>
      <c r="I571" s="109"/>
      <c r="J571" s="109"/>
      <c r="K571" s="109"/>
      <c r="L571" s="109"/>
      <c r="M571" s="109"/>
      <c r="N571" s="109"/>
      <c r="O571" s="109"/>
      <c r="P571" s="22"/>
    </row>
    <row r="572" spans="3:16" x14ac:dyDescent="0.2">
      <c r="C572" s="22"/>
      <c r="D572" s="22"/>
      <c r="E572" s="22"/>
      <c r="F572" s="22"/>
      <c r="G572" s="109"/>
      <c r="H572" s="109"/>
      <c r="I572" s="109"/>
      <c r="J572" s="109"/>
      <c r="K572" s="109"/>
      <c r="L572" s="109"/>
      <c r="M572" s="109"/>
      <c r="N572" s="109"/>
      <c r="O572" s="109"/>
      <c r="P572" s="22"/>
    </row>
    <row r="573" spans="3:16" x14ac:dyDescent="0.2">
      <c r="C573" s="22"/>
      <c r="D573" s="22"/>
      <c r="E573" s="22"/>
      <c r="F573" s="22"/>
      <c r="G573" s="109"/>
      <c r="H573" s="109"/>
      <c r="I573" s="109"/>
      <c r="J573" s="109"/>
      <c r="K573" s="109"/>
      <c r="L573" s="109"/>
      <c r="M573" s="109"/>
      <c r="N573" s="109"/>
      <c r="O573" s="109"/>
      <c r="P573" s="22"/>
    </row>
    <row r="582" spans="3:16" x14ac:dyDescent="0.2">
      <c r="C582" s="22"/>
      <c r="D582" s="22"/>
      <c r="E582" s="22"/>
      <c r="F582" s="22"/>
      <c r="G582" s="109"/>
      <c r="H582" s="109"/>
      <c r="I582" s="109"/>
      <c r="J582" s="109"/>
      <c r="K582" s="109"/>
      <c r="L582" s="109"/>
      <c r="M582" s="109"/>
      <c r="N582" s="109"/>
      <c r="O582" s="109"/>
      <c r="P582" s="22"/>
    </row>
    <row r="583" spans="3:16" x14ac:dyDescent="0.2">
      <c r="C583" s="22"/>
      <c r="D583" s="22"/>
      <c r="E583" s="22"/>
      <c r="F583" s="22"/>
      <c r="G583" s="109"/>
      <c r="H583" s="109"/>
      <c r="I583" s="109"/>
      <c r="J583" s="109"/>
      <c r="K583" s="109"/>
      <c r="L583" s="109"/>
      <c r="M583" s="109"/>
      <c r="N583" s="109"/>
      <c r="O583" s="109"/>
      <c r="P583" s="22"/>
    </row>
    <row r="584" spans="3:16" x14ac:dyDescent="0.2">
      <c r="C584" s="22"/>
      <c r="D584" s="22"/>
      <c r="E584" s="22"/>
      <c r="F584" s="22"/>
      <c r="G584" s="109"/>
      <c r="H584" s="109"/>
      <c r="I584" s="109"/>
      <c r="J584" s="109"/>
      <c r="K584" s="109"/>
      <c r="L584" s="109"/>
      <c r="M584" s="109"/>
      <c r="N584" s="109"/>
      <c r="O584" s="109"/>
      <c r="P584" s="22"/>
    </row>
    <row r="585" spans="3:16" x14ac:dyDescent="0.2">
      <c r="C585" s="22"/>
      <c r="D585" s="22"/>
      <c r="E585" s="22"/>
      <c r="F585" s="22"/>
      <c r="G585" s="109"/>
      <c r="H585" s="109"/>
      <c r="I585" s="109"/>
      <c r="J585" s="109"/>
      <c r="K585" s="109"/>
      <c r="L585" s="109"/>
      <c r="M585" s="109"/>
      <c r="N585" s="109"/>
      <c r="O585" s="109"/>
      <c r="P585" s="22"/>
    </row>
    <row r="586" spans="3:16" x14ac:dyDescent="0.2">
      <c r="C586" s="22"/>
      <c r="D586" s="22"/>
      <c r="E586" s="22"/>
      <c r="F586" s="22"/>
      <c r="G586" s="109"/>
      <c r="H586" s="109"/>
      <c r="I586" s="109"/>
      <c r="J586" s="109"/>
      <c r="K586" s="109"/>
      <c r="L586" s="109"/>
      <c r="M586" s="109"/>
      <c r="N586" s="109"/>
      <c r="O586" s="109"/>
      <c r="P586" s="22"/>
    </row>
  </sheetData>
  <mergeCells count="4">
    <mergeCell ref="A43:P44"/>
    <mergeCell ref="A45:P46"/>
    <mergeCell ref="A3:F3"/>
    <mergeCell ref="F2:P2"/>
  </mergeCells>
  <printOptions horizontalCentered="1"/>
  <pageMargins left="0.59055118110236227" right="0.59055118110236227" top="0.78740157480314965" bottom="0.59055118110236227" header="0.39370078740157483" footer="0.39370078740157483"/>
  <pageSetup paperSize="8" scale="72" fitToHeight="2" orientation="landscape" r:id="rId1"/>
  <headerFooter>
    <oddHeader xml:space="preserve">&amp;R
</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2022</vt:lpstr>
      <vt:lpstr>Cilvēkstundas_EKII_K</vt:lpstr>
      <vt:lpstr>Cilvēkstundas_EKII</vt:lpstr>
      <vt:lpstr>'2022'!Print_Area</vt:lpstr>
      <vt:lpstr>Cilvēkstundas_EKII!Print_Area</vt:lpstr>
      <vt:lpstr>Cilvēkstundas_EKII_K!Print_Area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Gints Kārkliņš</dc:creator>
  <cp:lastModifiedBy>Gints Kārkliņš</cp:lastModifiedBy>
  <cp:lastPrinted>2021-10-12T12:44:03Z</cp:lastPrinted>
  <dcterms:created xsi:type="dcterms:W3CDTF">2011-07-21T06:52:59Z</dcterms:created>
  <dcterms:modified xsi:type="dcterms:W3CDTF">2022-05-30T20:56:09Z</dcterms:modified>
</cp:coreProperties>
</file>