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ita.trakina\Downloads\"/>
    </mc:Choice>
  </mc:AlternateContent>
  <xr:revisionPtr revIDLastSave="0" documentId="8_{3F4AB532-D989-4BB4-9438-164ABF2B76C7}" xr6:coauthVersionLast="47" xr6:coauthVersionMax="47" xr10:uidLastSave="{00000000-0000-0000-0000-000000000000}"/>
  <bookViews>
    <workbookView xWindow="-120" yWindow="-120" windowWidth="20730" windowHeight="11160" xr2:uid="{84DAE362-FE31-4E38-BED1-B775F2F99810}"/>
  </bookViews>
  <sheets>
    <sheet name="ar tirgus koeficientu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7" i="1" l="1"/>
  <c r="C6" i="1" l="1"/>
  <c r="D5" i="1"/>
  <c r="C5" i="1"/>
  <c r="F179" i="1"/>
  <c r="F180" i="1"/>
  <c r="F181" i="1"/>
  <c r="F182" i="1"/>
  <c r="F183" i="1"/>
  <c r="F184" i="1"/>
  <c r="F185" i="1"/>
  <c r="F186" i="1"/>
  <c r="F187" i="1"/>
  <c r="F188" i="1"/>
  <c r="F189" i="1"/>
  <c r="F178" i="1"/>
  <c r="E187" i="1"/>
  <c r="E188" i="1"/>
  <c r="E189" i="1"/>
  <c r="E179" i="1"/>
  <c r="E180" i="1"/>
  <c r="E181" i="1"/>
  <c r="E182" i="1"/>
  <c r="E183" i="1"/>
  <c r="E184" i="1"/>
  <c r="E185" i="1"/>
  <c r="E186" i="1"/>
  <c r="E178" i="1"/>
  <c r="D76" i="1"/>
  <c r="C64" i="1" l="1"/>
  <c r="D64" i="1" s="1"/>
  <c r="E64" i="1" s="1"/>
  <c r="D43" i="1"/>
  <c r="D42" i="1"/>
  <c r="C22" i="1"/>
  <c r="D67" i="1"/>
  <c r="E67" i="1" s="1"/>
  <c r="D66" i="1"/>
  <c r="E66" i="1" s="1"/>
  <c r="D46" i="1"/>
  <c r="E46" i="1" s="1"/>
  <c r="D45" i="1"/>
  <c r="E45" i="1" s="1"/>
  <c r="C43" i="1"/>
  <c r="C42" i="1" s="1"/>
  <c r="C63" i="1" l="1"/>
  <c r="D63" i="1" s="1"/>
  <c r="C41" i="1"/>
  <c r="D41" i="1" s="1"/>
  <c r="E42" i="1"/>
  <c r="E43" i="1"/>
  <c r="C21" i="1"/>
  <c r="D188" i="1"/>
  <c r="E6" i="1" s="1"/>
  <c r="C188" i="1"/>
  <c r="D187" i="1"/>
  <c r="C187" i="1"/>
  <c r="C167" i="1"/>
  <c r="C140" i="1"/>
  <c r="C135" i="1"/>
  <c r="C117" i="1"/>
  <c r="C104" i="1"/>
  <c r="C94" i="1"/>
  <c r="C88" i="1"/>
  <c r="C81" i="1"/>
  <c r="C78" i="1"/>
  <c r="D25" i="1"/>
  <c r="E25" i="1" s="1"/>
  <c r="D24" i="1"/>
  <c r="E24" i="1" s="1"/>
  <c r="C62" i="1" l="1"/>
  <c r="D62" i="1" s="1"/>
  <c r="E63" i="1"/>
  <c r="C47" i="1"/>
  <c r="C51" i="1"/>
  <c r="E41" i="1"/>
  <c r="C48" i="1"/>
  <c r="F6" i="1"/>
  <c r="C134" i="1"/>
  <c r="C20" i="1"/>
  <c r="D21" i="1"/>
  <c r="E21" i="1" s="1"/>
  <c r="C77" i="1"/>
  <c r="C189" i="1"/>
  <c r="C123" i="1"/>
  <c r="D189" i="1"/>
  <c r="D22" i="1"/>
  <c r="E22" i="1" s="1"/>
  <c r="D48" i="1" l="1"/>
  <c r="E48" i="1" s="1"/>
  <c r="D51" i="1"/>
  <c r="E51" i="1" s="1"/>
  <c r="D47" i="1"/>
  <c r="E47" i="1" s="1"/>
  <c r="C69" i="1"/>
  <c r="C68" i="1"/>
  <c r="C72" i="1"/>
  <c r="E62" i="1"/>
  <c r="C40" i="1"/>
  <c r="D40" i="1" s="1"/>
  <c r="C30" i="1"/>
  <c r="D30" i="1" s="1"/>
  <c r="E30" i="1" s="1"/>
  <c r="C26" i="1"/>
  <c r="D26" i="1" s="1"/>
  <c r="E26" i="1" s="1"/>
  <c r="C27" i="1"/>
  <c r="D27" i="1" s="1"/>
  <c r="E27" i="1" s="1"/>
  <c r="D20" i="1"/>
  <c r="E20" i="1" s="1"/>
  <c r="C84" i="1"/>
  <c r="C76" i="1" s="1"/>
  <c r="D68" i="1" l="1"/>
  <c r="E68" i="1" s="1"/>
  <c r="D69" i="1"/>
  <c r="E69" i="1" s="1"/>
  <c r="D72" i="1"/>
  <c r="E72" i="1" s="1"/>
  <c r="C61" i="1"/>
  <c r="E40" i="1"/>
  <c r="C50" i="1"/>
  <c r="D50" i="1" s="1"/>
  <c r="E5" i="1"/>
  <c r="F5" i="1" s="1"/>
  <c r="C19" i="1"/>
  <c r="C71" i="1" l="1"/>
  <c r="D71" i="1" s="1"/>
  <c r="D61" i="1"/>
  <c r="E61" i="1" s="1"/>
  <c r="E71" i="1"/>
  <c r="C70" i="1"/>
  <c r="D70" i="1" s="1"/>
  <c r="C49" i="1"/>
  <c r="D49" i="1" s="1"/>
  <c r="E50" i="1"/>
  <c r="C29" i="1"/>
  <c r="D19" i="1"/>
  <c r="E19" i="1" s="1"/>
  <c r="E70" i="1" l="1"/>
  <c r="E60" i="1" s="1"/>
  <c r="C60" i="1"/>
  <c r="D60" i="1" s="1"/>
  <c r="E49" i="1"/>
  <c r="E39" i="1" s="1"/>
  <c r="C39" i="1"/>
  <c r="D39" i="1" s="1"/>
  <c r="C28" i="1"/>
  <c r="D29" i="1"/>
  <c r="E29" i="1" s="1"/>
  <c r="D28" i="1" l="1"/>
  <c r="E28" i="1" s="1"/>
  <c r="E18" i="1" s="1"/>
  <c r="C4" i="1" s="1"/>
  <c r="D4" i="1" s="1"/>
  <c r="E4" i="1" s="1"/>
  <c r="F4" i="1" s="1"/>
  <c r="C18" i="1"/>
  <c r="D18" i="1" s="1"/>
  <c r="D7" i="1" l="1"/>
  <c r="E7" i="1"/>
  <c r="F7" i="1"/>
</calcChain>
</file>

<file path=xl/sharedStrings.xml><?xml version="1.0" encoding="utf-8"?>
<sst xmlns="http://schemas.openxmlformats.org/spreadsheetml/2006/main" count="288" uniqueCount="240">
  <si>
    <t>EKK</t>
  </si>
  <si>
    <t>turpmāk ik gadu</t>
  </si>
  <si>
    <t>1000 Atlīdzība</t>
  </si>
  <si>
    <t>2000 Preces pakalpojumi</t>
  </si>
  <si>
    <t>5000 Pamatkapitāla veidošana</t>
  </si>
  <si>
    <t>Pavisam kopā</t>
  </si>
  <si>
    <t xml:space="preserve">Informācija par jaunu amata vietu </t>
  </si>
  <si>
    <t>amata nosaukums</t>
  </si>
  <si>
    <t xml:space="preserve">amata saime </t>
  </si>
  <si>
    <t>amata līmenis</t>
  </si>
  <si>
    <t>IV līmenis</t>
  </si>
  <si>
    <t>mēnešalgu grupa</t>
  </si>
  <si>
    <t>12. mēnešalgu grupa</t>
  </si>
  <si>
    <t xml:space="preserve">cilvēku skaits </t>
  </si>
  <si>
    <t>Kods</t>
  </si>
  <si>
    <t>Rādītājs/koda nosaukums</t>
  </si>
  <si>
    <t>gada summa</t>
  </si>
  <si>
    <t>Atlīdzība</t>
  </si>
  <si>
    <t> Atalgojums</t>
  </si>
  <si>
    <t xml:space="preserve"> Mēnešalga </t>
  </si>
  <si>
    <t xml:space="preserve">Mēnešalga (darba alga) </t>
  </si>
  <si>
    <t xml:space="preserve">Prēmijas un naudas balvas (10%)                            </t>
  </si>
  <si>
    <t>Vispārējās piemaksas (10% apmērā)</t>
  </si>
  <si>
    <t> Darba devēja valsts sociālās apdrošināšanas obligātās iemaksas, sociāla rakstura pabalsti un kompensācijas</t>
  </si>
  <si>
    <t> Darba devēja valsts sociālās apdrošināšanas obligātās iemaksas</t>
  </si>
  <si>
    <t>Sociālās garantijas (5%);</t>
  </si>
  <si>
    <t>Ieņēmumu, izdevumu, finasēšanas klasifikācijas kods</t>
  </si>
  <si>
    <t>Klasifikācijas koda nosaukums</t>
  </si>
  <si>
    <t>Administratīvās izmaksas uz 1 darbinieku gadā</t>
  </si>
  <si>
    <t> 2000</t>
  </si>
  <si>
    <t>Preces un pakalpojumi</t>
  </si>
  <si>
    <t> 2100</t>
  </si>
  <si>
    <t>Mācību, darba un dienesta komandējumi, dienesta, darba braucieni</t>
  </si>
  <si>
    <t> 2110</t>
  </si>
  <si>
    <t>Iekšzemes mācību, darba un dienesta komandējumi,darba braucieni</t>
  </si>
  <si>
    <t> 2111</t>
  </si>
  <si>
    <t>Dienas nauda</t>
  </si>
  <si>
    <t> 2112</t>
  </si>
  <si>
    <t>Pārējie komandējumu un darba braucienu izdevumi</t>
  </si>
  <si>
    <t> 2120</t>
  </si>
  <si>
    <t>Ārvalstu mācību, darba un dienesta komandējumi, darba braucieni</t>
  </si>
  <si>
    <t> 2121</t>
  </si>
  <si>
    <t> 2122</t>
  </si>
  <si>
    <t> 2200</t>
  </si>
  <si>
    <t>Pakalpojumi</t>
  </si>
  <si>
    <t> 2210</t>
  </si>
  <si>
    <t>Izdevumi par sakaru pakalpojumiem</t>
  </si>
  <si>
    <t> 2211</t>
  </si>
  <si>
    <t>Valsts nozīmes datu pārraides tīkla pakalpojumi (pieslēguma punkta abonēšanas maksa, pieslēguma punkta ierīkošanas maksa un citi izdevumi)</t>
  </si>
  <si>
    <t> 2219</t>
  </si>
  <si>
    <t>Pārējie sakaru pakalpojumi</t>
  </si>
  <si>
    <t> 2220</t>
  </si>
  <si>
    <t>Izdevumi par komunālajiem pakalpojumiem</t>
  </si>
  <si>
    <t> 2221</t>
  </si>
  <si>
    <t>Izdevumi par siltumenerģiju</t>
  </si>
  <si>
    <t> 2222</t>
  </si>
  <si>
    <t>Izdevumi par ūdensapgādi un kanalizāciju</t>
  </si>
  <si>
    <t> 2223</t>
  </si>
  <si>
    <t>Izdevumi par elektroenerģiju</t>
  </si>
  <si>
    <t> 2229</t>
  </si>
  <si>
    <t>Izdevumi par pārējiem komunālajiem pakalpojumiem</t>
  </si>
  <si>
    <t> 2230</t>
  </si>
  <si>
    <t>Dažādi pakalpojumi</t>
  </si>
  <si>
    <t> 2231</t>
  </si>
  <si>
    <t>Izdevumi iestādes sabiedrisko aktivitāšu īstenošanai</t>
  </si>
  <si>
    <t>Izdevumi par profesionālās darbības pakalpojumiem</t>
  </si>
  <si>
    <t> 2233</t>
  </si>
  <si>
    <t>Izdevumi par transporta pakalpojumiem</t>
  </si>
  <si>
    <t> 2234</t>
  </si>
  <si>
    <t>Normatīvajos aktos noteiktie darba devēja veselības izdevumi darba ņēmējiem</t>
  </si>
  <si>
    <t>Izdevumi par saņemtajiem apmācību pakalpojumiem</t>
  </si>
  <si>
    <t> 2236</t>
  </si>
  <si>
    <t>Maksājumu pakalpojumi un komisijas</t>
  </si>
  <si>
    <t> 2237</t>
  </si>
  <si>
    <t>Ārvalstīs strādājošo darbinieku bērna pirmsskolas un skolas izdevumu kompensācija</t>
  </si>
  <si>
    <t> 2238</t>
  </si>
  <si>
    <t>Ārvalstīs strādājošo darbinieku dzīvokļa īres un komunālo izdevumu kompensācija</t>
  </si>
  <si>
    <t> 2239</t>
  </si>
  <si>
    <t>Pārējie neklasificētie pakalpojumi</t>
  </si>
  <si>
    <t> 2240</t>
  </si>
  <si>
    <t>Remontdarbi un iestāžu uzturēšanas pakalpojumi (izņemot kapitālo remontu)</t>
  </si>
  <si>
    <t> 2241</t>
  </si>
  <si>
    <t>Ēku, būvju un telpu būvdarbi</t>
  </si>
  <si>
    <t> 2242</t>
  </si>
  <si>
    <t>Transportlīdzekļu uzturēšana un remonts</t>
  </si>
  <si>
    <t> 2243</t>
  </si>
  <si>
    <t>Iekārtas, inventāra un aparatūras remonts, tehniskā apkalpošana</t>
  </si>
  <si>
    <t> 2244</t>
  </si>
  <si>
    <t>Nekustamā īpašuma uzturēšana</t>
  </si>
  <si>
    <t> 2246</t>
  </si>
  <si>
    <t>Autoceļu un ielu pārvaldīšana un uzturēšana</t>
  </si>
  <si>
    <t>Apdrošināšanas izdevumi</t>
  </si>
  <si>
    <t>Profesionālās darbības civiltiesiskās atbildības apdrošināšanas izdevumi</t>
  </si>
  <si>
    <t> 2249</t>
  </si>
  <si>
    <t>Pārējie remontdarbu un iestāžu uzturēšanas pakalpojumi</t>
  </si>
  <si>
    <t> 2250</t>
  </si>
  <si>
    <t>Informācijas tehnoloģijas pakalpojumi</t>
  </si>
  <si>
    <t> 2260</t>
  </si>
  <si>
    <t>Īre un noma</t>
  </si>
  <si>
    <t> 2261</t>
  </si>
  <si>
    <t>Ēku, telpu īre un noma</t>
  </si>
  <si>
    <t> 2262</t>
  </si>
  <si>
    <t>Transportlīdzekļu noma</t>
  </si>
  <si>
    <t> 2263</t>
  </si>
  <si>
    <t>Zemes noma</t>
  </si>
  <si>
    <t> 2264</t>
  </si>
  <si>
    <t>Iekārtu un inventāra īre un noma</t>
  </si>
  <si>
    <t> 2269</t>
  </si>
  <si>
    <t>Pārējā noma</t>
  </si>
  <si>
    <t> 2270</t>
  </si>
  <si>
    <t>Pārējie pakalpojumi</t>
  </si>
  <si>
    <t> 2271</t>
  </si>
  <si>
    <t>Izdevumi, kas saistīti ar operatīvo darbību</t>
  </si>
  <si>
    <t>Izdevumi par tiesvedības darbiem</t>
  </si>
  <si>
    <t> 2273</t>
  </si>
  <si>
    <t>Maksa par zinātniskās pētniecības darbu izpildi</t>
  </si>
  <si>
    <t> 2276</t>
  </si>
  <si>
    <t>Izdevumi juridiskās palīdzības sniedzējiem un zvērinātiem tiesu izpildītājiem</t>
  </si>
  <si>
    <t> 2280</t>
  </si>
  <si>
    <t>Maksājumi par saņemtajiem finanšu pakalpojumiem</t>
  </si>
  <si>
    <t> 2281</t>
  </si>
  <si>
    <t>Maksājumi par valsts parāda apkalpošanu</t>
  </si>
  <si>
    <t> 2282</t>
  </si>
  <si>
    <t>Komisijas maksas par izmantotajiem atvasinātajiem finanšu instrumentiem</t>
  </si>
  <si>
    <t> 2283</t>
  </si>
  <si>
    <t>Maksājumi par pašvaldību parāda apkalpošanu</t>
  </si>
  <si>
    <t> 2300</t>
  </si>
  <si>
    <t>Krājumi, materiāli, energoresursi, preces, biroja preces un inventārs, kurus neuzskaita kodā 5000</t>
  </si>
  <si>
    <t> 2310</t>
  </si>
  <si>
    <t>Izdevumi par dažādām precēm un inventāru</t>
  </si>
  <si>
    <t> 2311</t>
  </si>
  <si>
    <t>Biroja preces</t>
  </si>
  <si>
    <t> 2312</t>
  </si>
  <si>
    <t>Inventārs</t>
  </si>
  <si>
    <t> 2313</t>
  </si>
  <si>
    <t>Spectērpi</t>
  </si>
  <si>
    <t>2314</t>
  </si>
  <si>
    <t>Izdevumi par precēm iestādes sabiedrisko aktivitāšu īstenošanai</t>
  </si>
  <si>
    <t> 2320</t>
  </si>
  <si>
    <t>Kurināmais un enerģētiskie materiāli</t>
  </si>
  <si>
    <t> 2321</t>
  </si>
  <si>
    <t>Kurināmais</t>
  </si>
  <si>
    <t> 2322</t>
  </si>
  <si>
    <t>Degviela</t>
  </si>
  <si>
    <t> 2329</t>
  </si>
  <si>
    <t>Pārējie enerģētiskie materiāli</t>
  </si>
  <si>
    <t> 2330</t>
  </si>
  <si>
    <t>Materiāli un izejvielas palīgražošanai</t>
  </si>
  <si>
    <t> 2340</t>
  </si>
  <si>
    <t>Zāles, ķimikālijas, laboratorijas preces, medicīniskās ierīces, medicīniskie instrumenti, laboratorijas dzīvnieki un to uzturēšana</t>
  </si>
  <si>
    <t> 2341</t>
  </si>
  <si>
    <t>Zāles, ķimikālijas, laboratorijas preces</t>
  </si>
  <si>
    <t> 2343</t>
  </si>
  <si>
    <t>Asins iegāde</t>
  </si>
  <si>
    <t> 2344</t>
  </si>
  <si>
    <t>Medicīnas instrumenti, laboratorijas dzīvnieki un to uzturēšana</t>
  </si>
  <si>
    <t> 2350</t>
  </si>
  <si>
    <t>Iestāžu uzturēšanas materiāli un prece</t>
  </si>
  <si>
    <t> 2360</t>
  </si>
  <si>
    <t>Valsts un pašvaldību aprūpē un apgādē esošo personu uzturēšana</t>
  </si>
  <si>
    <t> 2361</t>
  </si>
  <si>
    <t>Mīkstais inventārs</t>
  </si>
  <si>
    <t> 2362</t>
  </si>
  <si>
    <t>Virtuves inventārs, trauki un galda piederumi</t>
  </si>
  <si>
    <t> 2363</t>
  </si>
  <si>
    <t>Ēdināšanas izdevumi</t>
  </si>
  <si>
    <t> 2364</t>
  </si>
  <si>
    <t>Formas tērpi un speciālais apģērbs</t>
  </si>
  <si>
    <t> 2365</t>
  </si>
  <si>
    <t>Uzturdevas kompensācija naudā</t>
  </si>
  <si>
    <t>Apdrošināšanas izdevumi veselības, dzīvības un nelaimes gadījumu apdrošināšanai</t>
  </si>
  <si>
    <t> 2369</t>
  </si>
  <si>
    <t>Pārējie valsts un pašvaldību aprūpē un apgādē esošo personu uzturēšanas izdevumi, kuri nav minēti citos koda 2360 apakškodos</t>
  </si>
  <si>
    <t> 2370</t>
  </si>
  <si>
    <t>Mācību līdzekļi un materiāli</t>
  </si>
  <si>
    <t> 2380</t>
  </si>
  <si>
    <t>Specifiskie materiāli un inventārs</t>
  </si>
  <si>
    <t> 2381</t>
  </si>
  <si>
    <t>Munīcija</t>
  </si>
  <si>
    <t> 2382</t>
  </si>
  <si>
    <t>Speciālais militārais inventārs</t>
  </si>
  <si>
    <t>Speciālā militārā inventāra remonts un izveidošana</t>
  </si>
  <si>
    <t> 2389</t>
  </si>
  <si>
    <t>Pārējie specifiskas lietošanas materiāli un inventārs</t>
  </si>
  <si>
    <t> 2390</t>
  </si>
  <si>
    <t>Pārējās preces</t>
  </si>
  <si>
    <t> 2400</t>
  </si>
  <si>
    <t>Izdevumi periodikas iegādei</t>
  </si>
  <si>
    <t> 2500</t>
  </si>
  <si>
    <t>Budžeta iestāžu nodokļu, nodevu un naudas sodu maksājumi</t>
  </si>
  <si>
    <t> 2510</t>
  </si>
  <si>
    <t>Budžeta iestāžu nodokļu maksājumi</t>
  </si>
  <si>
    <t> 2512</t>
  </si>
  <si>
    <t>Budžeta iestāžu pievienotās vērtības nodokļa maksājumi</t>
  </si>
  <si>
    <t> 2513</t>
  </si>
  <si>
    <t>Budžeta iestāžu nekustamā īpašuma nodokļa maksājumi</t>
  </si>
  <si>
    <t> 2514</t>
  </si>
  <si>
    <t>Iedzīvotāju ienākuma nodoklis (no maksātnespējīgā darba devēja darbinieku prasījumu summām)</t>
  </si>
  <si>
    <t> 2515</t>
  </si>
  <si>
    <t>Budžeta iestāžu dabas resursu nodokļa maksājumi</t>
  </si>
  <si>
    <t>Valsts sociālās apdrošināšanas obligātās iemaksas (no maksātnespējīgā darba devēja darbinieku prasījumu summām)</t>
  </si>
  <si>
    <t> 2519</t>
  </si>
  <si>
    <t>Pārējie budžeta iestāžu pārskaitītie nodokļi un nodevas</t>
  </si>
  <si>
    <t>Budžeta iestāžu naudas sodu maksājumi</t>
  </si>
  <si>
    <t>Pakalpojumi, kurus budžeta iestādes apmaksā noteikto funkciju ietvaros, kas nav iestādes administratīvie izdevumi</t>
  </si>
  <si>
    <t>Nosaukums</t>
  </si>
  <si>
    <t>Izmaksas darba vietas iekārtošanai uz pieprasīto darbinieku skaitu pirmajā gadā</t>
  </si>
  <si>
    <t>Izmaksas darba vietas iekārtošanai uz pieprasīto darbinieku skaitu turpmākajos gados</t>
  </si>
  <si>
    <t>Stacionārais telefons</t>
  </si>
  <si>
    <t>Mobilais telefons</t>
  </si>
  <si>
    <t>Galda lampa, un citi galda piederumi</t>
  </si>
  <si>
    <t>Krēsls</t>
  </si>
  <si>
    <t>Monitors</t>
  </si>
  <si>
    <t>Portatīvais dators</t>
  </si>
  <si>
    <t>Dokstacija</t>
  </si>
  <si>
    <t>galds, atvilkņu bloks, dokumentu skapis</t>
  </si>
  <si>
    <t>EKK 2000</t>
  </si>
  <si>
    <t>EKK 5000</t>
  </si>
  <si>
    <t>PAVISAM KOPĀ</t>
  </si>
  <si>
    <t>Atlīdzības aprēķins</t>
  </si>
  <si>
    <t>Mēnešalga x tirgus koeficients^</t>
  </si>
  <si>
    <t>* 2023. gada viduspunkta mēnešalga x 1.2 tirgus koeficients</t>
  </si>
  <si>
    <t>Turpmākiem gadiem
 Summa ar PVN</t>
  </si>
  <si>
    <t>Vienai amata vietai gadam 
Summa ar PVN</t>
  </si>
  <si>
    <t>Administratīvās izmaksas uz pierasīto darbinieku skaitu gadā</t>
  </si>
  <si>
    <t>summa mēnesī 1 amata vietai</t>
  </si>
  <si>
    <t xml:space="preserve"> kopā  mēnesī x cilvēku skaits</t>
  </si>
  <si>
    <t>Uzturēšanas izdevumi gadā</t>
  </si>
  <si>
    <t xml:space="preserve">Izmaksas darba vietas iekārtošanai </t>
  </si>
  <si>
    <t>Izmaksas atlīdzībai, darbavietas uzturēšanai un darbavietas iekārtošani</t>
  </si>
  <si>
    <t>Nodaļas vadītājs</t>
  </si>
  <si>
    <t>II līmenis</t>
  </si>
  <si>
    <t>* 2023. gada viduspunkta mēnešalga x 1.4 tirgus koeficients</t>
  </si>
  <si>
    <t>Sistēmu un biznesa procesu vadītajs</t>
  </si>
  <si>
    <t>11. mēnešalgu grupa</t>
  </si>
  <si>
    <t> 2224</t>
  </si>
  <si>
    <t>Izdevumi par atkritumu savākšanu, izvešanu</t>
  </si>
  <si>
    <t>Darbinieku skaits</t>
  </si>
  <si>
    <t>Licenču īre</t>
  </si>
  <si>
    <t>Vadošais informācijas sistēmu uzturētājs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</si>
</sst>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i/>
      <sz val="11"/>
      <color theme="1"/>
      <name val="Calibri"/>
      <family val="2"/>
      <charset val="186"/>
      <scheme val="minor"/>
    </font>
    <font>
      <sz val="10"/>
      <name val="Times New Roman"/>
      <family val="1"/>
    </font>
    <font>
      <b/>
      <sz val="16"/>
      <color theme="1"/>
      <name val="Times New Roman"/>
      <family val="1"/>
      <charset val="186"/>
    </font>
    <font>
      <b/>
      <sz val="14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10"/>
      <name val="Arial"/>
      <family val="2"/>
      <charset val="186"/>
    </font>
    <font>
      <sz val="11"/>
      <name val="Times New Roman"/>
      <family val="1"/>
      <charset val="186"/>
    </font>
    <font>
      <sz val="9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sz val="10"/>
      <color indexed="8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0"/>
      <color rgb="FF000000"/>
      <name val="Times New Roman"/>
      <family val="1"/>
    </font>
    <font>
      <b/>
      <sz val="10"/>
      <name val="Arial"/>
      <family val="2"/>
      <charset val="186"/>
    </font>
    <font>
      <b/>
      <sz val="10"/>
      <color rgb="FFFF0000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i/>
      <sz val="10"/>
      <color rgb="FFFF0000"/>
      <name val="Times New Roman"/>
      <family val="1"/>
      <charset val="186"/>
    </font>
    <font>
      <b/>
      <sz val="11"/>
      <color theme="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b/>
      <sz val="11"/>
      <color theme="1"/>
      <name val="Times New Roman"/>
      <family val="1"/>
    </font>
    <font>
      <sz val="8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</borders>
  <cellStyleXfs count="5">
    <xf numFmtId="0" fontId="0" fillId="0" borderId="0"/>
    <xf numFmtId="0" fontId="1" fillId="0" borderId="0"/>
    <xf numFmtId="0" fontId="10" fillId="0" borderId="0"/>
    <xf numFmtId="0" fontId="10" fillId="0" borderId="0"/>
    <xf numFmtId="0" fontId="12" fillId="0" borderId="7" applyNumberFormat="0" applyProtection="0">
      <alignment horizontal="left" vertical="center" indent="1"/>
    </xf>
  </cellStyleXfs>
  <cellXfs count="128">
    <xf numFmtId="0" fontId="0" fillId="0" borderId="0" xfId="0"/>
    <xf numFmtId="0" fontId="1" fillId="0" borderId="0" xfId="1" applyAlignment="1">
      <alignment horizontal="center" vertical="center"/>
    </xf>
    <xf numFmtId="0" fontId="1" fillId="0" borderId="0" xfId="1"/>
    <xf numFmtId="14" fontId="1" fillId="0" borderId="0" xfId="1" applyNumberFormat="1"/>
    <xf numFmtId="0" fontId="2" fillId="0" borderId="0" xfId="1" applyFont="1" applyAlignment="1">
      <alignment horizontal="center" vertical="center"/>
    </xf>
    <xf numFmtId="20" fontId="1" fillId="0" borderId="0" xfId="1" applyNumberFormat="1"/>
    <xf numFmtId="0" fontId="4" fillId="0" borderId="2" xfId="1" applyFont="1" applyBorder="1" applyAlignment="1">
      <alignment horizontal="center" vertical="center"/>
    </xf>
    <xf numFmtId="0" fontId="4" fillId="0" borderId="2" xfId="1" applyFont="1" applyBorder="1" applyAlignment="1">
      <alignment horizontal="right"/>
    </xf>
    <xf numFmtId="3" fontId="1" fillId="0" borderId="0" xfId="1" applyNumberFormat="1"/>
    <xf numFmtId="0" fontId="5" fillId="0" borderId="0" xfId="1" applyFont="1" applyAlignment="1">
      <alignment horizontal="center" vertical="center"/>
    </xf>
    <xf numFmtId="0" fontId="6" fillId="0" borderId="0" xfId="0" applyFont="1" applyAlignment="1">
      <alignment wrapText="1"/>
    </xf>
    <xf numFmtId="0" fontId="7" fillId="0" borderId="1" xfId="1" applyFont="1" applyBorder="1" applyAlignment="1">
      <alignment vertical="center"/>
    </xf>
    <xf numFmtId="0" fontId="8" fillId="0" borderId="1" xfId="1" applyFont="1" applyBorder="1" applyAlignment="1">
      <alignment vertical="center"/>
    </xf>
    <xf numFmtId="0" fontId="4" fillId="0" borderId="1" xfId="1" applyFont="1" applyBorder="1" applyAlignment="1">
      <alignment vertical="center"/>
    </xf>
    <xf numFmtId="0" fontId="4" fillId="0" borderId="0" xfId="1" applyFont="1" applyAlignment="1">
      <alignment vertical="center"/>
    </xf>
    <xf numFmtId="0" fontId="5" fillId="0" borderId="0" xfId="1" applyFont="1"/>
    <xf numFmtId="0" fontId="9" fillId="5" borderId="2" xfId="1" applyFont="1" applyFill="1" applyBorder="1" applyAlignment="1">
      <alignment horizontal="center" vertical="center" wrapText="1"/>
    </xf>
    <xf numFmtId="0" fontId="1" fillId="0" borderId="0" xfId="1" applyAlignment="1">
      <alignment wrapText="1"/>
    </xf>
    <xf numFmtId="4" fontId="1" fillId="0" borderId="0" xfId="1" applyNumberFormat="1"/>
    <xf numFmtId="2" fontId="11" fillId="0" borderId="0" xfId="1" applyNumberFormat="1" applyFont="1" applyAlignment="1">
      <alignment horizontal="center" vertical="top" wrapText="1"/>
    </xf>
    <xf numFmtId="0" fontId="12" fillId="4" borderId="2" xfId="3" applyFont="1" applyFill="1" applyBorder="1" applyAlignment="1">
      <alignment horizontal="center" vertical="center" wrapText="1"/>
    </xf>
    <xf numFmtId="0" fontId="12" fillId="0" borderId="6" xfId="3" applyFont="1" applyBorder="1" applyAlignment="1">
      <alignment horizontal="center" vertical="top" wrapText="1"/>
    </xf>
    <xf numFmtId="0" fontId="13" fillId="7" borderId="2" xfId="3" applyFont="1" applyFill="1" applyBorder="1"/>
    <xf numFmtId="0" fontId="14" fillId="0" borderId="2" xfId="3" applyFont="1" applyBorder="1" applyAlignment="1">
      <alignment horizontal="justify" vertical="top" wrapText="1"/>
    </xf>
    <xf numFmtId="0" fontId="14" fillId="0" borderId="2" xfId="3" applyFont="1" applyBorder="1" applyAlignment="1">
      <alignment vertical="top" wrapText="1"/>
    </xf>
    <xf numFmtId="3" fontId="14" fillId="5" borderId="2" xfId="3" applyNumberFormat="1" applyFont="1" applyFill="1" applyBorder="1" applyAlignment="1" applyProtection="1">
      <alignment horizontal="center" vertical="center" wrapText="1"/>
      <protection locked="0"/>
    </xf>
    <xf numFmtId="0" fontId="14" fillId="8" borderId="2" xfId="3" applyFont="1" applyFill="1" applyBorder="1" applyAlignment="1">
      <alignment vertical="top" wrapText="1"/>
    </xf>
    <xf numFmtId="0" fontId="14" fillId="8" borderId="2" xfId="3" applyFont="1" applyFill="1" applyBorder="1" applyAlignment="1">
      <alignment wrapText="1"/>
    </xf>
    <xf numFmtId="3" fontId="14" fillId="8" borderId="2" xfId="3" applyNumberFormat="1" applyFont="1" applyFill="1" applyBorder="1" applyAlignment="1" applyProtection="1">
      <alignment horizontal="center" vertical="center" wrapText="1"/>
      <protection locked="0"/>
    </xf>
    <xf numFmtId="0" fontId="13" fillId="0" borderId="2" xfId="3" applyFont="1" applyBorder="1" applyAlignment="1">
      <alignment horizontal="center" vertical="top" wrapText="1"/>
    </xf>
    <xf numFmtId="0" fontId="13" fillId="0" borderId="2" xfId="3" applyFont="1" applyBorder="1" applyAlignment="1">
      <alignment wrapText="1"/>
    </xf>
    <xf numFmtId="3" fontId="13" fillId="0" borderId="2" xfId="3" applyNumberFormat="1" applyFont="1" applyBorder="1" applyAlignment="1" applyProtection="1">
      <alignment horizontal="center" vertical="center" wrapText="1"/>
      <protection locked="0"/>
    </xf>
    <xf numFmtId="0" fontId="13" fillId="0" borderId="2" xfId="3" applyFont="1" applyBorder="1" applyAlignment="1">
      <alignment horizontal="right" vertical="top" wrapText="1"/>
    </xf>
    <xf numFmtId="0" fontId="13" fillId="0" borderId="2" xfId="3" applyFont="1" applyBorder="1" applyAlignment="1">
      <alignment vertical="top" wrapText="1"/>
    </xf>
    <xf numFmtId="3" fontId="13" fillId="7" borderId="2" xfId="3" applyNumberFormat="1" applyFont="1" applyFill="1" applyBorder="1" applyAlignment="1">
      <alignment horizontal="center"/>
    </xf>
    <xf numFmtId="0" fontId="15" fillId="0" borderId="2" xfId="3" applyFont="1" applyBorder="1" applyAlignment="1">
      <alignment horizontal="right" vertical="top" wrapText="1"/>
    </xf>
    <xf numFmtId="49" fontId="16" fillId="0" borderId="9" xfId="0" applyNumberFormat="1" applyFont="1" applyBorder="1" applyAlignment="1">
      <alignment vertical="top" wrapText="1"/>
    </xf>
    <xf numFmtId="3" fontId="13" fillId="0" borderId="2" xfId="3" applyNumberFormat="1" applyFont="1" applyBorder="1" applyAlignment="1">
      <alignment horizontal="center" vertical="center"/>
    </xf>
    <xf numFmtId="49" fontId="13" fillId="0" borderId="8" xfId="4" applyNumberFormat="1" applyFont="1" applyBorder="1" applyAlignment="1" applyProtection="1">
      <alignment horizontal="right" vertical="center" indent="1"/>
    </xf>
    <xf numFmtId="3" fontId="14" fillId="8" borderId="2" xfId="3" applyNumberFormat="1" applyFont="1" applyFill="1" applyBorder="1" applyAlignment="1" applyProtection="1">
      <alignment horizontal="center" wrapText="1"/>
      <protection locked="0"/>
    </xf>
    <xf numFmtId="3" fontId="13" fillId="0" borderId="2" xfId="3" applyNumberFormat="1" applyFont="1" applyBorder="1" applyAlignment="1" applyProtection="1">
      <alignment horizontal="center" wrapText="1"/>
      <protection locked="0"/>
    </xf>
    <xf numFmtId="3" fontId="13" fillId="0" borderId="2" xfId="3" applyNumberFormat="1" applyFont="1" applyBorder="1" applyAlignment="1">
      <alignment horizontal="center"/>
    </xf>
    <xf numFmtId="1" fontId="13" fillId="7" borderId="2" xfId="3" applyNumberFormat="1" applyFont="1" applyFill="1" applyBorder="1" applyAlignment="1">
      <alignment horizontal="right"/>
    </xf>
    <xf numFmtId="0" fontId="14" fillId="8" borderId="2" xfId="3" applyFont="1" applyFill="1" applyBorder="1" applyAlignment="1">
      <alignment horizontal="left" vertical="top" wrapText="1"/>
    </xf>
    <xf numFmtId="1" fontId="13" fillId="8" borderId="2" xfId="3" applyNumberFormat="1" applyFont="1" applyFill="1" applyBorder="1" applyAlignment="1">
      <alignment horizontal="right"/>
    </xf>
    <xf numFmtId="0" fontId="4" fillId="0" borderId="0" xfId="1" applyFont="1"/>
    <xf numFmtId="0" fontId="1" fillId="0" borderId="0" xfId="1" applyAlignment="1">
      <alignment horizontal="center"/>
    </xf>
    <xf numFmtId="0" fontId="17" fillId="0" borderId="2" xfId="0" applyFont="1" applyBorder="1"/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 vertical="center" wrapText="1"/>
    </xf>
    <xf numFmtId="0" fontId="18" fillId="0" borderId="0" xfId="0" applyFont="1" applyAlignment="1">
      <alignment wrapText="1"/>
    </xf>
    <xf numFmtId="0" fontId="6" fillId="0" borderId="0" xfId="0" applyFont="1"/>
    <xf numFmtId="3" fontId="6" fillId="0" borderId="0" xfId="0" applyNumberFormat="1" applyFont="1" applyAlignment="1">
      <alignment wrapText="1"/>
    </xf>
    <xf numFmtId="3" fontId="0" fillId="0" borderId="0" xfId="0" applyNumberFormat="1" applyAlignment="1">
      <alignment wrapText="1"/>
    </xf>
    <xf numFmtId="3" fontId="19" fillId="0" borderId="0" xfId="0" applyNumberFormat="1" applyFont="1" applyAlignment="1">
      <alignment wrapText="1"/>
    </xf>
    <xf numFmtId="0" fontId="13" fillId="0" borderId="0" xfId="0" applyFont="1" applyAlignment="1">
      <alignment horizontal="left" vertical="center" wrapText="1"/>
    </xf>
    <xf numFmtId="0" fontId="13" fillId="0" borderId="0" xfId="0" applyFont="1" applyAlignment="1">
      <alignment wrapText="1"/>
    </xf>
    <xf numFmtId="0" fontId="13" fillId="0" borderId="0" xfId="0" applyFont="1"/>
    <xf numFmtId="1" fontId="0" fillId="0" borderId="0" xfId="0" applyNumberFormat="1"/>
    <xf numFmtId="3" fontId="19" fillId="0" borderId="0" xfId="0" applyNumberFormat="1" applyFont="1"/>
    <xf numFmtId="3" fontId="0" fillId="0" borderId="0" xfId="0" applyNumberFormat="1"/>
    <xf numFmtId="0" fontId="9" fillId="3" borderId="2" xfId="1" applyFont="1" applyFill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  <xf numFmtId="0" fontId="17" fillId="0" borderId="2" xfId="1" applyFont="1" applyBorder="1" applyAlignment="1">
      <alignment horizontal="left" wrapText="1"/>
    </xf>
    <xf numFmtId="0" fontId="17" fillId="0" borderId="2" xfId="1" applyFont="1" applyBorder="1" applyAlignment="1">
      <alignment horizontal="center" vertical="center"/>
    </xf>
    <xf numFmtId="0" fontId="17" fillId="0" borderId="2" xfId="1" applyFont="1" applyBorder="1" applyAlignment="1">
      <alignment horizontal="left"/>
    </xf>
    <xf numFmtId="0" fontId="9" fillId="0" borderId="2" xfId="1" applyFont="1" applyBorder="1" applyAlignment="1">
      <alignment horizontal="center" vertical="center"/>
    </xf>
    <xf numFmtId="0" fontId="17" fillId="0" borderId="2" xfId="1" applyFont="1" applyBorder="1" applyAlignment="1">
      <alignment horizontal="center" vertical="center" wrapText="1"/>
    </xf>
    <xf numFmtId="0" fontId="17" fillId="4" borderId="2" xfId="1" applyFont="1" applyFill="1" applyBorder="1" applyAlignment="1">
      <alignment horizontal="center" vertical="center"/>
    </xf>
    <xf numFmtId="0" fontId="9" fillId="4" borderId="2" xfId="1" applyFont="1" applyFill="1" applyBorder="1" applyAlignment="1">
      <alignment horizontal="center" vertical="center" wrapText="1"/>
    </xf>
    <xf numFmtId="0" fontId="9" fillId="6" borderId="2" xfId="1" applyFont="1" applyFill="1" applyBorder="1" applyAlignment="1">
      <alignment horizontal="center" vertical="center" wrapText="1"/>
    </xf>
    <xf numFmtId="0" fontId="9" fillId="6" borderId="2" xfId="1" applyFont="1" applyFill="1" applyBorder="1" applyAlignment="1">
      <alignment vertical="top" wrapText="1"/>
    </xf>
    <xf numFmtId="4" fontId="9" fillId="6" borderId="2" xfId="1" applyNumberFormat="1" applyFont="1" applyFill="1" applyBorder="1" applyAlignment="1">
      <alignment horizontal="right"/>
    </xf>
    <xf numFmtId="0" fontId="17" fillId="0" borderId="2" xfId="1" applyFont="1" applyBorder="1" applyAlignment="1">
      <alignment vertical="top" wrapText="1"/>
    </xf>
    <xf numFmtId="4" fontId="9" fillId="0" borderId="2" xfId="1" applyNumberFormat="1" applyFont="1" applyBorder="1"/>
    <xf numFmtId="4" fontId="17" fillId="0" borderId="2" xfId="1" applyNumberFormat="1" applyFont="1" applyBorder="1"/>
    <xf numFmtId="4" fontId="9" fillId="0" borderId="2" xfId="1" applyNumberFormat="1" applyFont="1" applyBorder="1" applyAlignment="1">
      <alignment horizontal="right"/>
    </xf>
    <xf numFmtId="4" fontId="17" fillId="0" borderId="2" xfId="1" applyNumberFormat="1" applyFont="1" applyBorder="1" applyAlignment="1">
      <alignment horizontal="right"/>
    </xf>
    <xf numFmtId="0" fontId="17" fillId="0" borderId="2" xfId="1" applyFont="1" applyBorder="1" applyAlignment="1">
      <alignment vertical="center" wrapText="1"/>
    </xf>
    <xf numFmtId="4" fontId="13" fillId="0" borderId="2" xfId="1" applyNumberFormat="1" applyFont="1" applyBorder="1"/>
    <xf numFmtId="0" fontId="21" fillId="0" borderId="2" xfId="1" applyFont="1" applyBorder="1" applyAlignment="1">
      <alignment vertical="top" wrapText="1"/>
    </xf>
    <xf numFmtId="0" fontId="9" fillId="0" borderId="2" xfId="1" applyFont="1" applyBorder="1" applyAlignment="1">
      <alignment vertical="top" wrapText="1"/>
    </xf>
    <xf numFmtId="0" fontId="15" fillId="0" borderId="2" xfId="2" applyFont="1" applyBorder="1" applyAlignment="1">
      <alignment vertical="top" wrapText="1"/>
    </xf>
    <xf numFmtId="0" fontId="22" fillId="0" borderId="2" xfId="1" applyFont="1" applyBorder="1" applyAlignment="1">
      <alignment vertical="top" wrapText="1"/>
    </xf>
    <xf numFmtId="0" fontId="3" fillId="0" borderId="1" xfId="1" applyFont="1" applyBorder="1" applyAlignment="1">
      <alignment vertical="center"/>
    </xf>
    <xf numFmtId="3" fontId="6" fillId="0" borderId="2" xfId="3" applyNumberFormat="1" applyFont="1" applyBorder="1" applyAlignment="1" applyProtection="1">
      <alignment horizontal="center" vertical="center" wrapText="1"/>
      <protection locked="0"/>
    </xf>
    <xf numFmtId="3" fontId="13" fillId="0" borderId="2" xfId="3" applyNumberFormat="1" applyFont="1" applyBorder="1" applyAlignment="1" applyProtection="1">
      <alignment horizontal="right" vertical="center" wrapText="1"/>
      <protection locked="0"/>
    </xf>
    <xf numFmtId="0" fontId="17" fillId="4" borderId="2" xfId="0" applyFont="1" applyFill="1" applyBorder="1" applyAlignment="1">
      <alignment horizontal="center" vertical="center"/>
    </xf>
    <xf numFmtId="0" fontId="17" fillId="4" borderId="2" xfId="0" applyFont="1" applyFill="1" applyBorder="1" applyAlignment="1">
      <alignment horizontal="center" vertical="center" wrapText="1"/>
    </xf>
    <xf numFmtId="0" fontId="13" fillId="4" borderId="2" xfId="3" applyFont="1" applyFill="1" applyBorder="1" applyAlignment="1">
      <alignment horizontal="center" vertical="center" wrapText="1"/>
    </xf>
    <xf numFmtId="1" fontId="17" fillId="0" borderId="2" xfId="0" applyNumberFormat="1" applyFont="1" applyBorder="1"/>
    <xf numFmtId="0" fontId="17" fillId="0" borderId="2" xfId="0" applyFont="1" applyBorder="1" applyAlignment="1">
      <alignment wrapText="1"/>
    </xf>
    <xf numFmtId="1" fontId="17" fillId="0" borderId="2" xfId="0" applyNumberFormat="1" applyFont="1" applyBorder="1" applyAlignment="1">
      <alignment horizontal="right" vertical="center"/>
    </xf>
    <xf numFmtId="1" fontId="17" fillId="0" borderId="2" xfId="0" applyNumberFormat="1" applyFont="1" applyBorder="1" applyAlignment="1">
      <alignment horizontal="right"/>
    </xf>
    <xf numFmtId="1" fontId="17" fillId="0" borderId="2" xfId="0" applyNumberFormat="1" applyFont="1" applyFill="1" applyBorder="1"/>
    <xf numFmtId="1" fontId="24" fillId="0" borderId="2" xfId="1" applyNumberFormat="1" applyFont="1" applyFill="1" applyBorder="1"/>
    <xf numFmtId="1" fontId="17" fillId="0" borderId="2" xfId="0" applyNumberFormat="1" applyFont="1" applyFill="1" applyBorder="1" applyAlignment="1">
      <alignment horizontal="right" vertical="center"/>
    </xf>
    <xf numFmtId="1" fontId="17" fillId="0" borderId="2" xfId="0" applyNumberFormat="1" applyFont="1" applyFill="1" applyBorder="1" applyAlignment="1">
      <alignment horizontal="right"/>
    </xf>
    <xf numFmtId="0" fontId="2" fillId="0" borderId="2" xfId="1" applyFont="1" applyFill="1" applyBorder="1" applyAlignment="1">
      <alignment horizontal="left" vertical="center"/>
    </xf>
    <xf numFmtId="3" fontId="2" fillId="0" borderId="2" xfId="1" applyNumberFormat="1" applyFont="1" applyFill="1" applyBorder="1"/>
    <xf numFmtId="0" fontId="4" fillId="0" borderId="2" xfId="1" applyFont="1" applyFill="1" applyBorder="1" applyAlignment="1">
      <alignment horizontal="center" vertical="center"/>
    </xf>
    <xf numFmtId="3" fontId="4" fillId="0" borderId="2" xfId="1" applyNumberFormat="1" applyFont="1" applyFill="1" applyBorder="1"/>
    <xf numFmtId="3" fontId="25" fillId="5" borderId="0" xfId="1" applyNumberFormat="1" applyFont="1" applyFill="1"/>
    <xf numFmtId="1" fontId="4" fillId="0" borderId="2" xfId="0" applyNumberFormat="1" applyFont="1" applyBorder="1"/>
    <xf numFmtId="1" fontId="4" fillId="0" borderId="2" xfId="0" applyNumberFormat="1" applyFont="1" applyFill="1" applyBorder="1"/>
    <xf numFmtId="4" fontId="17" fillId="0" borderId="3" xfId="1" applyNumberFormat="1" applyFont="1" applyBorder="1" applyAlignment="1">
      <alignment horizontal="right"/>
    </xf>
    <xf numFmtId="4" fontId="9" fillId="0" borderId="4" xfId="1" applyNumberFormat="1" applyFont="1" applyBorder="1" applyAlignment="1">
      <alignment horizontal="right"/>
    </xf>
    <xf numFmtId="4" fontId="9" fillId="0" borderId="5" xfId="1" applyNumberFormat="1" applyFont="1" applyBorder="1" applyAlignment="1">
      <alignment horizontal="right"/>
    </xf>
    <xf numFmtId="0" fontId="13" fillId="0" borderId="2" xfId="0" applyFont="1" applyBorder="1" applyAlignment="1">
      <alignment horizontal="justify" vertical="top" wrapText="1"/>
    </xf>
    <xf numFmtId="1" fontId="13" fillId="0" borderId="8" xfId="4" applyNumberFormat="1" applyFont="1" applyBorder="1" applyAlignment="1" applyProtection="1">
      <alignment vertical="center"/>
    </xf>
    <xf numFmtId="0" fontId="27" fillId="2" borderId="0" xfId="1" applyFont="1" applyFill="1" applyAlignment="1">
      <alignment vertical="center"/>
    </xf>
    <xf numFmtId="1" fontId="28" fillId="0" borderId="2" xfId="1" applyNumberFormat="1" applyFont="1" applyFill="1" applyBorder="1"/>
    <xf numFmtId="3" fontId="13" fillId="0" borderId="2" xfId="3" applyNumberFormat="1" applyFont="1" applyFill="1" applyBorder="1" applyAlignment="1" applyProtection="1">
      <alignment horizontal="right" vertical="center" wrapText="1"/>
      <protection locked="0"/>
    </xf>
    <xf numFmtId="3" fontId="13" fillId="0" borderId="2" xfId="3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1" applyFont="1" applyBorder="1" applyAlignment="1">
      <alignment horizontal="center"/>
    </xf>
    <xf numFmtId="0" fontId="9" fillId="3" borderId="3" xfId="1" applyFont="1" applyFill="1" applyBorder="1" applyAlignment="1">
      <alignment horizontal="center" vertical="center" wrapText="1"/>
    </xf>
    <xf numFmtId="0" fontId="9" fillId="3" borderId="4" xfId="1" applyFont="1" applyFill="1" applyBorder="1" applyAlignment="1">
      <alignment horizontal="center" vertical="center" wrapText="1"/>
    </xf>
    <xf numFmtId="0" fontId="9" fillId="3" borderId="5" xfId="1" applyFont="1" applyFill="1" applyBorder="1" applyAlignment="1">
      <alignment horizontal="center" vertical="center" wrapText="1"/>
    </xf>
    <xf numFmtId="0" fontId="17" fillId="2" borderId="4" xfId="1" applyFont="1" applyFill="1" applyBorder="1" applyAlignment="1">
      <alignment horizontal="center" wrapText="1"/>
    </xf>
    <xf numFmtId="0" fontId="17" fillId="2" borderId="5" xfId="1" applyFont="1" applyFill="1" applyBorder="1" applyAlignment="1">
      <alignment horizontal="center" wrapText="1"/>
    </xf>
    <xf numFmtId="3" fontId="20" fillId="4" borderId="3" xfId="1" applyNumberFormat="1" applyFont="1" applyFill="1" applyBorder="1" applyAlignment="1">
      <alignment horizontal="center" vertical="center"/>
    </xf>
    <xf numFmtId="3" fontId="20" fillId="4" borderId="4" xfId="1" applyNumberFormat="1" applyFont="1" applyFill="1" applyBorder="1" applyAlignment="1">
      <alignment horizontal="center" vertical="center"/>
    </xf>
    <xf numFmtId="3" fontId="20" fillId="4" borderId="5" xfId="1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right"/>
    </xf>
    <xf numFmtId="0" fontId="4" fillId="0" borderId="5" xfId="0" applyFont="1" applyBorder="1" applyAlignment="1">
      <alignment horizontal="right"/>
    </xf>
    <xf numFmtId="0" fontId="23" fillId="0" borderId="0" xfId="1" applyFont="1" applyAlignment="1">
      <alignment horizontal="left" vertical="center"/>
    </xf>
    <xf numFmtId="0" fontId="4" fillId="0" borderId="2" xfId="0" applyFont="1" applyBorder="1" applyAlignment="1">
      <alignment horizontal="right"/>
    </xf>
  </cellXfs>
  <cellStyles count="5">
    <cellStyle name="Normal" xfId="0" builtinId="0"/>
    <cellStyle name="Normal 2 2" xfId="2" xr:uid="{C6D740CA-0B89-49F7-BC6A-12001EE278F9}"/>
    <cellStyle name="Normal 2 4" xfId="3" xr:uid="{0C6ED9EC-737F-48B9-ACEA-177EE1154AC6}"/>
    <cellStyle name="Normal 7" xfId="1" xr:uid="{82444A3C-2AAD-4C9F-A334-394803358BC0}"/>
    <cellStyle name="SAPBEXHLevel3" xfId="4" xr:uid="{9859E098-F738-4832-A95E-EC146E85A25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4CF9F-51C6-46BB-AF05-0A77567816D2}">
  <dimension ref="A1:H204"/>
  <sheetViews>
    <sheetView tabSelected="1" workbookViewId="0">
      <selection activeCell="D195" sqref="D195"/>
    </sheetView>
  </sheetViews>
  <sheetFormatPr defaultRowHeight="15" x14ac:dyDescent="0.25"/>
  <cols>
    <col min="1" max="1" width="11.28515625" customWidth="1"/>
    <col min="2" max="2" width="42.140625" customWidth="1"/>
    <col min="3" max="3" width="16.7109375" customWidth="1"/>
    <col min="4" max="4" width="12.140625" customWidth="1"/>
    <col min="5" max="6" width="15.140625" customWidth="1"/>
    <col min="7" max="7" width="13.5703125" customWidth="1"/>
  </cols>
  <sheetData>
    <row r="1" spans="1:8" x14ac:dyDescent="0.25">
      <c r="A1" s="1"/>
      <c r="B1" s="2"/>
      <c r="C1" s="2"/>
      <c r="D1" s="2"/>
      <c r="E1" s="2"/>
      <c r="F1" s="3"/>
      <c r="G1" s="2"/>
    </row>
    <row r="2" spans="1:8" ht="15.75" x14ac:dyDescent="0.25">
      <c r="A2" s="4"/>
      <c r="B2" s="115" t="s">
        <v>229</v>
      </c>
      <c r="C2" s="115"/>
      <c r="D2" s="115"/>
      <c r="E2" s="115"/>
      <c r="F2" s="5"/>
      <c r="G2" s="8"/>
      <c r="H2" s="8"/>
    </row>
    <row r="3" spans="1:8" x14ac:dyDescent="0.25">
      <c r="A3" s="4"/>
      <c r="B3" s="6" t="s">
        <v>0</v>
      </c>
      <c r="C3" s="7">
        <v>2024</v>
      </c>
      <c r="D3" s="7">
        <v>2025</v>
      </c>
      <c r="E3" s="7">
        <v>2026</v>
      </c>
      <c r="F3" s="7" t="s">
        <v>1</v>
      </c>
      <c r="G3" s="8"/>
      <c r="H3" s="8"/>
    </row>
    <row r="4" spans="1:8" x14ac:dyDescent="0.25">
      <c r="A4" s="4"/>
      <c r="B4" s="99" t="s">
        <v>2</v>
      </c>
      <c r="C4" s="100">
        <f>E18+E39+E60</f>
        <v>468149</v>
      </c>
      <c r="D4" s="100">
        <f>C4</f>
        <v>468149</v>
      </c>
      <c r="E4" s="100">
        <f>D4</f>
        <v>468149</v>
      </c>
      <c r="F4" s="100">
        <f>E4</f>
        <v>468149</v>
      </c>
      <c r="G4" s="8"/>
      <c r="H4" s="8"/>
    </row>
    <row r="5" spans="1:8" x14ac:dyDescent="0.25">
      <c r="A5" s="4"/>
      <c r="B5" s="99" t="s">
        <v>3</v>
      </c>
      <c r="C5" s="100">
        <f>D76+E187</f>
        <v>35784</v>
      </c>
      <c r="D5" s="100">
        <f>D76+F187</f>
        <v>27909</v>
      </c>
      <c r="E5" s="100">
        <f>D5</f>
        <v>27909</v>
      </c>
      <c r="F5" s="100">
        <f>E5</f>
        <v>27909</v>
      </c>
      <c r="G5" s="8"/>
      <c r="H5" s="8"/>
    </row>
    <row r="6" spans="1:8" x14ac:dyDescent="0.25">
      <c r="A6" s="4"/>
      <c r="B6" s="99" t="s">
        <v>4</v>
      </c>
      <c r="C6" s="100">
        <f>E188</f>
        <v>23023</v>
      </c>
      <c r="D6" s="100">
        <v>0</v>
      </c>
      <c r="E6" s="100">
        <f>ROUNDUP($F$188,0)</f>
        <v>0</v>
      </c>
      <c r="F6" s="100">
        <f>ROUNDUP($F$188,0)</f>
        <v>0</v>
      </c>
      <c r="G6" s="8"/>
      <c r="H6" s="8"/>
    </row>
    <row r="7" spans="1:8" x14ac:dyDescent="0.25">
      <c r="A7" s="4"/>
      <c r="B7" s="101" t="s">
        <v>5</v>
      </c>
      <c r="C7" s="102">
        <f>SUM(C4:C6)</f>
        <v>526956</v>
      </c>
      <c r="D7" s="102">
        <f>SUM(D4:D6)</f>
        <v>496058</v>
      </c>
      <c r="E7" s="102">
        <f>SUM(E4:E6)</f>
        <v>496058</v>
      </c>
      <c r="F7" s="102">
        <f>SUM(F4:F6)</f>
        <v>496058</v>
      </c>
      <c r="G7" s="2"/>
    </row>
    <row r="8" spans="1:8" x14ac:dyDescent="0.25">
      <c r="A8" s="4"/>
      <c r="B8" s="2"/>
      <c r="C8" s="2"/>
      <c r="D8" s="2"/>
      <c r="E8" s="2"/>
      <c r="F8" s="2"/>
      <c r="G8" s="10"/>
    </row>
    <row r="9" spans="1:8" x14ac:dyDescent="0.25">
      <c r="A9" s="9"/>
      <c r="B9" s="2"/>
      <c r="C9" s="2"/>
      <c r="D9" s="2"/>
      <c r="E9" s="2"/>
      <c r="F9" s="2"/>
      <c r="G9" s="2"/>
    </row>
    <row r="10" spans="1:8" ht="18.75" x14ac:dyDescent="0.25">
      <c r="A10" s="85" t="s">
        <v>219</v>
      </c>
      <c r="B10" s="12"/>
      <c r="C10" s="13"/>
      <c r="D10" s="14"/>
      <c r="E10" s="14"/>
      <c r="F10" s="15"/>
      <c r="G10" s="2"/>
    </row>
    <row r="11" spans="1:8" ht="27.6" customHeight="1" x14ac:dyDescent="0.25">
      <c r="A11" s="62"/>
      <c r="B11" s="62" t="s">
        <v>6</v>
      </c>
      <c r="C11" s="116"/>
      <c r="D11" s="117"/>
      <c r="E11" s="118"/>
      <c r="F11" s="2"/>
      <c r="G11" s="2"/>
    </row>
    <row r="12" spans="1:8" ht="15.6" customHeight="1" x14ac:dyDescent="0.25">
      <c r="A12" s="63"/>
      <c r="B12" s="64" t="s">
        <v>7</v>
      </c>
      <c r="C12" s="119" t="s">
        <v>230</v>
      </c>
      <c r="D12" s="119"/>
      <c r="E12" s="120"/>
      <c r="F12" s="2"/>
      <c r="G12" s="2"/>
    </row>
    <row r="13" spans="1:8" x14ac:dyDescent="0.25">
      <c r="A13" s="65"/>
      <c r="B13" s="66" t="s">
        <v>8</v>
      </c>
      <c r="C13" s="119">
        <v>21.3</v>
      </c>
      <c r="D13" s="119"/>
      <c r="E13" s="120"/>
      <c r="F13" s="2"/>
      <c r="G13" s="2"/>
    </row>
    <row r="14" spans="1:8" x14ac:dyDescent="0.25">
      <c r="A14" s="67"/>
      <c r="B14" s="64" t="s">
        <v>9</v>
      </c>
      <c r="C14" s="119" t="s">
        <v>231</v>
      </c>
      <c r="D14" s="119"/>
      <c r="E14" s="120"/>
      <c r="F14" s="2"/>
      <c r="G14" s="2"/>
    </row>
    <row r="15" spans="1:8" ht="17.45" customHeight="1" x14ac:dyDescent="0.25">
      <c r="A15" s="68"/>
      <c r="B15" s="64" t="s">
        <v>11</v>
      </c>
      <c r="C15" s="119" t="s">
        <v>12</v>
      </c>
      <c r="D15" s="119"/>
      <c r="E15" s="120"/>
      <c r="F15" s="2"/>
      <c r="G15" s="2"/>
    </row>
    <row r="16" spans="1:8" x14ac:dyDescent="0.25">
      <c r="A16" s="69"/>
      <c r="B16" s="70" t="s">
        <v>13</v>
      </c>
      <c r="C16" s="121">
        <v>1</v>
      </c>
      <c r="D16" s="122"/>
      <c r="E16" s="123"/>
      <c r="F16" s="2"/>
      <c r="G16" s="2"/>
    </row>
    <row r="17" spans="1:7" ht="38.25" x14ac:dyDescent="0.25">
      <c r="A17" s="16" t="s">
        <v>14</v>
      </c>
      <c r="B17" s="16" t="s">
        <v>15</v>
      </c>
      <c r="C17" s="16" t="s">
        <v>225</v>
      </c>
      <c r="D17" s="16" t="s">
        <v>226</v>
      </c>
      <c r="E17" s="16" t="s">
        <v>16</v>
      </c>
      <c r="F17" s="17"/>
      <c r="G17" s="18"/>
    </row>
    <row r="18" spans="1:7" x14ac:dyDescent="0.25">
      <c r="A18" s="71">
        <v>1000</v>
      </c>
      <c r="B18" s="72" t="s">
        <v>17</v>
      </c>
      <c r="C18" s="73">
        <f>ROUND(C19+C28,0)</f>
        <v>6718</v>
      </c>
      <c r="D18" s="73">
        <f t="shared" ref="D18:D30" si="0">C18*$C$16</f>
        <v>6718</v>
      </c>
      <c r="E18" s="73">
        <f>ROUNDUP((E19+E28)*1,0)</f>
        <v>80616</v>
      </c>
      <c r="F18" s="2"/>
      <c r="G18" s="2"/>
    </row>
    <row r="19" spans="1:7" x14ac:dyDescent="0.25">
      <c r="A19" s="68">
        <v>1100</v>
      </c>
      <c r="B19" s="74" t="s">
        <v>18</v>
      </c>
      <c r="C19" s="75">
        <f>C20+C26+C27</f>
        <v>5217</v>
      </c>
      <c r="D19" s="75">
        <f t="shared" si="0"/>
        <v>5217</v>
      </c>
      <c r="E19" s="75">
        <f t="shared" ref="E19:E30" si="1">D19*12</f>
        <v>62604</v>
      </c>
      <c r="F19" s="2"/>
      <c r="G19" s="2"/>
    </row>
    <row r="20" spans="1:7" x14ac:dyDescent="0.25">
      <c r="A20" s="68">
        <v>1110</v>
      </c>
      <c r="B20" s="74" t="s">
        <v>19</v>
      </c>
      <c r="C20" s="76">
        <f>C21</f>
        <v>4347</v>
      </c>
      <c r="D20" s="77">
        <f t="shared" si="0"/>
        <v>4347</v>
      </c>
      <c r="E20" s="77">
        <f t="shared" si="1"/>
        <v>52164</v>
      </c>
      <c r="F20" s="2"/>
      <c r="G20" s="2"/>
    </row>
    <row r="21" spans="1:7" x14ac:dyDescent="0.25">
      <c r="A21" s="68"/>
      <c r="B21" s="74" t="s">
        <v>20</v>
      </c>
      <c r="C21" s="78">
        <f>C22+C23+C24+C25</f>
        <v>4347</v>
      </c>
      <c r="D21" s="77">
        <f t="shared" si="0"/>
        <v>4347</v>
      </c>
      <c r="E21" s="77">
        <f t="shared" si="1"/>
        <v>52164</v>
      </c>
      <c r="F21" s="2"/>
      <c r="G21" s="19"/>
    </row>
    <row r="22" spans="1:7" x14ac:dyDescent="0.25">
      <c r="A22" s="79">
        <v>1110</v>
      </c>
      <c r="B22" s="83" t="s">
        <v>220</v>
      </c>
      <c r="C22" s="80">
        <f>3105*1.4</f>
        <v>4347</v>
      </c>
      <c r="D22" s="77">
        <f>C22*$C$16</f>
        <v>4347</v>
      </c>
      <c r="E22" s="77">
        <f t="shared" si="1"/>
        <v>52164</v>
      </c>
      <c r="F22" s="2"/>
      <c r="G22" s="19"/>
    </row>
    <row r="23" spans="1:7" ht="27.6" customHeight="1" x14ac:dyDescent="0.25">
      <c r="A23" s="79"/>
      <c r="B23" s="84" t="s">
        <v>232</v>
      </c>
      <c r="C23" s="76"/>
      <c r="D23" s="77"/>
      <c r="E23" s="77"/>
      <c r="F23" s="2"/>
      <c r="G23" s="19"/>
    </row>
    <row r="24" spans="1:7" hidden="1" x14ac:dyDescent="0.25">
      <c r="A24" s="79"/>
      <c r="B24" s="81"/>
      <c r="C24" s="76"/>
      <c r="D24" s="77">
        <f t="shared" si="0"/>
        <v>0</v>
      </c>
      <c r="E24" s="77">
        <f t="shared" si="1"/>
        <v>0</v>
      </c>
      <c r="F24" s="2"/>
      <c r="G24" s="2"/>
    </row>
    <row r="25" spans="1:7" hidden="1" x14ac:dyDescent="0.25">
      <c r="A25" s="79"/>
      <c r="B25" s="81"/>
      <c r="C25" s="76"/>
      <c r="D25" s="77">
        <f t="shared" si="0"/>
        <v>0</v>
      </c>
      <c r="E25" s="77">
        <f t="shared" si="1"/>
        <v>0</v>
      </c>
      <c r="F25" s="2"/>
      <c r="G25" s="2"/>
    </row>
    <row r="26" spans="1:7" ht="12" customHeight="1" x14ac:dyDescent="0.25">
      <c r="A26" s="79">
        <v>1148</v>
      </c>
      <c r="B26" s="74" t="s">
        <v>21</v>
      </c>
      <c r="C26" s="76">
        <f>ROUNDUP(C20*0.1,0)</f>
        <v>435</v>
      </c>
      <c r="D26" s="77">
        <f t="shared" si="0"/>
        <v>435</v>
      </c>
      <c r="E26" s="77">
        <f t="shared" si="1"/>
        <v>5220</v>
      </c>
      <c r="F26" s="2"/>
      <c r="G26" s="2"/>
    </row>
    <row r="27" spans="1:7" ht="14.45" customHeight="1" x14ac:dyDescent="0.25">
      <c r="A27" s="79">
        <v>1147</v>
      </c>
      <c r="B27" s="74" t="s">
        <v>22</v>
      </c>
      <c r="C27" s="76">
        <f>ROUNDUP(C20*0.1,0)</f>
        <v>435</v>
      </c>
      <c r="D27" s="77">
        <f t="shared" si="0"/>
        <v>435</v>
      </c>
      <c r="E27" s="77">
        <f t="shared" si="1"/>
        <v>5220</v>
      </c>
      <c r="F27" s="2"/>
      <c r="G27" s="2"/>
    </row>
    <row r="28" spans="1:7" ht="31.5" customHeight="1" x14ac:dyDescent="0.25">
      <c r="A28" s="63">
        <v>1200</v>
      </c>
      <c r="B28" s="82" t="s">
        <v>23</v>
      </c>
      <c r="C28" s="77">
        <f>C29+C30</f>
        <v>1501</v>
      </c>
      <c r="D28" s="77">
        <f t="shared" si="0"/>
        <v>1501</v>
      </c>
      <c r="E28" s="77">
        <f t="shared" si="1"/>
        <v>18012</v>
      </c>
      <c r="F28" s="2"/>
      <c r="G28" s="2"/>
    </row>
    <row r="29" spans="1:7" ht="29.1" customHeight="1" x14ac:dyDescent="0.25">
      <c r="A29" s="68">
        <v>1210</v>
      </c>
      <c r="B29" s="74" t="s">
        <v>24</v>
      </c>
      <c r="C29" s="78">
        <f>ROUNDUP((C19+C30)*0.2359,0)</f>
        <v>1283</v>
      </c>
      <c r="D29" s="77">
        <f t="shared" si="0"/>
        <v>1283</v>
      </c>
      <c r="E29" s="77">
        <f t="shared" si="1"/>
        <v>15396</v>
      </c>
      <c r="F29" s="2"/>
      <c r="G29" s="2"/>
    </row>
    <row r="30" spans="1:7" x14ac:dyDescent="0.25">
      <c r="A30" s="68">
        <v>1221</v>
      </c>
      <c r="B30" s="74" t="s">
        <v>25</v>
      </c>
      <c r="C30" s="78">
        <f>ROUNDUP(C20*0.05,0)</f>
        <v>218</v>
      </c>
      <c r="D30" s="77">
        <f t="shared" si="0"/>
        <v>218</v>
      </c>
      <c r="E30" s="77">
        <f t="shared" si="1"/>
        <v>2616</v>
      </c>
      <c r="F30" s="2"/>
      <c r="G30" s="2"/>
    </row>
    <row r="31" spans="1:7" x14ac:dyDescent="0.25">
      <c r="A31" s="68"/>
      <c r="B31" s="74"/>
      <c r="C31" s="106"/>
      <c r="D31" s="107"/>
      <c r="E31" s="108"/>
      <c r="F31" s="2"/>
      <c r="G31" s="2"/>
    </row>
    <row r="32" spans="1:7" ht="27.6" customHeight="1" x14ac:dyDescent="0.25">
      <c r="A32" s="62"/>
      <c r="B32" s="62" t="s">
        <v>6</v>
      </c>
      <c r="C32" s="116"/>
      <c r="D32" s="117"/>
      <c r="E32" s="118"/>
      <c r="F32" s="2"/>
      <c r="G32" s="2"/>
    </row>
    <row r="33" spans="1:7" ht="15.6" customHeight="1" x14ac:dyDescent="0.25">
      <c r="A33" s="63"/>
      <c r="B33" s="64" t="s">
        <v>7</v>
      </c>
      <c r="C33" s="119" t="s">
        <v>233</v>
      </c>
      <c r="D33" s="119"/>
      <c r="E33" s="120"/>
      <c r="F33" s="2"/>
      <c r="G33" s="2"/>
    </row>
    <row r="34" spans="1:7" x14ac:dyDescent="0.25">
      <c r="A34" s="65"/>
      <c r="B34" s="66" t="s">
        <v>8</v>
      </c>
      <c r="C34" s="119">
        <v>21.4</v>
      </c>
      <c r="D34" s="119"/>
      <c r="E34" s="120"/>
      <c r="F34" s="2"/>
      <c r="G34" s="2"/>
    </row>
    <row r="35" spans="1:7" x14ac:dyDescent="0.25">
      <c r="A35" s="67"/>
      <c r="B35" s="64" t="s">
        <v>9</v>
      </c>
      <c r="C35" s="119" t="s">
        <v>10</v>
      </c>
      <c r="D35" s="119"/>
      <c r="E35" s="120"/>
      <c r="F35" s="2"/>
      <c r="G35" s="2"/>
    </row>
    <row r="36" spans="1:7" ht="17.45" customHeight="1" x14ac:dyDescent="0.25">
      <c r="A36" s="68"/>
      <c r="B36" s="64" t="s">
        <v>11</v>
      </c>
      <c r="C36" s="119" t="s">
        <v>12</v>
      </c>
      <c r="D36" s="119"/>
      <c r="E36" s="120"/>
      <c r="F36" s="2"/>
      <c r="G36" s="2"/>
    </row>
    <row r="37" spans="1:7" x14ac:dyDescent="0.25">
      <c r="A37" s="69"/>
      <c r="B37" s="70" t="s">
        <v>13</v>
      </c>
      <c r="C37" s="121">
        <v>4</v>
      </c>
      <c r="D37" s="122"/>
      <c r="E37" s="123"/>
      <c r="F37" s="2"/>
      <c r="G37" s="2"/>
    </row>
    <row r="38" spans="1:7" ht="38.25" x14ac:dyDescent="0.25">
      <c r="A38" s="16" t="s">
        <v>14</v>
      </c>
      <c r="B38" s="16" t="s">
        <v>15</v>
      </c>
      <c r="C38" s="16" t="s">
        <v>225</v>
      </c>
      <c r="D38" s="16" t="s">
        <v>226</v>
      </c>
      <c r="E38" s="16" t="s">
        <v>16</v>
      </c>
      <c r="F38" s="17"/>
      <c r="G38" s="18"/>
    </row>
    <row r="39" spans="1:7" x14ac:dyDescent="0.25">
      <c r="A39" s="71">
        <v>1000</v>
      </c>
      <c r="B39" s="72" t="s">
        <v>17</v>
      </c>
      <c r="C39" s="73">
        <f>ROUND(C40+C49,0)</f>
        <v>5759</v>
      </c>
      <c r="D39" s="73">
        <f>C39*$C$37</f>
        <v>23036</v>
      </c>
      <c r="E39" s="73">
        <f>ROUNDUP((E40+E49)*1,0)</f>
        <v>276432</v>
      </c>
      <c r="F39" s="2"/>
      <c r="G39" s="2"/>
    </row>
    <row r="40" spans="1:7" x14ac:dyDescent="0.25">
      <c r="A40" s="68">
        <v>1100</v>
      </c>
      <c r="B40" s="74" t="s">
        <v>18</v>
      </c>
      <c r="C40" s="75">
        <f>C41+C47+C48</f>
        <v>4472</v>
      </c>
      <c r="D40" s="75">
        <f>C40*$C$37</f>
        <v>17888</v>
      </c>
      <c r="E40" s="75">
        <f t="shared" ref="E40:E43" si="2">D40*12</f>
        <v>214656</v>
      </c>
      <c r="F40" s="2"/>
      <c r="G40" s="2"/>
    </row>
    <row r="41" spans="1:7" x14ac:dyDescent="0.25">
      <c r="A41" s="68">
        <v>1110</v>
      </c>
      <c r="B41" s="74" t="s">
        <v>19</v>
      </c>
      <c r="C41" s="76">
        <f>C42</f>
        <v>3726</v>
      </c>
      <c r="D41" s="77">
        <f>C41*$C$37</f>
        <v>14904</v>
      </c>
      <c r="E41" s="77">
        <f t="shared" si="2"/>
        <v>178848</v>
      </c>
      <c r="F41" s="2"/>
      <c r="G41" s="2"/>
    </row>
    <row r="42" spans="1:7" x14ac:dyDescent="0.25">
      <c r="A42" s="68"/>
      <c r="B42" s="74" t="s">
        <v>20</v>
      </c>
      <c r="C42" s="78">
        <f>C43+C44+C45+C46</f>
        <v>3726</v>
      </c>
      <c r="D42" s="77">
        <f>C42*$C$37</f>
        <v>14904</v>
      </c>
      <c r="E42" s="77">
        <f t="shared" si="2"/>
        <v>178848</v>
      </c>
      <c r="F42" s="2"/>
      <c r="G42" s="19"/>
    </row>
    <row r="43" spans="1:7" x14ac:dyDescent="0.25">
      <c r="A43" s="79">
        <v>1110</v>
      </c>
      <c r="B43" s="83" t="s">
        <v>220</v>
      </c>
      <c r="C43" s="80">
        <f>3105*1.2</f>
        <v>3726</v>
      </c>
      <c r="D43" s="77">
        <f>C43*$C$37</f>
        <v>14904</v>
      </c>
      <c r="E43" s="77">
        <f t="shared" si="2"/>
        <v>178848</v>
      </c>
      <c r="F43" s="2"/>
      <c r="G43" s="19"/>
    </row>
    <row r="44" spans="1:7" ht="27.6" customHeight="1" x14ac:dyDescent="0.25">
      <c r="A44" s="79"/>
      <c r="B44" s="84" t="s">
        <v>221</v>
      </c>
      <c r="C44" s="76"/>
      <c r="D44" s="77"/>
      <c r="E44" s="77"/>
      <c r="F44" s="2"/>
      <c r="G44" s="19"/>
    </row>
    <row r="45" spans="1:7" hidden="1" x14ac:dyDescent="0.25">
      <c r="A45" s="79"/>
      <c r="B45" s="81"/>
      <c r="C45" s="76"/>
      <c r="D45" s="77">
        <f t="shared" ref="D45:D46" si="3">C45*$C$16</f>
        <v>0</v>
      </c>
      <c r="E45" s="77">
        <f t="shared" ref="E45:E51" si="4">D45*12</f>
        <v>0</v>
      </c>
      <c r="F45" s="2"/>
      <c r="G45" s="2"/>
    </row>
    <row r="46" spans="1:7" hidden="1" x14ac:dyDescent="0.25">
      <c r="A46" s="79"/>
      <c r="B46" s="81"/>
      <c r="C46" s="76"/>
      <c r="D46" s="77">
        <f t="shared" si="3"/>
        <v>0</v>
      </c>
      <c r="E46" s="77">
        <f t="shared" si="4"/>
        <v>0</v>
      </c>
      <c r="F46" s="2"/>
      <c r="G46" s="2"/>
    </row>
    <row r="47" spans="1:7" ht="12" customHeight="1" x14ac:dyDescent="0.25">
      <c r="A47" s="79">
        <v>1148</v>
      </c>
      <c r="B47" s="74" t="s">
        <v>21</v>
      </c>
      <c r="C47" s="76">
        <f>ROUNDUP(C41*0.1,0)</f>
        <v>373</v>
      </c>
      <c r="D47" s="77">
        <f>C47*$C$37</f>
        <v>1492</v>
      </c>
      <c r="E47" s="77">
        <f t="shared" si="4"/>
        <v>17904</v>
      </c>
      <c r="F47" s="2"/>
      <c r="G47" s="2"/>
    </row>
    <row r="48" spans="1:7" ht="14.45" customHeight="1" x14ac:dyDescent="0.25">
      <c r="A48" s="79">
        <v>1147</v>
      </c>
      <c r="B48" s="74" t="s">
        <v>22</v>
      </c>
      <c r="C48" s="76">
        <f>ROUNDUP(C41*0.1,0)</f>
        <v>373</v>
      </c>
      <c r="D48" s="77">
        <f>C48*$C$37</f>
        <v>1492</v>
      </c>
      <c r="E48" s="77">
        <f t="shared" si="4"/>
        <v>17904</v>
      </c>
      <c r="F48" s="2"/>
      <c r="G48" s="2"/>
    </row>
    <row r="49" spans="1:7" ht="31.5" customHeight="1" x14ac:dyDescent="0.25">
      <c r="A49" s="63">
        <v>1200</v>
      </c>
      <c r="B49" s="82" t="s">
        <v>23</v>
      </c>
      <c r="C49" s="77">
        <f>C50+C51</f>
        <v>1287</v>
      </c>
      <c r="D49" s="77">
        <f>C49*$C$37</f>
        <v>5148</v>
      </c>
      <c r="E49" s="77">
        <f t="shared" si="4"/>
        <v>61776</v>
      </c>
      <c r="F49" s="2"/>
      <c r="G49" s="2"/>
    </row>
    <row r="50" spans="1:7" ht="29.1" customHeight="1" x14ac:dyDescent="0.25">
      <c r="A50" s="68">
        <v>1210</v>
      </c>
      <c r="B50" s="74" t="s">
        <v>24</v>
      </c>
      <c r="C50" s="78">
        <f>ROUNDUP((C40+C51)*0.2359,0)</f>
        <v>1100</v>
      </c>
      <c r="D50" s="77">
        <f>C50*$C$37</f>
        <v>4400</v>
      </c>
      <c r="E50" s="77">
        <f t="shared" si="4"/>
        <v>52800</v>
      </c>
      <c r="F50" s="2"/>
      <c r="G50" s="2"/>
    </row>
    <row r="51" spans="1:7" x14ac:dyDescent="0.25">
      <c r="A51" s="68">
        <v>1221</v>
      </c>
      <c r="B51" s="74" t="s">
        <v>25</v>
      </c>
      <c r="C51" s="78">
        <f>ROUNDUP(C41*0.05,0)</f>
        <v>187</v>
      </c>
      <c r="D51" s="77">
        <f>C51*$C$37</f>
        <v>748</v>
      </c>
      <c r="E51" s="77">
        <f t="shared" si="4"/>
        <v>8976</v>
      </c>
      <c r="F51" s="2"/>
      <c r="G51" s="2"/>
    </row>
    <row r="52" spans="1:7" x14ac:dyDescent="0.25">
      <c r="A52" s="68"/>
      <c r="B52" s="74"/>
      <c r="C52" s="106"/>
      <c r="D52" s="107"/>
      <c r="E52" s="108"/>
      <c r="F52" s="2"/>
      <c r="G52" s="2"/>
    </row>
    <row r="53" spans="1:7" ht="27.6" customHeight="1" x14ac:dyDescent="0.25">
      <c r="A53" s="62"/>
      <c r="B53" s="62" t="s">
        <v>6</v>
      </c>
      <c r="C53" s="116"/>
      <c r="D53" s="117"/>
      <c r="E53" s="118"/>
      <c r="F53" s="2"/>
      <c r="G53" s="2"/>
    </row>
    <row r="54" spans="1:7" ht="15.6" customHeight="1" x14ac:dyDescent="0.25">
      <c r="A54" s="63"/>
      <c r="B54" s="64" t="s">
        <v>7</v>
      </c>
      <c r="C54" s="119" t="s">
        <v>239</v>
      </c>
      <c r="D54" s="119"/>
      <c r="E54" s="120"/>
      <c r="F54" s="2"/>
      <c r="G54" s="2"/>
    </row>
    <row r="55" spans="1:7" x14ac:dyDescent="0.25">
      <c r="A55" s="65"/>
      <c r="B55" s="66" t="s">
        <v>8</v>
      </c>
      <c r="C55" s="119">
        <v>21.5</v>
      </c>
      <c r="D55" s="119"/>
      <c r="E55" s="120"/>
      <c r="F55" s="2"/>
      <c r="G55" s="2"/>
    </row>
    <row r="56" spans="1:7" x14ac:dyDescent="0.25">
      <c r="A56" s="67"/>
      <c r="B56" s="64" t="s">
        <v>9</v>
      </c>
      <c r="C56" s="119" t="s">
        <v>10</v>
      </c>
      <c r="D56" s="119"/>
      <c r="E56" s="120"/>
      <c r="F56" s="2"/>
      <c r="G56" s="2"/>
    </row>
    <row r="57" spans="1:7" ht="17.45" customHeight="1" x14ac:dyDescent="0.25">
      <c r="A57" s="68"/>
      <c r="B57" s="64" t="s">
        <v>11</v>
      </c>
      <c r="C57" s="119" t="s">
        <v>234</v>
      </c>
      <c r="D57" s="119"/>
      <c r="E57" s="120"/>
      <c r="F57" s="2"/>
      <c r="G57" s="2"/>
    </row>
    <row r="58" spans="1:7" x14ac:dyDescent="0.25">
      <c r="A58" s="69"/>
      <c r="B58" s="70" t="s">
        <v>13</v>
      </c>
      <c r="C58" s="121">
        <v>2</v>
      </c>
      <c r="D58" s="122"/>
      <c r="E58" s="123"/>
      <c r="F58" s="2"/>
      <c r="G58" s="2"/>
    </row>
    <row r="59" spans="1:7" ht="38.25" x14ac:dyDescent="0.25">
      <c r="A59" s="16" t="s">
        <v>14</v>
      </c>
      <c r="B59" s="16" t="s">
        <v>15</v>
      </c>
      <c r="C59" s="16" t="s">
        <v>225</v>
      </c>
      <c r="D59" s="16" t="s">
        <v>226</v>
      </c>
      <c r="E59" s="16" t="s">
        <v>16</v>
      </c>
      <c r="F59" s="17"/>
      <c r="G59" s="18"/>
    </row>
    <row r="60" spans="1:7" x14ac:dyDescent="0.25">
      <c r="A60" s="71">
        <v>1000</v>
      </c>
      <c r="B60" s="72" t="s">
        <v>17</v>
      </c>
      <c r="C60" s="73">
        <f>ROUND(C61+C70,0)</f>
        <v>4629</v>
      </c>
      <c r="D60" s="73">
        <f>C60*$C$58</f>
        <v>9258</v>
      </c>
      <c r="E60" s="73">
        <f>ROUNDUP((E61+E70)*1,0)</f>
        <v>111101</v>
      </c>
      <c r="F60" s="2"/>
      <c r="G60" s="2"/>
    </row>
    <row r="61" spans="1:7" x14ac:dyDescent="0.25">
      <c r="A61" s="68">
        <v>1100</v>
      </c>
      <c r="B61" s="74" t="s">
        <v>18</v>
      </c>
      <c r="C61" s="75">
        <f>C62+C68+C69</f>
        <v>3595.2</v>
      </c>
      <c r="D61" s="75">
        <f>C61*$C$58</f>
        <v>7190.4</v>
      </c>
      <c r="E61" s="75">
        <f t="shared" ref="E61:E64" si="5">D61*12</f>
        <v>86284.799999999988</v>
      </c>
      <c r="F61" s="2"/>
      <c r="G61" s="2"/>
    </row>
    <row r="62" spans="1:7" x14ac:dyDescent="0.25">
      <c r="A62" s="68">
        <v>1110</v>
      </c>
      <c r="B62" s="74" t="s">
        <v>19</v>
      </c>
      <c r="C62" s="76">
        <f>C63</f>
        <v>2995.2</v>
      </c>
      <c r="D62" s="77">
        <f>C62*$C$58</f>
        <v>5990.4</v>
      </c>
      <c r="E62" s="77">
        <f t="shared" si="5"/>
        <v>71884.799999999988</v>
      </c>
      <c r="F62" s="2"/>
      <c r="G62" s="2"/>
    </row>
    <row r="63" spans="1:7" x14ac:dyDescent="0.25">
      <c r="A63" s="68"/>
      <c r="B63" s="74" t="s">
        <v>20</v>
      </c>
      <c r="C63" s="78">
        <f>C64+C65+C66+C67</f>
        <v>2995.2</v>
      </c>
      <c r="D63" s="77">
        <f>C63*$C$58</f>
        <v>5990.4</v>
      </c>
      <c r="E63" s="77">
        <f t="shared" si="5"/>
        <v>71884.799999999988</v>
      </c>
      <c r="F63" s="2"/>
      <c r="G63" s="19"/>
    </row>
    <row r="64" spans="1:7" x14ac:dyDescent="0.25">
      <c r="A64" s="79">
        <v>1110</v>
      </c>
      <c r="B64" s="83" t="s">
        <v>220</v>
      </c>
      <c r="C64" s="80">
        <f>2496*1.2</f>
        <v>2995.2</v>
      </c>
      <c r="D64" s="77">
        <f>C64*$C$58</f>
        <v>5990.4</v>
      </c>
      <c r="E64" s="77">
        <f t="shared" si="5"/>
        <v>71884.799999999988</v>
      </c>
      <c r="F64" s="2"/>
      <c r="G64" s="19"/>
    </row>
    <row r="65" spans="1:7" ht="27.6" customHeight="1" x14ac:dyDescent="0.25">
      <c r="A65" s="79"/>
      <c r="B65" s="84" t="s">
        <v>221</v>
      </c>
      <c r="C65" s="76"/>
      <c r="D65" s="77"/>
      <c r="E65" s="77"/>
      <c r="F65" s="2"/>
      <c r="G65" s="19"/>
    </row>
    <row r="66" spans="1:7" hidden="1" x14ac:dyDescent="0.25">
      <c r="A66" s="79"/>
      <c r="B66" s="81"/>
      <c r="C66" s="76"/>
      <c r="D66" s="77">
        <f t="shared" ref="D66:D67" si="6">C66*$C$16</f>
        <v>0</v>
      </c>
      <c r="E66" s="77">
        <f t="shared" ref="E66:E72" si="7">D66*12</f>
        <v>0</v>
      </c>
      <c r="F66" s="2"/>
      <c r="G66" s="2"/>
    </row>
    <row r="67" spans="1:7" hidden="1" x14ac:dyDescent="0.25">
      <c r="A67" s="79"/>
      <c r="B67" s="81"/>
      <c r="C67" s="76"/>
      <c r="D67" s="77">
        <f t="shared" si="6"/>
        <v>0</v>
      </c>
      <c r="E67" s="77">
        <f t="shared" si="7"/>
        <v>0</v>
      </c>
      <c r="F67" s="2"/>
      <c r="G67" s="2"/>
    </row>
    <row r="68" spans="1:7" ht="12" customHeight="1" x14ac:dyDescent="0.25">
      <c r="A68" s="79">
        <v>1148</v>
      </c>
      <c r="B68" s="74" t="s">
        <v>21</v>
      </c>
      <c r="C68" s="76">
        <f>ROUNDUP(C62*0.1,0)</f>
        <v>300</v>
      </c>
      <c r="D68" s="77">
        <f>C68*$C$58</f>
        <v>600</v>
      </c>
      <c r="E68" s="77">
        <f t="shared" si="7"/>
        <v>7200</v>
      </c>
      <c r="F68" s="2"/>
      <c r="G68" s="2"/>
    </row>
    <row r="69" spans="1:7" ht="14.45" customHeight="1" x14ac:dyDescent="0.25">
      <c r="A69" s="79">
        <v>1147</v>
      </c>
      <c r="B69" s="74" t="s">
        <v>22</v>
      </c>
      <c r="C69" s="76">
        <f>ROUNDUP(C62*0.1,0)</f>
        <v>300</v>
      </c>
      <c r="D69" s="77">
        <f>C69*$C$58</f>
        <v>600</v>
      </c>
      <c r="E69" s="77">
        <f t="shared" si="7"/>
        <v>7200</v>
      </c>
      <c r="F69" s="2"/>
      <c r="G69" s="2"/>
    </row>
    <row r="70" spans="1:7" ht="31.5" customHeight="1" x14ac:dyDescent="0.25">
      <c r="A70" s="63">
        <v>1200</v>
      </c>
      <c r="B70" s="82" t="s">
        <v>23</v>
      </c>
      <c r="C70" s="77">
        <f>C71+C72</f>
        <v>1034</v>
      </c>
      <c r="D70" s="77">
        <f>C70*$C$58</f>
        <v>2068</v>
      </c>
      <c r="E70" s="77">
        <f t="shared" si="7"/>
        <v>24816</v>
      </c>
      <c r="F70" s="2"/>
      <c r="G70" s="2"/>
    </row>
    <row r="71" spans="1:7" ht="29.1" customHeight="1" x14ac:dyDescent="0.25">
      <c r="A71" s="68">
        <v>1210</v>
      </c>
      <c r="B71" s="74" t="s">
        <v>24</v>
      </c>
      <c r="C71" s="78">
        <f>ROUNDUP((C61+C72)*0.2359,0)</f>
        <v>884</v>
      </c>
      <c r="D71" s="77">
        <f>C71*$C$58</f>
        <v>1768</v>
      </c>
      <c r="E71" s="77">
        <f t="shared" si="7"/>
        <v>21216</v>
      </c>
      <c r="F71" s="2"/>
      <c r="G71" s="2"/>
    </row>
    <row r="72" spans="1:7" x14ac:dyDescent="0.25">
      <c r="A72" s="68">
        <v>1221</v>
      </c>
      <c r="B72" s="74" t="s">
        <v>25</v>
      </c>
      <c r="C72" s="78">
        <f>ROUNDUP(C62*0.05,0)</f>
        <v>150</v>
      </c>
      <c r="D72" s="77">
        <f>C72*$C$58</f>
        <v>300</v>
      </c>
      <c r="E72" s="77">
        <f t="shared" si="7"/>
        <v>3600</v>
      </c>
      <c r="F72" s="2"/>
      <c r="G72" s="2"/>
    </row>
    <row r="73" spans="1:7" ht="20.25" x14ac:dyDescent="0.25">
      <c r="A73" s="13" t="s">
        <v>227</v>
      </c>
      <c r="B73" s="11"/>
      <c r="C73" s="2"/>
      <c r="D73" s="2"/>
      <c r="E73" s="2"/>
      <c r="F73" s="2"/>
      <c r="G73" s="2"/>
    </row>
    <row r="74" spans="1:7" ht="60" x14ac:dyDescent="0.25">
      <c r="A74" s="20" t="s">
        <v>26</v>
      </c>
      <c r="B74" s="20" t="s">
        <v>27</v>
      </c>
      <c r="C74" s="20" t="s">
        <v>28</v>
      </c>
      <c r="D74" s="20" t="s">
        <v>224</v>
      </c>
      <c r="E74" s="111" t="s">
        <v>237</v>
      </c>
    </row>
    <row r="75" spans="1:7" x14ac:dyDescent="0.25">
      <c r="A75" s="21">
        <v>1</v>
      </c>
      <c r="B75" s="21">
        <v>2</v>
      </c>
      <c r="C75" s="22"/>
      <c r="D75" s="2"/>
      <c r="E75" s="2"/>
    </row>
    <row r="76" spans="1:7" x14ac:dyDescent="0.25">
      <c r="A76" s="23" t="s">
        <v>29</v>
      </c>
      <c r="B76" s="24" t="s">
        <v>30</v>
      </c>
      <c r="C76" s="25">
        <f>C77+C84+C134+C165+C166</f>
        <v>3328</v>
      </c>
      <c r="D76" s="103">
        <f>C76*E76</f>
        <v>23296</v>
      </c>
      <c r="E76" s="2">
        <v>7</v>
      </c>
    </row>
    <row r="77" spans="1:7" ht="26.25" hidden="1" x14ac:dyDescent="0.25">
      <c r="A77" s="26" t="s">
        <v>31</v>
      </c>
      <c r="B77" s="27" t="s">
        <v>32</v>
      </c>
      <c r="C77" s="28">
        <f>C78+C81</f>
        <v>0</v>
      </c>
      <c r="D77" s="2"/>
      <c r="E77" s="2"/>
    </row>
    <row r="78" spans="1:7" ht="26.25" hidden="1" x14ac:dyDescent="0.25">
      <c r="A78" s="29" t="s">
        <v>33</v>
      </c>
      <c r="B78" s="30" t="s">
        <v>34</v>
      </c>
      <c r="C78" s="31">
        <f>SUM(C79:C80)</f>
        <v>0</v>
      </c>
      <c r="D78" s="2"/>
      <c r="E78" s="2"/>
    </row>
    <row r="79" spans="1:7" hidden="1" x14ac:dyDescent="0.25">
      <c r="A79" s="32" t="s">
        <v>35</v>
      </c>
      <c r="B79" s="33" t="s">
        <v>36</v>
      </c>
      <c r="C79" s="34"/>
      <c r="D79" s="2"/>
      <c r="E79" s="2"/>
    </row>
    <row r="80" spans="1:7" hidden="1" x14ac:dyDescent="0.25">
      <c r="A80" s="32" t="s">
        <v>37</v>
      </c>
      <c r="B80" s="30" t="s">
        <v>38</v>
      </c>
      <c r="C80" s="34"/>
      <c r="D80" s="2"/>
      <c r="E80" s="2"/>
    </row>
    <row r="81" spans="1:5" ht="26.25" hidden="1" x14ac:dyDescent="0.25">
      <c r="A81" s="29" t="s">
        <v>39</v>
      </c>
      <c r="B81" s="30" t="s">
        <v>40</v>
      </c>
      <c r="C81" s="31">
        <f>SUM(C82:C83)</f>
        <v>0</v>
      </c>
      <c r="D81" s="2"/>
      <c r="E81" s="2"/>
    </row>
    <row r="82" spans="1:5" hidden="1" x14ac:dyDescent="0.25">
      <c r="A82" s="32" t="s">
        <v>41</v>
      </c>
      <c r="B82" s="33" t="s">
        <v>36</v>
      </c>
      <c r="C82" s="34"/>
      <c r="D82" s="2"/>
      <c r="E82" s="2"/>
    </row>
    <row r="83" spans="1:5" hidden="1" x14ac:dyDescent="0.25">
      <c r="A83" s="32" t="s">
        <v>42</v>
      </c>
      <c r="B83" s="30" t="s">
        <v>38</v>
      </c>
      <c r="C83" s="34"/>
      <c r="D83" s="2"/>
      <c r="E83" s="2"/>
    </row>
    <row r="84" spans="1:5" x14ac:dyDescent="0.25">
      <c r="A84" s="26" t="s">
        <v>43</v>
      </c>
      <c r="B84" s="26" t="s">
        <v>44</v>
      </c>
      <c r="C84" s="28">
        <f>C85+C88+C94+C104+C113+C117+C123+C130</f>
        <v>3147</v>
      </c>
      <c r="D84" s="2"/>
      <c r="E84" s="2"/>
    </row>
    <row r="85" spans="1:5" ht="19.5" customHeight="1" x14ac:dyDescent="0.25">
      <c r="A85" s="29" t="s">
        <v>45</v>
      </c>
      <c r="B85" s="33" t="s">
        <v>46</v>
      </c>
      <c r="C85" s="31">
        <v>158</v>
      </c>
      <c r="D85" s="2"/>
      <c r="E85" s="2"/>
    </row>
    <row r="86" spans="1:5" ht="38.25" hidden="1" x14ac:dyDescent="0.25">
      <c r="A86" s="35" t="s">
        <v>47</v>
      </c>
      <c r="B86" s="33" t="s">
        <v>48</v>
      </c>
      <c r="C86" s="31"/>
      <c r="D86" s="2"/>
      <c r="E86" s="2"/>
    </row>
    <row r="87" spans="1:5" hidden="1" x14ac:dyDescent="0.25">
      <c r="A87" s="35" t="s">
        <v>49</v>
      </c>
      <c r="B87" s="33" t="s">
        <v>50</v>
      </c>
      <c r="C87" s="31"/>
      <c r="D87" s="2"/>
      <c r="E87" s="2"/>
    </row>
    <row r="88" spans="1:5" ht="15.95" customHeight="1" x14ac:dyDescent="0.25">
      <c r="A88" s="29" t="s">
        <v>51</v>
      </c>
      <c r="B88" s="33" t="s">
        <v>52</v>
      </c>
      <c r="C88" s="31">
        <f>SUM(C89:C93)</f>
        <v>501</v>
      </c>
      <c r="D88" s="2"/>
      <c r="E88" s="2"/>
    </row>
    <row r="89" spans="1:5" x14ac:dyDescent="0.25">
      <c r="A89" s="32" t="s">
        <v>53</v>
      </c>
      <c r="B89" s="33" t="s">
        <v>54</v>
      </c>
      <c r="C89" s="87">
        <v>309</v>
      </c>
      <c r="D89" s="2"/>
      <c r="E89" s="2"/>
    </row>
    <row r="90" spans="1:5" ht="15.95" customHeight="1" x14ac:dyDescent="0.25">
      <c r="A90" s="32" t="s">
        <v>55</v>
      </c>
      <c r="B90" s="33" t="s">
        <v>56</v>
      </c>
      <c r="C90" s="87">
        <v>8</v>
      </c>
      <c r="D90" s="2"/>
      <c r="E90" s="2"/>
    </row>
    <row r="91" spans="1:5" x14ac:dyDescent="0.25">
      <c r="A91" s="32" t="s">
        <v>57</v>
      </c>
      <c r="B91" s="33" t="s">
        <v>58</v>
      </c>
      <c r="C91" s="87">
        <v>167</v>
      </c>
      <c r="D91" s="2"/>
      <c r="E91" s="2"/>
    </row>
    <row r="92" spans="1:5" x14ac:dyDescent="0.25">
      <c r="A92" s="32" t="s">
        <v>235</v>
      </c>
      <c r="B92" s="109" t="s">
        <v>236</v>
      </c>
      <c r="C92" s="87">
        <v>15</v>
      </c>
      <c r="D92" s="2"/>
      <c r="E92" s="2"/>
    </row>
    <row r="93" spans="1:5" x14ac:dyDescent="0.25">
      <c r="A93" s="32" t="s">
        <v>59</v>
      </c>
      <c r="B93" s="33" t="s">
        <v>60</v>
      </c>
      <c r="C93" s="87">
        <v>2</v>
      </c>
      <c r="D93" s="2"/>
      <c r="E93" s="2"/>
    </row>
    <row r="94" spans="1:5" x14ac:dyDescent="0.25">
      <c r="A94" s="29" t="s">
        <v>61</v>
      </c>
      <c r="B94" s="24" t="s">
        <v>62</v>
      </c>
      <c r="C94" s="86">
        <f>SUM(C95:C103)</f>
        <v>146</v>
      </c>
      <c r="D94" s="2"/>
      <c r="E94" s="2"/>
    </row>
    <row r="95" spans="1:5" ht="18" hidden="1" customHeight="1" x14ac:dyDescent="0.25">
      <c r="A95" s="32" t="s">
        <v>63</v>
      </c>
      <c r="B95" s="33" t="s">
        <v>64</v>
      </c>
      <c r="C95" s="87"/>
      <c r="D95" s="2"/>
      <c r="E95" s="2"/>
    </row>
    <row r="96" spans="1:5" ht="17.45" hidden="1" customHeight="1" x14ac:dyDescent="0.25">
      <c r="A96" s="32">
        <v>2232</v>
      </c>
      <c r="B96" s="30" t="s">
        <v>65</v>
      </c>
      <c r="C96" s="87"/>
      <c r="D96" s="2"/>
      <c r="E96" s="2"/>
    </row>
    <row r="97" spans="1:5" hidden="1" x14ac:dyDescent="0.25">
      <c r="A97" s="32" t="s">
        <v>66</v>
      </c>
      <c r="B97" s="33" t="s">
        <v>67</v>
      </c>
      <c r="C97" s="87"/>
      <c r="D97" s="2"/>
      <c r="E97" s="2"/>
    </row>
    <row r="98" spans="1:5" ht="25.5" hidden="1" x14ac:dyDescent="0.25">
      <c r="A98" s="32" t="s">
        <v>68</v>
      </c>
      <c r="B98" s="33" t="s">
        <v>69</v>
      </c>
      <c r="C98" s="87">
        <v>0</v>
      </c>
      <c r="D98" s="2"/>
      <c r="E98" s="2"/>
    </row>
    <row r="99" spans="1:5" ht="18.600000000000001" customHeight="1" x14ac:dyDescent="0.25">
      <c r="A99" s="110">
        <v>2235</v>
      </c>
      <c r="B99" s="36" t="s">
        <v>70</v>
      </c>
      <c r="C99" s="87">
        <v>92</v>
      </c>
      <c r="D99" s="2"/>
      <c r="E99" s="2"/>
    </row>
    <row r="100" spans="1:5" hidden="1" x14ac:dyDescent="0.25">
      <c r="A100" s="32" t="s">
        <v>71</v>
      </c>
      <c r="B100" s="33" t="s">
        <v>72</v>
      </c>
      <c r="C100" s="87">
        <v>0</v>
      </c>
      <c r="D100" s="2"/>
      <c r="E100" s="2"/>
    </row>
    <row r="101" spans="1:5" ht="25.5" hidden="1" x14ac:dyDescent="0.25">
      <c r="A101" s="32" t="s">
        <v>73</v>
      </c>
      <c r="B101" s="33" t="s">
        <v>74</v>
      </c>
      <c r="C101" s="87">
        <v>0</v>
      </c>
      <c r="D101" s="2"/>
      <c r="E101" s="2"/>
    </row>
    <row r="102" spans="1:5" ht="25.5" hidden="1" x14ac:dyDescent="0.25">
      <c r="A102" s="32" t="s">
        <v>75</v>
      </c>
      <c r="B102" s="33" t="s">
        <v>76</v>
      </c>
      <c r="C102" s="87">
        <v>0</v>
      </c>
      <c r="D102" s="2"/>
      <c r="E102" s="2"/>
    </row>
    <row r="103" spans="1:5" ht="16.5" customHeight="1" x14ac:dyDescent="0.25">
      <c r="A103" s="32" t="s">
        <v>77</v>
      </c>
      <c r="B103" s="33" t="s">
        <v>78</v>
      </c>
      <c r="C103" s="87">
        <v>54</v>
      </c>
      <c r="D103" s="2"/>
      <c r="E103" s="2"/>
    </row>
    <row r="104" spans="1:5" ht="25.5" x14ac:dyDescent="0.25">
      <c r="A104" s="29" t="s">
        <v>79</v>
      </c>
      <c r="B104" s="33" t="s">
        <v>80</v>
      </c>
      <c r="C104" s="31">
        <f>SUM(C105:C112)</f>
        <v>1060</v>
      </c>
      <c r="D104" s="2"/>
      <c r="E104" s="2"/>
    </row>
    <row r="105" spans="1:5" hidden="1" x14ac:dyDescent="0.25">
      <c r="A105" s="32" t="s">
        <v>81</v>
      </c>
      <c r="B105" s="33" t="s">
        <v>82</v>
      </c>
      <c r="C105" s="87"/>
      <c r="D105" s="2"/>
      <c r="E105" s="2"/>
    </row>
    <row r="106" spans="1:5" hidden="1" x14ac:dyDescent="0.25">
      <c r="A106" s="32" t="s">
        <v>83</v>
      </c>
      <c r="B106" s="33" t="s">
        <v>84</v>
      </c>
      <c r="C106" s="87"/>
      <c r="D106" s="2"/>
      <c r="E106" s="2"/>
    </row>
    <row r="107" spans="1:5" ht="25.5" x14ac:dyDescent="0.25">
      <c r="A107" s="32" t="s">
        <v>85</v>
      </c>
      <c r="B107" s="33" t="s">
        <v>86</v>
      </c>
      <c r="C107" s="113">
        <v>72</v>
      </c>
      <c r="D107" s="2"/>
      <c r="E107" s="2"/>
    </row>
    <row r="108" spans="1:5" x14ac:dyDescent="0.25">
      <c r="A108" s="32" t="s">
        <v>87</v>
      </c>
      <c r="B108" s="33" t="s">
        <v>88</v>
      </c>
      <c r="C108" s="113">
        <v>988</v>
      </c>
      <c r="D108" s="2"/>
      <c r="E108" s="2"/>
    </row>
    <row r="109" spans="1:5" hidden="1" x14ac:dyDescent="0.25">
      <c r="A109" s="32" t="s">
        <v>89</v>
      </c>
      <c r="B109" s="30" t="s">
        <v>90</v>
      </c>
      <c r="C109" s="113">
        <v>0</v>
      </c>
      <c r="D109" s="2"/>
      <c r="E109" s="2"/>
    </row>
    <row r="110" spans="1:5" hidden="1" x14ac:dyDescent="0.25">
      <c r="A110" s="32">
        <v>2247</v>
      </c>
      <c r="B110" s="30" t="s">
        <v>91</v>
      </c>
      <c r="C110" s="113"/>
      <c r="D110" s="2"/>
      <c r="E110" s="2"/>
    </row>
    <row r="111" spans="1:5" ht="26.25" hidden="1" x14ac:dyDescent="0.25">
      <c r="A111" s="35">
        <v>2248</v>
      </c>
      <c r="B111" s="30" t="s">
        <v>92</v>
      </c>
      <c r="C111" s="114">
        <v>0</v>
      </c>
      <c r="D111" s="2"/>
      <c r="E111" s="2"/>
    </row>
    <row r="112" spans="1:5" ht="25.5" hidden="1" x14ac:dyDescent="0.25">
      <c r="A112" s="32" t="s">
        <v>93</v>
      </c>
      <c r="B112" s="33" t="s">
        <v>94</v>
      </c>
      <c r="C112" s="114">
        <v>0</v>
      </c>
      <c r="D112" s="2"/>
      <c r="E112" s="2"/>
    </row>
    <row r="113" spans="1:5" x14ac:dyDescent="0.25">
      <c r="A113" s="29" t="s">
        <v>95</v>
      </c>
      <c r="B113" s="33" t="s">
        <v>96</v>
      </c>
      <c r="C113" s="114">
        <v>247</v>
      </c>
      <c r="D113" s="2"/>
      <c r="E113" s="2"/>
    </row>
    <row r="114" spans="1:5" hidden="1" x14ac:dyDescent="0.25">
      <c r="A114" s="32"/>
      <c r="B114" s="33"/>
      <c r="C114" s="31"/>
      <c r="D114" s="2"/>
      <c r="E114" s="2"/>
    </row>
    <row r="115" spans="1:5" hidden="1" x14ac:dyDescent="0.25">
      <c r="A115" s="32"/>
      <c r="B115" s="33"/>
      <c r="C115" s="31"/>
      <c r="D115" s="2"/>
      <c r="E115" s="2"/>
    </row>
    <row r="116" spans="1:5" hidden="1" x14ac:dyDescent="0.25">
      <c r="A116" s="32"/>
      <c r="B116" s="33"/>
      <c r="C116" s="31"/>
      <c r="D116" s="2"/>
      <c r="E116" s="2"/>
    </row>
    <row r="117" spans="1:5" x14ac:dyDescent="0.25">
      <c r="A117" s="29" t="s">
        <v>97</v>
      </c>
      <c r="B117" s="33" t="s">
        <v>98</v>
      </c>
      <c r="C117" s="31">
        <f>SUM(C118:C122)</f>
        <v>1035</v>
      </c>
      <c r="D117" s="2"/>
      <c r="E117" s="2"/>
    </row>
    <row r="118" spans="1:5" x14ac:dyDescent="0.25">
      <c r="A118" s="32" t="s">
        <v>99</v>
      </c>
      <c r="B118" s="33" t="s">
        <v>100</v>
      </c>
      <c r="C118" s="87">
        <v>977</v>
      </c>
      <c r="D118" s="2"/>
      <c r="E118" s="2"/>
    </row>
    <row r="119" spans="1:5" x14ac:dyDescent="0.25">
      <c r="A119" s="32" t="s">
        <v>101</v>
      </c>
      <c r="B119" s="33" t="s">
        <v>102</v>
      </c>
      <c r="C119" s="87">
        <v>46</v>
      </c>
      <c r="D119" s="2"/>
      <c r="E119" s="2"/>
    </row>
    <row r="120" spans="1:5" hidden="1" x14ac:dyDescent="0.25">
      <c r="A120" s="32" t="s">
        <v>103</v>
      </c>
      <c r="B120" s="33" t="s">
        <v>104</v>
      </c>
      <c r="C120" s="31">
        <v>0</v>
      </c>
      <c r="D120" s="2"/>
      <c r="E120" s="2"/>
    </row>
    <row r="121" spans="1:5" x14ac:dyDescent="0.25">
      <c r="A121" s="32" t="s">
        <v>105</v>
      </c>
      <c r="B121" s="33" t="s">
        <v>106</v>
      </c>
      <c r="C121" s="87">
        <v>12</v>
      </c>
      <c r="D121" s="2"/>
      <c r="E121" s="2"/>
    </row>
    <row r="122" spans="1:5" hidden="1" x14ac:dyDescent="0.25">
      <c r="A122" s="32" t="s">
        <v>107</v>
      </c>
      <c r="B122" s="33" t="s">
        <v>108</v>
      </c>
      <c r="C122" s="31">
        <v>0</v>
      </c>
      <c r="D122" s="2"/>
      <c r="E122" s="2"/>
    </row>
    <row r="123" spans="1:5" hidden="1" x14ac:dyDescent="0.25">
      <c r="A123" s="29" t="s">
        <v>109</v>
      </c>
      <c r="B123" s="33" t="s">
        <v>110</v>
      </c>
      <c r="C123" s="31">
        <f>SUM(C124:C129)</f>
        <v>0</v>
      </c>
      <c r="D123" s="2"/>
      <c r="E123" s="2"/>
    </row>
    <row r="124" spans="1:5" hidden="1" x14ac:dyDescent="0.25">
      <c r="A124" s="32" t="s">
        <v>111</v>
      </c>
      <c r="B124" s="33" t="s">
        <v>112</v>
      </c>
      <c r="C124" s="31">
        <v>0</v>
      </c>
      <c r="D124" s="2"/>
      <c r="E124" s="2"/>
    </row>
    <row r="125" spans="1:5" hidden="1" x14ac:dyDescent="0.25">
      <c r="A125" s="32">
        <v>2272</v>
      </c>
      <c r="B125" s="33" t="s">
        <v>113</v>
      </c>
      <c r="C125" s="31"/>
      <c r="D125" s="2"/>
      <c r="E125" s="2"/>
    </row>
    <row r="126" spans="1:5" hidden="1" x14ac:dyDescent="0.25">
      <c r="A126" s="32" t="s">
        <v>114</v>
      </c>
      <c r="B126" s="33" t="s">
        <v>115</v>
      </c>
      <c r="C126" s="31">
        <v>0</v>
      </c>
      <c r="D126" s="2"/>
      <c r="E126" s="2"/>
    </row>
    <row r="127" spans="1:5" ht="25.5" hidden="1" x14ac:dyDescent="0.25">
      <c r="A127" s="32" t="s">
        <v>116</v>
      </c>
      <c r="B127" s="33" t="s">
        <v>117</v>
      </c>
      <c r="C127" s="87"/>
      <c r="D127" s="2"/>
      <c r="E127" s="2"/>
    </row>
    <row r="128" spans="1:5" hidden="1" x14ac:dyDescent="0.25">
      <c r="A128" s="32"/>
      <c r="B128" s="33"/>
      <c r="C128" s="31">
        <v>0</v>
      </c>
      <c r="D128" s="2"/>
      <c r="E128" s="2"/>
    </row>
    <row r="129" spans="1:5" hidden="1" x14ac:dyDescent="0.25">
      <c r="A129" s="32"/>
      <c r="B129" s="33"/>
      <c r="C129" s="31"/>
      <c r="D129" s="2"/>
      <c r="E129" s="2"/>
    </row>
    <row r="130" spans="1:5" hidden="1" x14ac:dyDescent="0.25">
      <c r="A130" s="29" t="s">
        <v>118</v>
      </c>
      <c r="B130" s="33" t="s">
        <v>119</v>
      </c>
      <c r="C130" s="37">
        <v>0</v>
      </c>
      <c r="D130" s="2"/>
      <c r="E130" s="2"/>
    </row>
    <row r="131" spans="1:5" hidden="1" x14ac:dyDescent="0.25">
      <c r="A131" s="32" t="s">
        <v>120</v>
      </c>
      <c r="B131" s="33" t="s">
        <v>121</v>
      </c>
      <c r="C131" s="37">
        <v>0</v>
      </c>
      <c r="D131" s="2"/>
      <c r="E131" s="2"/>
    </row>
    <row r="132" spans="1:5" ht="25.5" hidden="1" x14ac:dyDescent="0.25">
      <c r="A132" s="32" t="s">
        <v>122</v>
      </c>
      <c r="B132" s="33" t="s">
        <v>123</v>
      </c>
      <c r="C132" s="37">
        <v>0</v>
      </c>
      <c r="D132" s="2"/>
      <c r="E132" s="2"/>
    </row>
    <row r="133" spans="1:5" hidden="1" x14ac:dyDescent="0.25">
      <c r="A133" s="32" t="s">
        <v>124</v>
      </c>
      <c r="B133" s="33" t="s">
        <v>125</v>
      </c>
      <c r="C133" s="37">
        <v>0</v>
      </c>
      <c r="D133" s="2"/>
      <c r="E133" s="2"/>
    </row>
    <row r="134" spans="1:5" ht="25.5" x14ac:dyDescent="0.25">
      <c r="A134" s="26" t="s">
        <v>126</v>
      </c>
      <c r="B134" s="26" t="s">
        <v>127</v>
      </c>
      <c r="C134" s="28">
        <f>C135+C140+C144+C145+C149+C150+C158+C159+C164</f>
        <v>181</v>
      </c>
      <c r="D134" s="2"/>
      <c r="E134" s="2"/>
    </row>
    <row r="135" spans="1:5" x14ac:dyDescent="0.25">
      <c r="A135" s="29" t="s">
        <v>128</v>
      </c>
      <c r="B135" s="33" t="s">
        <v>129</v>
      </c>
      <c r="C135" s="31">
        <f>SUM(C136:C139)</f>
        <v>157</v>
      </c>
      <c r="D135" s="2"/>
      <c r="E135" s="2"/>
    </row>
    <row r="136" spans="1:5" x14ac:dyDescent="0.25">
      <c r="A136" s="32" t="s">
        <v>130</v>
      </c>
      <c r="B136" s="33" t="s">
        <v>131</v>
      </c>
      <c r="C136" s="113">
        <v>157</v>
      </c>
      <c r="D136" s="2"/>
      <c r="E136" s="2"/>
    </row>
    <row r="137" spans="1:5" hidden="1" x14ac:dyDescent="0.25">
      <c r="A137" s="32" t="s">
        <v>132</v>
      </c>
      <c r="B137" s="33" t="s">
        <v>133</v>
      </c>
      <c r="C137" s="87"/>
      <c r="D137" s="2"/>
      <c r="E137" s="2"/>
    </row>
    <row r="138" spans="1:5" hidden="1" x14ac:dyDescent="0.25">
      <c r="A138" s="32" t="s">
        <v>134</v>
      </c>
      <c r="B138" s="33" t="s">
        <v>135</v>
      </c>
      <c r="C138" s="87">
        <v>0</v>
      </c>
      <c r="D138" s="2"/>
      <c r="E138" s="2"/>
    </row>
    <row r="139" spans="1:5" ht="25.5" hidden="1" x14ac:dyDescent="0.25">
      <c r="A139" s="38" t="s">
        <v>136</v>
      </c>
      <c r="B139" s="36" t="s">
        <v>137</v>
      </c>
      <c r="C139" s="87"/>
      <c r="D139" s="2"/>
      <c r="E139" s="2"/>
    </row>
    <row r="140" spans="1:5" x14ac:dyDescent="0.25">
      <c r="A140" s="29" t="s">
        <v>138</v>
      </c>
      <c r="B140" s="33" t="s">
        <v>139</v>
      </c>
      <c r="C140" s="31">
        <f>SUM(C141:C143)</f>
        <v>7</v>
      </c>
      <c r="D140" s="2"/>
      <c r="E140" s="2"/>
    </row>
    <row r="141" spans="1:5" hidden="1" x14ac:dyDescent="0.25">
      <c r="A141" s="32" t="s">
        <v>140</v>
      </c>
      <c r="B141" s="33" t="s">
        <v>141</v>
      </c>
      <c r="C141" s="31">
        <v>0</v>
      </c>
      <c r="D141" s="2"/>
      <c r="E141" s="2"/>
    </row>
    <row r="142" spans="1:5" x14ac:dyDescent="0.25">
      <c r="A142" s="32" t="s">
        <v>142</v>
      </c>
      <c r="B142" s="33" t="s">
        <v>143</v>
      </c>
      <c r="C142" s="87">
        <v>7</v>
      </c>
      <c r="D142" s="2"/>
      <c r="E142" s="2"/>
    </row>
    <row r="143" spans="1:5" hidden="1" x14ac:dyDescent="0.25">
      <c r="A143" s="32" t="s">
        <v>144</v>
      </c>
      <c r="B143" s="33" t="s">
        <v>145</v>
      </c>
      <c r="C143" s="87"/>
      <c r="D143" s="2"/>
      <c r="E143" s="2"/>
    </row>
    <row r="144" spans="1:5" hidden="1" x14ac:dyDescent="0.25">
      <c r="A144" s="29" t="s">
        <v>146</v>
      </c>
      <c r="B144" s="33" t="s">
        <v>147</v>
      </c>
      <c r="C144" s="31">
        <v>0</v>
      </c>
      <c r="D144" s="2"/>
      <c r="E144" s="2"/>
    </row>
    <row r="145" spans="1:5" ht="38.25" hidden="1" x14ac:dyDescent="0.25">
      <c r="A145" s="29" t="s">
        <v>148</v>
      </c>
      <c r="B145" s="33" t="s">
        <v>149</v>
      </c>
      <c r="C145" s="31">
        <v>0</v>
      </c>
      <c r="D145" s="2"/>
      <c r="E145" s="2"/>
    </row>
    <row r="146" spans="1:5" hidden="1" x14ac:dyDescent="0.25">
      <c r="A146" s="32" t="s">
        <v>150</v>
      </c>
      <c r="B146" s="33" t="s">
        <v>151</v>
      </c>
      <c r="C146" s="31">
        <v>0</v>
      </c>
      <c r="D146" s="2"/>
      <c r="E146" s="2"/>
    </row>
    <row r="147" spans="1:5" hidden="1" x14ac:dyDescent="0.25">
      <c r="A147" s="32" t="s">
        <v>152</v>
      </c>
      <c r="B147" s="33" t="s">
        <v>153</v>
      </c>
      <c r="C147" s="31">
        <v>0</v>
      </c>
      <c r="D147" s="2"/>
      <c r="E147" s="2"/>
    </row>
    <row r="148" spans="1:5" ht="1.5" hidden="1" customHeight="1" x14ac:dyDescent="0.25">
      <c r="A148" s="32" t="s">
        <v>154</v>
      </c>
      <c r="B148" s="33" t="s">
        <v>155</v>
      </c>
      <c r="C148" s="31">
        <v>0</v>
      </c>
      <c r="D148" s="2"/>
      <c r="E148" s="2"/>
    </row>
    <row r="149" spans="1:5" x14ac:dyDescent="0.25">
      <c r="A149" s="29" t="s">
        <v>156</v>
      </c>
      <c r="B149" s="33" t="s">
        <v>157</v>
      </c>
      <c r="C149" s="31">
        <v>17</v>
      </c>
      <c r="D149" s="2"/>
      <c r="E149" s="2"/>
    </row>
    <row r="150" spans="1:5" ht="25.5" hidden="1" x14ac:dyDescent="0.25">
      <c r="A150" s="29" t="s">
        <v>158</v>
      </c>
      <c r="B150" s="33" t="s">
        <v>159</v>
      </c>
      <c r="C150" s="31">
        <v>0</v>
      </c>
      <c r="D150" s="2"/>
      <c r="E150" s="2"/>
    </row>
    <row r="151" spans="1:5" hidden="1" x14ac:dyDescent="0.25">
      <c r="A151" s="32" t="s">
        <v>160</v>
      </c>
      <c r="B151" s="33" t="s">
        <v>161</v>
      </c>
      <c r="C151" s="31">
        <v>0</v>
      </c>
      <c r="D151" s="2"/>
      <c r="E151" s="2"/>
    </row>
    <row r="152" spans="1:5" hidden="1" x14ac:dyDescent="0.25">
      <c r="A152" s="32" t="s">
        <v>162</v>
      </c>
      <c r="B152" s="33" t="s">
        <v>163</v>
      </c>
      <c r="C152" s="31">
        <v>0</v>
      </c>
      <c r="D152" s="2"/>
      <c r="E152" s="2"/>
    </row>
    <row r="153" spans="1:5" hidden="1" x14ac:dyDescent="0.25">
      <c r="A153" s="32" t="s">
        <v>164</v>
      </c>
      <c r="B153" s="33" t="s">
        <v>165</v>
      </c>
      <c r="C153" s="31">
        <v>0</v>
      </c>
      <c r="D153" s="2"/>
      <c r="E153" s="2"/>
    </row>
    <row r="154" spans="1:5" hidden="1" x14ac:dyDescent="0.25">
      <c r="A154" s="32" t="s">
        <v>166</v>
      </c>
      <c r="B154" s="33" t="s">
        <v>167</v>
      </c>
      <c r="C154" s="31">
        <v>0</v>
      </c>
      <c r="D154" s="2"/>
      <c r="E154" s="2"/>
    </row>
    <row r="155" spans="1:5" hidden="1" x14ac:dyDescent="0.25">
      <c r="A155" s="32" t="s">
        <v>168</v>
      </c>
      <c r="B155" s="33" t="s">
        <v>169</v>
      </c>
      <c r="C155" s="31">
        <v>0</v>
      </c>
      <c r="D155" s="2"/>
      <c r="E155" s="2"/>
    </row>
    <row r="156" spans="1:5" ht="26.25" hidden="1" x14ac:dyDescent="0.25">
      <c r="A156" s="32">
        <v>2366</v>
      </c>
      <c r="B156" s="30" t="s">
        <v>170</v>
      </c>
      <c r="C156" s="31">
        <v>0</v>
      </c>
      <c r="D156" s="2"/>
      <c r="E156" s="2"/>
    </row>
    <row r="157" spans="1:5" ht="39" hidden="1" x14ac:dyDescent="0.25">
      <c r="A157" s="32" t="s">
        <v>171</v>
      </c>
      <c r="B157" s="30" t="s">
        <v>172</v>
      </c>
      <c r="C157" s="31">
        <v>0</v>
      </c>
      <c r="D157" s="2"/>
      <c r="E157" s="2"/>
    </row>
    <row r="158" spans="1:5" hidden="1" x14ac:dyDescent="0.25">
      <c r="A158" s="29" t="s">
        <v>173</v>
      </c>
      <c r="B158" s="33" t="s">
        <v>174</v>
      </c>
      <c r="C158" s="31">
        <v>0</v>
      </c>
      <c r="D158" s="2"/>
      <c r="E158" s="2"/>
    </row>
    <row r="159" spans="1:5" hidden="1" x14ac:dyDescent="0.25">
      <c r="A159" s="29" t="s">
        <v>175</v>
      </c>
      <c r="B159" s="33" t="s">
        <v>176</v>
      </c>
      <c r="C159" s="31">
        <v>0</v>
      </c>
      <c r="D159" s="2"/>
      <c r="E159" s="2"/>
    </row>
    <row r="160" spans="1:5" hidden="1" x14ac:dyDescent="0.25">
      <c r="A160" s="32" t="s">
        <v>177</v>
      </c>
      <c r="B160" s="33" t="s">
        <v>178</v>
      </c>
      <c r="C160" s="31">
        <v>0</v>
      </c>
      <c r="D160" s="2"/>
      <c r="E160" s="2"/>
    </row>
    <row r="161" spans="1:7" hidden="1" x14ac:dyDescent="0.25">
      <c r="A161" s="32" t="s">
        <v>179</v>
      </c>
      <c r="B161" s="33" t="s">
        <v>180</v>
      </c>
      <c r="C161" s="31">
        <v>0</v>
      </c>
      <c r="D161" s="2"/>
      <c r="E161" s="2"/>
    </row>
    <row r="162" spans="1:7" hidden="1" x14ac:dyDescent="0.25">
      <c r="A162" s="32">
        <v>2383</v>
      </c>
      <c r="B162" s="30" t="s">
        <v>181</v>
      </c>
      <c r="C162" s="31">
        <v>0</v>
      </c>
      <c r="D162" s="2"/>
      <c r="E162" s="2"/>
    </row>
    <row r="163" spans="1:7" hidden="1" x14ac:dyDescent="0.25">
      <c r="A163" s="32" t="s">
        <v>182</v>
      </c>
      <c r="B163" s="33" t="s">
        <v>183</v>
      </c>
      <c r="C163" s="31">
        <v>0</v>
      </c>
      <c r="D163" s="2"/>
      <c r="E163" s="2"/>
    </row>
    <row r="164" spans="1:7" hidden="1" x14ac:dyDescent="0.25">
      <c r="A164" s="29" t="s">
        <v>184</v>
      </c>
      <c r="B164" s="33" t="s">
        <v>185</v>
      </c>
      <c r="C164" s="31">
        <v>0</v>
      </c>
      <c r="D164" s="2"/>
      <c r="E164" s="2"/>
    </row>
    <row r="165" spans="1:7" hidden="1" x14ac:dyDescent="0.25">
      <c r="A165" s="26" t="s">
        <v>186</v>
      </c>
      <c r="B165" s="26" t="s">
        <v>187</v>
      </c>
      <c r="C165" s="39">
        <v>0</v>
      </c>
      <c r="D165" s="2"/>
      <c r="E165" s="2"/>
    </row>
    <row r="166" spans="1:7" ht="25.5" hidden="1" x14ac:dyDescent="0.25">
      <c r="A166" s="26" t="s">
        <v>188</v>
      </c>
      <c r="B166" s="26" t="s">
        <v>189</v>
      </c>
      <c r="C166" s="39"/>
      <c r="D166" s="2"/>
      <c r="E166" s="2"/>
    </row>
    <row r="167" spans="1:7" hidden="1" x14ac:dyDescent="0.25">
      <c r="A167" s="29" t="s">
        <v>190</v>
      </c>
      <c r="B167" s="33" t="s">
        <v>191</v>
      </c>
      <c r="C167" s="40">
        <f>SUM(C168:C173)</f>
        <v>0</v>
      </c>
      <c r="D167" s="2"/>
      <c r="E167" s="2"/>
    </row>
    <row r="168" spans="1:7" ht="25.5" hidden="1" x14ac:dyDescent="0.25">
      <c r="A168" s="32" t="s">
        <v>192</v>
      </c>
      <c r="B168" s="33" t="s">
        <v>193</v>
      </c>
      <c r="C168" s="40">
        <v>0</v>
      </c>
      <c r="D168" s="2"/>
      <c r="E168" s="2"/>
    </row>
    <row r="169" spans="1:7" ht="25.5" hidden="1" x14ac:dyDescent="0.25">
      <c r="A169" s="32" t="s">
        <v>194</v>
      </c>
      <c r="B169" s="33" t="s">
        <v>195</v>
      </c>
      <c r="C169" s="40"/>
      <c r="D169" s="2"/>
      <c r="E169" s="2"/>
    </row>
    <row r="170" spans="1:7" ht="25.5" hidden="1" x14ac:dyDescent="0.25">
      <c r="A170" s="32" t="s">
        <v>196</v>
      </c>
      <c r="B170" s="33" t="s">
        <v>197</v>
      </c>
      <c r="C170" s="41"/>
      <c r="D170" s="2"/>
      <c r="E170" s="2"/>
    </row>
    <row r="171" spans="1:7" hidden="1" x14ac:dyDescent="0.25">
      <c r="A171" s="32" t="s">
        <v>198</v>
      </c>
      <c r="B171" s="33" t="s">
        <v>199</v>
      </c>
      <c r="C171" s="41"/>
      <c r="D171" s="2"/>
      <c r="E171" s="2"/>
    </row>
    <row r="172" spans="1:7" ht="39" hidden="1" x14ac:dyDescent="0.25">
      <c r="A172" s="32">
        <v>2516</v>
      </c>
      <c r="B172" s="30" t="s">
        <v>200</v>
      </c>
      <c r="C172" s="41"/>
      <c r="D172" s="2"/>
      <c r="E172" s="2"/>
    </row>
    <row r="173" spans="1:7" ht="25.5" hidden="1" x14ac:dyDescent="0.25">
      <c r="A173" s="32" t="s">
        <v>201</v>
      </c>
      <c r="B173" s="33" t="s">
        <v>202</v>
      </c>
      <c r="C173" s="40"/>
      <c r="D173" s="2"/>
      <c r="E173" s="2"/>
    </row>
    <row r="174" spans="1:7" hidden="1" x14ac:dyDescent="0.25">
      <c r="A174" s="29">
        <v>2520</v>
      </c>
      <c r="B174" s="33" t="s">
        <v>203</v>
      </c>
      <c r="C174" s="42"/>
      <c r="D174" s="2"/>
      <c r="E174" s="2"/>
    </row>
    <row r="175" spans="1:7" ht="38.25" hidden="1" x14ac:dyDescent="0.25">
      <c r="A175" s="43">
        <v>2800</v>
      </c>
      <c r="B175" s="26" t="s">
        <v>204</v>
      </c>
      <c r="C175" s="44"/>
      <c r="D175" s="2"/>
      <c r="E175" s="2"/>
    </row>
    <row r="176" spans="1:7" x14ac:dyDescent="0.25">
      <c r="A176" s="126" t="s">
        <v>228</v>
      </c>
      <c r="B176" s="126"/>
      <c r="C176" s="126"/>
      <c r="D176" s="126"/>
      <c r="E176" s="126"/>
      <c r="F176" s="2"/>
      <c r="G176" s="2"/>
    </row>
    <row r="177" spans="1:8" ht="89.25" x14ac:dyDescent="0.25">
      <c r="A177" s="88" t="s">
        <v>0</v>
      </c>
      <c r="B177" s="88" t="s">
        <v>205</v>
      </c>
      <c r="C177" s="89" t="s">
        <v>223</v>
      </c>
      <c r="D177" s="89" t="s">
        <v>222</v>
      </c>
      <c r="E177" s="90" t="s">
        <v>206</v>
      </c>
      <c r="F177" s="90" t="s">
        <v>207</v>
      </c>
      <c r="G177" s="2"/>
    </row>
    <row r="178" spans="1:8" x14ac:dyDescent="0.25">
      <c r="A178" s="47">
        <v>2000</v>
      </c>
      <c r="B178" s="47" t="s">
        <v>208</v>
      </c>
      <c r="C178" s="91">
        <v>50</v>
      </c>
      <c r="D178" s="95">
        <v>0</v>
      </c>
      <c r="E178" s="96">
        <f>C178*$E$76</f>
        <v>350</v>
      </c>
      <c r="F178" s="96">
        <f>D178*$E$76</f>
        <v>0</v>
      </c>
      <c r="G178" s="2"/>
    </row>
    <row r="179" spans="1:8" x14ac:dyDescent="0.25">
      <c r="A179" s="47">
        <v>2000</v>
      </c>
      <c r="B179" s="47" t="s">
        <v>209</v>
      </c>
      <c r="C179" s="91">
        <v>250</v>
      </c>
      <c r="D179" s="95">
        <v>0</v>
      </c>
      <c r="E179" s="96">
        <f t="shared" ref="E179:E189" si="8">C179*$E$76</f>
        <v>1750</v>
      </c>
      <c r="F179" s="96">
        <f t="shared" ref="F179:F189" si="9">D179*$E$76</f>
        <v>0</v>
      </c>
      <c r="G179" s="2"/>
    </row>
    <row r="180" spans="1:8" x14ac:dyDescent="0.25">
      <c r="A180" s="47">
        <v>2000</v>
      </c>
      <c r="B180" s="92" t="s">
        <v>210</v>
      </c>
      <c r="C180" s="91">
        <v>50</v>
      </c>
      <c r="D180" s="95">
        <v>0</v>
      </c>
      <c r="E180" s="96">
        <f t="shared" si="8"/>
        <v>350</v>
      </c>
      <c r="F180" s="96">
        <f t="shared" si="9"/>
        <v>0</v>
      </c>
      <c r="G180" s="2"/>
    </row>
    <row r="181" spans="1:8" x14ac:dyDescent="0.25">
      <c r="A181" s="47">
        <v>2000</v>
      </c>
      <c r="B181" s="47" t="s">
        <v>211</v>
      </c>
      <c r="C181" s="91">
        <v>300</v>
      </c>
      <c r="D181" s="95">
        <v>0</v>
      </c>
      <c r="E181" s="96">
        <f t="shared" si="8"/>
        <v>2100</v>
      </c>
      <c r="F181" s="96">
        <f t="shared" si="9"/>
        <v>0</v>
      </c>
      <c r="G181" s="2"/>
    </row>
    <row r="182" spans="1:8" x14ac:dyDescent="0.25">
      <c r="A182" s="47">
        <v>2000</v>
      </c>
      <c r="B182" s="47" t="s">
        <v>212</v>
      </c>
      <c r="C182" s="93">
        <v>475</v>
      </c>
      <c r="D182" s="97"/>
      <c r="E182" s="96">
        <f t="shared" si="8"/>
        <v>3325</v>
      </c>
      <c r="F182" s="96">
        <f t="shared" si="9"/>
        <v>0</v>
      </c>
      <c r="G182" s="2"/>
    </row>
    <row r="183" spans="1:8" x14ac:dyDescent="0.25">
      <c r="A183" s="47">
        <v>2000</v>
      </c>
      <c r="B183" s="92" t="s">
        <v>238</v>
      </c>
      <c r="C183" s="94">
        <v>659</v>
      </c>
      <c r="D183" s="98">
        <v>659</v>
      </c>
      <c r="E183" s="96">
        <f t="shared" si="8"/>
        <v>4613</v>
      </c>
      <c r="F183" s="96">
        <f t="shared" si="9"/>
        <v>4613</v>
      </c>
      <c r="G183" s="2"/>
    </row>
    <row r="184" spans="1:8" x14ac:dyDescent="0.25">
      <c r="A184" s="47">
        <v>5000</v>
      </c>
      <c r="B184" s="47" t="s">
        <v>213</v>
      </c>
      <c r="C184" s="94">
        <v>2373</v>
      </c>
      <c r="D184" s="98"/>
      <c r="E184" s="96">
        <f t="shared" si="8"/>
        <v>16611</v>
      </c>
      <c r="F184" s="96">
        <f t="shared" si="9"/>
        <v>0</v>
      </c>
      <c r="G184" s="2"/>
    </row>
    <row r="185" spans="1:8" x14ac:dyDescent="0.25">
      <c r="A185" s="47">
        <v>5000</v>
      </c>
      <c r="B185" s="47" t="s">
        <v>214</v>
      </c>
      <c r="C185" s="94">
        <v>416</v>
      </c>
      <c r="D185" s="95"/>
      <c r="E185" s="96">
        <f t="shared" si="8"/>
        <v>2912</v>
      </c>
      <c r="F185" s="96">
        <f t="shared" si="9"/>
        <v>0</v>
      </c>
      <c r="G185" s="2"/>
    </row>
    <row r="186" spans="1:8" x14ac:dyDescent="0.25">
      <c r="A186" s="47">
        <v>5000</v>
      </c>
      <c r="B186" s="92" t="s">
        <v>215</v>
      </c>
      <c r="C186" s="91">
        <v>500</v>
      </c>
      <c r="D186" s="95">
        <v>0</v>
      </c>
      <c r="E186" s="96">
        <f t="shared" si="8"/>
        <v>3500</v>
      </c>
      <c r="F186" s="96">
        <f t="shared" si="9"/>
        <v>0</v>
      </c>
      <c r="G186" s="2"/>
      <c r="H186" s="2"/>
    </row>
    <row r="187" spans="1:8" x14ac:dyDescent="0.25">
      <c r="A187" s="127" t="s">
        <v>216</v>
      </c>
      <c r="B187" s="127"/>
      <c r="C187" s="104">
        <f>SUM(C178:C183)</f>
        <v>1784</v>
      </c>
      <c r="D187" s="105">
        <f>SUM(D178:D183)</f>
        <v>659</v>
      </c>
      <c r="E187" s="112">
        <f t="shared" si="8"/>
        <v>12488</v>
      </c>
      <c r="F187" s="112">
        <f t="shared" si="9"/>
        <v>4613</v>
      </c>
      <c r="G187" s="2"/>
      <c r="H187" s="2"/>
    </row>
    <row r="188" spans="1:8" x14ac:dyDescent="0.25">
      <c r="A188" s="127" t="s">
        <v>217</v>
      </c>
      <c r="B188" s="127"/>
      <c r="C188" s="104">
        <f>SUM(C184:C186)</f>
        <v>3289</v>
      </c>
      <c r="D188" s="105">
        <f>SUM(D184:D186)</f>
        <v>0</v>
      </c>
      <c r="E188" s="112">
        <f t="shared" si="8"/>
        <v>23023</v>
      </c>
      <c r="F188" s="112">
        <f t="shared" si="9"/>
        <v>0</v>
      </c>
      <c r="G188" s="2"/>
    </row>
    <row r="189" spans="1:8" x14ac:dyDescent="0.25">
      <c r="A189" s="124" t="s">
        <v>218</v>
      </c>
      <c r="B189" s="125"/>
      <c r="C189" s="104">
        <f>C187+C188</f>
        <v>5073</v>
      </c>
      <c r="D189" s="105">
        <f>D187+D188</f>
        <v>659</v>
      </c>
      <c r="E189" s="112">
        <f t="shared" si="8"/>
        <v>35511</v>
      </c>
      <c r="F189" s="112">
        <f t="shared" si="9"/>
        <v>4613</v>
      </c>
      <c r="G189" s="2"/>
    </row>
    <row r="190" spans="1:8" x14ac:dyDescent="0.25">
      <c r="A190" s="1"/>
      <c r="B190" s="45"/>
      <c r="C190" s="2"/>
      <c r="D190" s="46"/>
      <c r="E190" s="46"/>
      <c r="F190" s="2"/>
      <c r="G190" s="2"/>
    </row>
    <row r="191" spans="1:8" x14ac:dyDescent="0.25">
      <c r="A191" s="1"/>
      <c r="B191" s="45"/>
      <c r="C191" s="2"/>
      <c r="D191" s="46"/>
      <c r="E191" s="46"/>
      <c r="F191" s="2"/>
      <c r="G191" s="2"/>
    </row>
    <row r="192" spans="1:8" x14ac:dyDescent="0.25">
      <c r="A192" s="10"/>
      <c r="B192" s="48"/>
      <c r="C192" s="49"/>
      <c r="D192" s="50"/>
      <c r="E192" s="48"/>
      <c r="F192" s="48"/>
    </row>
    <row r="193" spans="1:6" x14ac:dyDescent="0.25">
      <c r="A193" s="51"/>
      <c r="B193" s="10"/>
      <c r="C193" s="52"/>
      <c r="D193" s="52"/>
      <c r="E193" s="10"/>
      <c r="F193" s="53"/>
    </row>
    <row r="194" spans="1:6" x14ac:dyDescent="0.25">
      <c r="A194" s="51"/>
      <c r="B194" s="10"/>
      <c r="C194" s="52"/>
      <c r="D194" s="52"/>
      <c r="E194" s="10"/>
      <c r="F194" s="53"/>
    </row>
    <row r="195" spans="1:6" x14ac:dyDescent="0.25">
      <c r="F195" s="54"/>
    </row>
    <row r="196" spans="1:6" x14ac:dyDescent="0.25">
      <c r="F196" s="55"/>
    </row>
    <row r="199" spans="1:6" x14ac:dyDescent="0.25">
      <c r="A199" s="56"/>
      <c r="B199" s="57"/>
      <c r="C199" s="57"/>
      <c r="D199" s="58"/>
      <c r="E199" s="57"/>
      <c r="F199" s="59"/>
    </row>
    <row r="200" spans="1:6" x14ac:dyDescent="0.25">
      <c r="A200" s="56"/>
      <c r="B200" s="57"/>
      <c r="C200" s="57"/>
      <c r="D200" s="58"/>
      <c r="E200" s="57"/>
      <c r="F200" s="59"/>
    </row>
    <row r="202" spans="1:6" x14ac:dyDescent="0.25">
      <c r="F202" s="60"/>
    </row>
    <row r="204" spans="1:6" x14ac:dyDescent="0.25">
      <c r="F204" s="61"/>
    </row>
  </sheetData>
  <mergeCells count="23">
    <mergeCell ref="C34:E34"/>
    <mergeCell ref="C35:E35"/>
    <mergeCell ref="C58:E58"/>
    <mergeCell ref="A189:B189"/>
    <mergeCell ref="A176:E176"/>
    <mergeCell ref="A187:B187"/>
    <mergeCell ref="A188:B188"/>
    <mergeCell ref="B2:E2"/>
    <mergeCell ref="C11:E11"/>
    <mergeCell ref="C12:E12"/>
    <mergeCell ref="C56:E56"/>
    <mergeCell ref="C57:E57"/>
    <mergeCell ref="C13:E13"/>
    <mergeCell ref="C14:E14"/>
    <mergeCell ref="C15:E15"/>
    <mergeCell ref="C36:E36"/>
    <mergeCell ref="C37:E37"/>
    <mergeCell ref="C53:E53"/>
    <mergeCell ref="C54:E54"/>
    <mergeCell ref="C55:E55"/>
    <mergeCell ref="C16:E16"/>
    <mergeCell ref="C32:E32"/>
    <mergeCell ref="C33:E33"/>
  </mergeCells>
  <phoneticPr fontId="26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ar tirgus koeficientu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Ineta Jansone</dc:creator>
  <cp:lastModifiedBy>Lita Trakina</cp:lastModifiedBy>
  <dcterms:created xsi:type="dcterms:W3CDTF">2022-08-22T14:37:36Z</dcterms:created>
  <dcterms:modified xsi:type="dcterms:W3CDTF">2022-09-20T13:54:30Z</dcterms:modified>
</cp:coreProperties>
</file>