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Gints\GMI_projekti\Buvniecibas_padome\IBP\LCC_kalkulatori\Nodevums_VARAM\"/>
    </mc:Choice>
  </mc:AlternateContent>
  <bookViews>
    <workbookView xWindow="0" yWindow="0" windowWidth="20490" windowHeight="8445"/>
  </bookViews>
  <sheets>
    <sheet name="MAIN" sheetId="3" r:id="rId1"/>
    <sheet name="CFs" sheetId="4" r:id="rId2"/>
    <sheet name="PV" sheetId="6" r:id="rId3"/>
    <sheet name="Ref" sheetId="7" r:id="rId4"/>
    <sheet name="CO2" sheetId="9" r:id="rId5"/>
    <sheet name="PDF" sheetId="10" r:id="rId6"/>
  </sheets>
  <definedNames>
    <definedName name="AREAH">MAIN!$C$7</definedName>
    <definedName name="AREAT">MAIN!$C$6</definedName>
    <definedName name="Cena_el">Ref!$C$153</definedName>
    <definedName name="Cena_kan">Ref!$C$154</definedName>
    <definedName name="Cena_ud">Ref!$C$152</definedName>
    <definedName name="DD_apku" comment="Apkure">OFFSET(Ref!$B$43,0,0,COUNTA(Ref!$B$43:$B$51))</definedName>
    <definedName name="DD_ardu" comment="Ārdurvis">OFFSET(Ref!$B$120,0,0,COUNTA(Ref!$B$120:$B$127))</definedName>
    <definedName name="DD_arej" comment="Ārējā apdare">OFFSET(Ref!$B$94,0,0,COUNTA(Ref!$B$94:$B$100))</definedName>
    <definedName name="DD_arsi" comment="Ārsienas">OFFSET(Ref!$B$104,0,0,COUNTA(Ref!$B$104:$B$110))</definedName>
    <definedName name="DD_durv" comment="Iekšdurvis">OFFSET(Ref!$B$87,0,0,COUNTA(Ref!$B$87:$B$92))</definedName>
    <definedName name="DD_elek" comment="Elektroapgāde">OFFSET(Ref!$B$29,0,0,COUNTA(Ref!$B$29:$B$34))</definedName>
    <definedName name="DD_grid" comment="Grīdu apdare">OFFSET(Ref!$B$71,0,0,COUNTA(Ref!$B$71:$B$77))</definedName>
    <definedName name="DD_grie" comment="Griestu apdare">OFFSET(Ref!$B$63,0,0,COUNTA(Ref!$B$63:$B$69))</definedName>
    <definedName name="DD_jumt" comment="Jumta konstrukcijas">OFFSET(Ref!$B$21,0,0,COUNTA(Ref!$B$21:$B$27))</definedName>
    <definedName name="DD_jumt2" comment="Jumts">OFFSET(Ref!$B$129,0,0,COUNTA(Ref!$B$129:$B$137))</definedName>
    <definedName name="DD_kark" comment="Karkass">OFFSET(Ref!$B$5,0,0,COUNTA(Ref!$B$5:$B$11))</definedName>
    <definedName name="DD_kuri" comment="Kurināmais">OFFSET(Ref!$B$141,0,0,COUNTA(Ref!$B$141:$B$150))</definedName>
    <definedName name="DD_logi" comment="Logi un stiklotās fasādes">OFFSET(Ref!$B$112,0,0,COUNTA(Ref!$B$112:$B$118))</definedName>
    <definedName name="DD_pama" comment="Pamati">OFFSET(Ref!$B$13,0,0,COUNTA(Ref!$B$13:$B$19))</definedName>
    <definedName name="DD_sien" comment="Iekšsienu apdare">OFFSET(Ref!$B$79,0,0,COUNTA(Ref!$B$79:$B$85))</definedName>
    <definedName name="DD_uden" comment="Ūdensvāds, kanalizācija">OFFSET(Ref!$B$53,0,0,COUNTA(Ref!$B$53:$B$59))</definedName>
    <definedName name="DD_vent" comment="Ventilācija">OFFSET(Ref!$B$36,0,0,COUNTA(Ref!$B$36:$B$41))</definedName>
    <definedName name="Defin">Ref!$B$156:$B$157</definedName>
    <definedName name="Defined">Ref!$B$156</definedName>
    <definedName name="DISCOUNT">MAIN!$G$4</definedName>
    <definedName name="Electro">Ref!$B$159:$B$160</definedName>
    <definedName name="INFLATION">MAIN!$G$3</definedName>
    <definedName name="PERIOD">MAIN!$G$7</definedName>
    <definedName name="T_apku" comment="Apkure">OFFSET(Ref!$B$43,0,0,COUNTA(Ref!$B$43:$B$51),3)</definedName>
    <definedName name="T_ardu" comment="Ārdurvis">OFFSET(Ref!$B$120,0,0,COUNTA(Ref!$B$120:$B$127),3)</definedName>
    <definedName name="T_arej" comment="Ārējā apdare">OFFSET(Ref!$B$94,0,0,COUNTA(Ref!$B$94:$B$100),3)</definedName>
    <definedName name="T_arsi" comment="Ārsienas">OFFSET(Ref!$B$104,0,0,COUNTA(Ref!$B$104:$B$110),3)</definedName>
    <definedName name="T_durv" comment="Iekšdurvis">OFFSET(Ref!$B$87,0,0,COUNTA(Ref!$B$87:$B$92),3)</definedName>
    <definedName name="T_elek" comment="Elektroapgāde">OFFSET(Ref!$B$29,0,0,COUNTA(Ref!$B$29:$B$34),3)</definedName>
    <definedName name="T_grid" comment="Grīdu apdare">OFFSET(Ref!$B$71,0,0,COUNTA(Ref!$B$71:$B$77),3)</definedName>
    <definedName name="T_grie" comment="Griestu apdare">OFFSET(Ref!$B$63,0,0,COUNTA(Ref!$B$63:$B$69),3)</definedName>
    <definedName name="T_jumt" comment="Jumta konstrukcijas">OFFSET(Ref!$B$21,0,0,COUNTA(Ref!$B$21:$B$27),3)</definedName>
    <definedName name="T_jumt2" comment="Jumts">OFFSET(Ref!$B$129,0,0,COUNTA(Ref!$B$129:$B$137),3)</definedName>
    <definedName name="T_kark" comment="Karkass">OFFSET(Ref!$B$5,0,0,COUNTA(Ref!$B$5:$B$11),3)</definedName>
    <definedName name="T_kuri" comment="Kurināmais">OFFSET(Ref!$B$141,0,0,COUNTA(Ref!$B$141:$B$150),3)</definedName>
    <definedName name="T_logi" comment="Logi un stiklotās fasādes">OFFSET(Ref!$B$112,0,0,COUNTA(Ref!$B$112:$B$118),3)</definedName>
    <definedName name="T_pama" comment="Pamati">OFFSET(Ref!$B$13,0,0,COUNTA(Ref!$B$13:$B$19),3)</definedName>
    <definedName name="T_sien" comment="Iekšsienu apdare">OFFSET(Ref!$B$79,0,0,COUNTA(Ref!$B$79:$B$85),3)</definedName>
    <definedName name="T_uden" comment="Udensvāds, kanalizācija">OFFSET(Ref!$B$53,0,0,COUNTA(Ref!$B$53:$B$59),3)</definedName>
    <definedName name="T_vent" comment="Ventilācija">OFFSET(Ref!$B$36,0,0,COUNTA(Ref!$B$36:$B$41),3)</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5" i="3" l="1"/>
  <c r="C115" i="3"/>
  <c r="G13" i="3"/>
  <c r="G78" i="3"/>
  <c r="G72" i="3"/>
  <c r="G66" i="3"/>
  <c r="G60" i="3"/>
  <c r="E13" i="3"/>
  <c r="E109" i="3"/>
  <c r="E97" i="3"/>
  <c r="E91" i="3"/>
  <c r="E47" i="3"/>
  <c r="E23" i="3"/>
  <c r="E117" i="3" l="1"/>
  <c r="G163" i="3"/>
  <c r="E163" i="3"/>
  <c r="G153" i="3"/>
  <c r="E153" i="3"/>
  <c r="G148" i="3"/>
  <c r="E148" i="3"/>
  <c r="G126" i="3"/>
  <c r="E29" i="3"/>
  <c r="G109" i="3"/>
  <c r="G35" i="3"/>
  <c r="E78" i="3"/>
  <c r="E103" i="3"/>
  <c r="G84" i="3"/>
  <c r="E66" i="3"/>
  <c r="E53" i="3"/>
  <c r="G47" i="3"/>
  <c r="E41" i="3"/>
  <c r="G23" i="3"/>
  <c r="E17" i="3"/>
  <c r="E35" i="3" l="1"/>
  <c r="G97" i="3"/>
  <c r="G41" i="3"/>
  <c r="G17" i="3"/>
  <c r="G53" i="3"/>
  <c r="G91" i="3"/>
  <c r="E60" i="3"/>
  <c r="G29" i="3"/>
  <c r="G103" i="3"/>
  <c r="E72" i="3"/>
  <c r="E84" i="3"/>
  <c r="G115" i="3" l="1"/>
  <c r="F38" i="3"/>
  <c r="C14" i="9"/>
  <c r="B69" i="10"/>
  <c r="C69" i="10"/>
  <c r="D69" i="10"/>
  <c r="A71" i="10"/>
  <c r="A72" i="10"/>
  <c r="J152" i="4"/>
  <c r="J10" i="10" s="1"/>
  <c r="J151" i="6"/>
  <c r="V10" i="10" s="1"/>
  <c r="R10" i="10"/>
  <c r="S10" i="10"/>
  <c r="T10" i="10"/>
  <c r="W10" i="10"/>
  <c r="X10" i="10"/>
  <c r="N11" i="10"/>
  <c r="O11" i="10"/>
  <c r="P11" i="10"/>
  <c r="R11" i="10"/>
  <c r="S11" i="10"/>
  <c r="T11" i="10"/>
  <c r="V11" i="10"/>
  <c r="W11" i="10"/>
  <c r="X11" i="10"/>
  <c r="N30" i="10"/>
  <c r="O30" i="10"/>
  <c r="P30" i="10"/>
  <c r="M41" i="10"/>
  <c r="N49" i="10"/>
  <c r="O49" i="10"/>
  <c r="P49" i="10"/>
  <c r="M50" i="10"/>
  <c r="M51" i="10"/>
  <c r="M52" i="10"/>
  <c r="M54" i="10"/>
  <c r="M55" i="10"/>
  <c r="M56" i="10"/>
  <c r="M57" i="10"/>
  <c r="N59" i="10"/>
  <c r="O59" i="10"/>
  <c r="P59" i="10"/>
  <c r="M60" i="10"/>
  <c r="M61" i="10"/>
  <c r="M63" i="10"/>
  <c r="M64" i="10"/>
  <c r="F10" i="10"/>
  <c r="G10" i="10"/>
  <c r="H10" i="10"/>
  <c r="K10" i="10"/>
  <c r="L10" i="10"/>
  <c r="B11" i="10"/>
  <c r="C11" i="10"/>
  <c r="D11" i="10"/>
  <c r="F11" i="10"/>
  <c r="G11" i="10"/>
  <c r="H11" i="10"/>
  <c r="J11" i="10"/>
  <c r="K11" i="10"/>
  <c r="L11" i="10"/>
  <c r="B30" i="10"/>
  <c r="C30" i="10"/>
  <c r="D30" i="10"/>
  <c r="B49" i="10"/>
  <c r="C49" i="10"/>
  <c r="D49" i="10"/>
  <c r="A51" i="10"/>
  <c r="A52" i="10"/>
  <c r="B59" i="10"/>
  <c r="C59" i="10"/>
  <c r="D59" i="10"/>
  <c r="A60" i="10"/>
  <c r="A61" i="10"/>
  <c r="A63" i="10"/>
  <c r="A64" i="10"/>
  <c r="J1" i="10"/>
  <c r="V1" i="10" s="1"/>
  <c r="J2" i="10"/>
  <c r="V2" i="10" s="1"/>
  <c r="J5" i="10"/>
  <c r="V5" i="10" s="1"/>
  <c r="B1" i="10"/>
  <c r="N1" i="10" s="1"/>
  <c r="B2" i="10"/>
  <c r="N2" i="10" s="1"/>
  <c r="B3" i="10"/>
  <c r="N3" i="10" s="1"/>
  <c r="B4" i="10"/>
  <c r="N4" i="10" s="1"/>
  <c r="B5" i="10"/>
  <c r="N5" i="10" s="1"/>
  <c r="B6" i="10"/>
  <c r="N6" i="10" s="1"/>
  <c r="A32" i="9"/>
  <c r="A69" i="10" s="1"/>
  <c r="A39" i="9"/>
  <c r="A76" i="10" s="1"/>
  <c r="A38" i="9"/>
  <c r="A75" i="10" s="1"/>
  <c r="A37" i="9"/>
  <c r="A74" i="10" s="1"/>
  <c r="A36" i="9"/>
  <c r="A73" i="10" s="1"/>
  <c r="A33" i="9"/>
  <c r="A70" i="10" s="1"/>
  <c r="E22" i="9"/>
  <c r="E12" i="9"/>
  <c r="E2" i="9"/>
  <c r="C28" i="9"/>
  <c r="C27" i="9"/>
  <c r="C26" i="9"/>
  <c r="C25" i="9"/>
  <c r="C24" i="9"/>
  <c r="C17" i="9"/>
  <c r="C16" i="9"/>
  <c r="C15" i="9"/>
  <c r="C18" i="9"/>
  <c r="C8" i="9"/>
  <c r="C7" i="9"/>
  <c r="C6" i="9"/>
  <c r="C5" i="9"/>
  <c r="C4" i="9"/>
  <c r="A3" i="9"/>
  <c r="A13" i="9"/>
  <c r="A23" i="9"/>
  <c r="B3" i="9"/>
  <c r="B28" i="9"/>
  <c r="B27" i="9"/>
  <c r="B26" i="9"/>
  <c r="B25" i="9"/>
  <c r="B18" i="9"/>
  <c r="B17" i="9"/>
  <c r="B16" i="9"/>
  <c r="B15" i="9"/>
  <c r="B8" i="9"/>
  <c r="B7" i="9"/>
  <c r="B6" i="9"/>
  <c r="B5" i="9"/>
  <c r="B24" i="9"/>
  <c r="B14" i="9"/>
  <c r="B4" i="9"/>
  <c r="B23" i="9"/>
  <c r="B13" i="9"/>
  <c r="A28" i="9"/>
  <c r="A27" i="9"/>
  <c r="A26" i="9"/>
  <c r="A25" i="9"/>
  <c r="A18" i="9"/>
  <c r="A17" i="9"/>
  <c r="A16" i="9"/>
  <c r="A15" i="9"/>
  <c r="A8" i="9"/>
  <c r="A7" i="9"/>
  <c r="A6" i="9"/>
  <c r="A5" i="9"/>
  <c r="C148" i="4"/>
  <c r="D148" i="4" s="1"/>
  <c r="D148" i="6" s="1"/>
  <c r="C122" i="4"/>
  <c r="D122" i="4" s="1"/>
  <c r="H163" i="4" s="1"/>
  <c r="H21" i="10" s="1"/>
  <c r="C121" i="4"/>
  <c r="D121" i="4" s="1"/>
  <c r="H162" i="4" s="1"/>
  <c r="H20" i="10" s="1"/>
  <c r="C98" i="4"/>
  <c r="C98" i="6" s="1"/>
  <c r="C72" i="4"/>
  <c r="D72" i="4" s="1"/>
  <c r="C71" i="4"/>
  <c r="D71" i="4" s="1"/>
  <c r="C22" i="4"/>
  <c r="D22" i="4" s="1"/>
  <c r="F163" i="4" s="1"/>
  <c r="F21" i="10" s="1"/>
  <c r="C21" i="4"/>
  <c r="D21" i="4" s="1"/>
  <c r="F162" i="4" s="1"/>
  <c r="F20" i="10" s="1"/>
  <c r="A181" i="6"/>
  <c r="M40" i="10" s="1"/>
  <c r="A180" i="6"/>
  <c r="M39" i="10" s="1"/>
  <c r="A162" i="6"/>
  <c r="M21" i="10" s="1"/>
  <c r="A161" i="6"/>
  <c r="M20" i="10" s="1"/>
  <c r="A141" i="6"/>
  <c r="A140" i="6"/>
  <c r="A122" i="6"/>
  <c r="A121" i="6"/>
  <c r="A91" i="6"/>
  <c r="A90" i="6"/>
  <c r="A72" i="6"/>
  <c r="A71" i="6"/>
  <c r="A41" i="6"/>
  <c r="A40" i="6"/>
  <c r="A22" i="6"/>
  <c r="A21" i="6"/>
  <c r="A182" i="4"/>
  <c r="A40" i="10" s="1"/>
  <c r="A181" i="4"/>
  <c r="A39" i="10" s="1"/>
  <c r="A163" i="4"/>
  <c r="A21" i="10" s="1"/>
  <c r="A162" i="4"/>
  <c r="A20" i="10" s="1"/>
  <c r="A141" i="4"/>
  <c r="A140" i="4"/>
  <c r="A122" i="4"/>
  <c r="A121" i="4"/>
  <c r="A22" i="4"/>
  <c r="A21" i="4"/>
  <c r="A91" i="4"/>
  <c r="A90" i="4"/>
  <c r="A72" i="4"/>
  <c r="A71" i="4"/>
  <c r="A41" i="4"/>
  <c r="A40" i="4"/>
  <c r="C121" i="6" l="1"/>
  <c r="D121" i="6" s="1"/>
  <c r="H161" i="6" s="1"/>
  <c r="T20" i="10" s="1"/>
  <c r="C21" i="6"/>
  <c r="D21" i="6" s="1"/>
  <c r="F161" i="6" s="1"/>
  <c r="R20" i="10" s="1"/>
  <c r="D18" i="9"/>
  <c r="E18" i="9" s="1"/>
  <c r="C39" i="9" s="1"/>
  <c r="C76" i="10" s="1"/>
  <c r="D26" i="9"/>
  <c r="E26" i="9" s="1"/>
  <c r="D37" i="9" s="1"/>
  <c r="D74" i="10" s="1"/>
  <c r="D16" i="9"/>
  <c r="E16" i="9" s="1"/>
  <c r="C37" i="9" s="1"/>
  <c r="C74" i="10" s="1"/>
  <c r="D25" i="9"/>
  <c r="E25" i="9" s="1"/>
  <c r="D36" i="9" s="1"/>
  <c r="D73" i="10" s="1"/>
  <c r="D7" i="9"/>
  <c r="E7" i="9" s="1"/>
  <c r="B38" i="9" s="1"/>
  <c r="B75" i="10" s="1"/>
  <c r="D14" i="9"/>
  <c r="E14" i="9" s="1"/>
  <c r="C34" i="9" s="1"/>
  <c r="C71" i="10" s="1"/>
  <c r="D27" i="9"/>
  <c r="E27" i="9" s="1"/>
  <c r="D38" i="9" s="1"/>
  <c r="D75" i="10" s="1"/>
  <c r="D17" i="9"/>
  <c r="E17" i="9" s="1"/>
  <c r="C38" i="9" s="1"/>
  <c r="C75" i="10" s="1"/>
  <c r="D15" i="9"/>
  <c r="E15" i="9" s="1"/>
  <c r="C36" i="9" s="1"/>
  <c r="C73" i="10" s="1"/>
  <c r="D24" i="9"/>
  <c r="E24" i="9" s="1"/>
  <c r="D34" i="9" s="1"/>
  <c r="D71" i="10" s="1"/>
  <c r="D28" i="9"/>
  <c r="E28" i="9" s="1"/>
  <c r="D39" i="9" s="1"/>
  <c r="D76" i="10" s="1"/>
  <c r="D8" i="9"/>
  <c r="E8" i="9" s="1"/>
  <c r="B39" i="9" s="1"/>
  <c r="B76" i="10" s="1"/>
  <c r="D6" i="9"/>
  <c r="E6" i="9" s="1"/>
  <c r="B37" i="9" s="1"/>
  <c r="B74" i="10" s="1"/>
  <c r="D5" i="9"/>
  <c r="E5" i="9" s="1"/>
  <c r="B36" i="9" s="1"/>
  <c r="B73" i="10" s="1"/>
  <c r="D4" i="9"/>
  <c r="E4" i="9" s="1"/>
  <c r="B34" i="9" s="1"/>
  <c r="B71" i="10" s="1"/>
  <c r="C72" i="6"/>
  <c r="D72" i="6" s="1"/>
  <c r="G162" i="6" s="1"/>
  <c r="S21" i="10" s="1"/>
  <c r="C22" i="6"/>
  <c r="D22" i="6" s="1"/>
  <c r="F162" i="6" s="1"/>
  <c r="R21" i="10" s="1"/>
  <c r="C71" i="6"/>
  <c r="D71" i="6" s="1"/>
  <c r="G161" i="6" s="1"/>
  <c r="S20" i="10" s="1"/>
  <c r="C122" i="6"/>
  <c r="D122" i="6" s="1"/>
  <c r="H162" i="6" s="1"/>
  <c r="T21" i="10" s="1"/>
  <c r="E148" i="4"/>
  <c r="F148" i="4" s="1"/>
  <c r="G148" i="4" s="1"/>
  <c r="H148" i="4" s="1"/>
  <c r="I148" i="4" s="1"/>
  <c r="J148" i="4" s="1"/>
  <c r="K148" i="4" s="1"/>
  <c r="L148" i="4" s="1"/>
  <c r="M148" i="4" s="1"/>
  <c r="N148" i="4" s="1"/>
  <c r="O148" i="4" s="1"/>
  <c r="P148" i="4" s="1"/>
  <c r="Q148" i="4" s="1"/>
  <c r="R148" i="4" s="1"/>
  <c r="S148" i="4" s="1"/>
  <c r="T148" i="4" s="1"/>
  <c r="U148" i="4" s="1"/>
  <c r="V148" i="4" s="1"/>
  <c r="W148" i="4" s="1"/>
  <c r="X148" i="4" s="1"/>
  <c r="Y148" i="4" s="1"/>
  <c r="Z148" i="4" s="1"/>
  <c r="AA148" i="4" s="1"/>
  <c r="AB148" i="4" s="1"/>
  <c r="AC148" i="4" s="1"/>
  <c r="AD148" i="4" s="1"/>
  <c r="AE148" i="4" s="1"/>
  <c r="AF148" i="4" s="1"/>
  <c r="AG148" i="4" s="1"/>
  <c r="AH148" i="4" s="1"/>
  <c r="AI148" i="4" s="1"/>
  <c r="AJ148" i="4" s="1"/>
  <c r="AK148" i="4" s="1"/>
  <c r="AL148" i="4" s="1"/>
  <c r="D98" i="4"/>
  <c r="C148" i="6"/>
  <c r="G163" i="4"/>
  <c r="G21" i="10" s="1"/>
  <c r="G162" i="4"/>
  <c r="G20" i="10" s="1"/>
  <c r="C48" i="4"/>
  <c r="D48" i="4" s="1"/>
  <c r="C115" i="4"/>
  <c r="D115" i="4" s="1"/>
  <c r="H156" i="4" s="1"/>
  <c r="H14" i="10" s="1"/>
  <c r="C114" i="4"/>
  <c r="D114" i="4" s="1"/>
  <c r="H155" i="4" s="1"/>
  <c r="H13" i="10" s="1"/>
  <c r="C65" i="4"/>
  <c r="D65" i="4" s="1"/>
  <c r="G156" i="4" s="1"/>
  <c r="G14" i="10" s="1"/>
  <c r="C64" i="4"/>
  <c r="D64" i="4" s="1"/>
  <c r="G155" i="4" s="1"/>
  <c r="G13" i="10" s="1"/>
  <c r="C15" i="4"/>
  <c r="C15" i="6" s="1"/>
  <c r="D15" i="6" s="1"/>
  <c r="F155" i="6" s="1"/>
  <c r="R14" i="10" s="1"/>
  <c r="C14" i="4"/>
  <c r="D14" i="4" s="1"/>
  <c r="F155" i="4" s="1"/>
  <c r="F13" i="10" s="1"/>
  <c r="A174" i="6"/>
  <c r="M33" i="10" s="1"/>
  <c r="A173" i="6"/>
  <c r="M32" i="10" s="1"/>
  <c r="A155" i="6"/>
  <c r="M14" i="10" s="1"/>
  <c r="A154" i="6"/>
  <c r="M13" i="10" s="1"/>
  <c r="A134" i="6"/>
  <c r="A133" i="6"/>
  <c r="A115" i="6"/>
  <c r="A114" i="6"/>
  <c r="A84" i="6"/>
  <c r="A83" i="6"/>
  <c r="A65" i="6"/>
  <c r="A64" i="6"/>
  <c r="A34" i="6"/>
  <c r="A33" i="6"/>
  <c r="A15" i="6"/>
  <c r="A14" i="6"/>
  <c r="A175" i="4"/>
  <c r="A33" i="10" s="1"/>
  <c r="A174" i="4"/>
  <c r="A32" i="10" s="1"/>
  <c r="A156" i="4"/>
  <c r="A14" i="10" s="1"/>
  <c r="A155" i="4"/>
  <c r="A13" i="10" s="1"/>
  <c r="A134" i="4"/>
  <c r="A133" i="4"/>
  <c r="A115" i="4"/>
  <c r="A114" i="4"/>
  <c r="A84" i="4"/>
  <c r="A83" i="4"/>
  <c r="A65" i="4"/>
  <c r="A64" i="4"/>
  <c r="A34" i="4"/>
  <c r="A33" i="4"/>
  <c r="A14" i="4"/>
  <c r="A15" i="4"/>
  <c r="F157" i="3"/>
  <c r="B59" i="4" s="1"/>
  <c r="D59" i="4" s="1"/>
  <c r="H162" i="3"/>
  <c r="B110" i="4" s="1"/>
  <c r="F162" i="3"/>
  <c r="B60" i="4" s="1"/>
  <c r="D60" i="4" s="1"/>
  <c r="D162" i="3"/>
  <c r="H157" i="3"/>
  <c r="B109" i="4" s="1"/>
  <c r="D157" i="3"/>
  <c r="H152" i="3"/>
  <c r="B108" i="4" s="1"/>
  <c r="F152" i="3"/>
  <c r="B58" i="4" s="1"/>
  <c r="D58" i="4" s="1"/>
  <c r="D152" i="3"/>
  <c r="H147" i="3"/>
  <c r="B107" i="4" s="1"/>
  <c r="D107" i="4" s="1"/>
  <c r="E107" i="4" s="1"/>
  <c r="F107" i="4" s="1"/>
  <c r="G107" i="4" s="1"/>
  <c r="H107" i="4" s="1"/>
  <c r="I107" i="4" s="1"/>
  <c r="J107" i="4" s="1"/>
  <c r="K107" i="4" s="1"/>
  <c r="L107" i="4" s="1"/>
  <c r="M107" i="4" s="1"/>
  <c r="N107" i="4" s="1"/>
  <c r="O107" i="4" s="1"/>
  <c r="P107" i="4" s="1"/>
  <c r="Q107" i="4" s="1"/>
  <c r="R107" i="4" s="1"/>
  <c r="S107" i="4" s="1"/>
  <c r="T107" i="4" s="1"/>
  <c r="U107" i="4" s="1"/>
  <c r="V107" i="4" s="1"/>
  <c r="W107" i="4" s="1"/>
  <c r="X107" i="4" s="1"/>
  <c r="Y107" i="4" s="1"/>
  <c r="Z107" i="4" s="1"/>
  <c r="AA107" i="4" s="1"/>
  <c r="AB107" i="4" s="1"/>
  <c r="AC107" i="4" s="1"/>
  <c r="AD107" i="4" s="1"/>
  <c r="AE107" i="4" s="1"/>
  <c r="AF107" i="4" s="1"/>
  <c r="AG107" i="4" s="1"/>
  <c r="AH107" i="4" s="1"/>
  <c r="AI107" i="4" s="1"/>
  <c r="AJ107" i="4" s="1"/>
  <c r="AK107" i="4" s="1"/>
  <c r="AL107" i="4" s="1"/>
  <c r="F147" i="3"/>
  <c r="B57" i="4" s="1"/>
  <c r="D57" i="4" s="1"/>
  <c r="E57" i="4" s="1"/>
  <c r="F57" i="4" s="1"/>
  <c r="G57" i="4" s="1"/>
  <c r="H57" i="4" s="1"/>
  <c r="I57" i="4" s="1"/>
  <c r="J57" i="4" s="1"/>
  <c r="K57" i="4" s="1"/>
  <c r="L57" i="4" s="1"/>
  <c r="M57" i="4" s="1"/>
  <c r="N57" i="4" s="1"/>
  <c r="O57" i="4" s="1"/>
  <c r="P57" i="4" s="1"/>
  <c r="Q57" i="4" s="1"/>
  <c r="R57" i="4" s="1"/>
  <c r="S57" i="4" s="1"/>
  <c r="T57" i="4" s="1"/>
  <c r="U57" i="4" s="1"/>
  <c r="V57" i="4" s="1"/>
  <c r="W57" i="4" s="1"/>
  <c r="X57" i="4" s="1"/>
  <c r="Y57" i="4" s="1"/>
  <c r="Z57" i="4" s="1"/>
  <c r="AA57" i="4" s="1"/>
  <c r="AB57" i="4" s="1"/>
  <c r="AC57" i="4" s="1"/>
  <c r="AD57" i="4" s="1"/>
  <c r="AE57" i="4" s="1"/>
  <c r="AF57" i="4" s="1"/>
  <c r="AG57" i="4" s="1"/>
  <c r="AH57" i="4" s="1"/>
  <c r="AI57" i="4" s="1"/>
  <c r="AJ57" i="4" s="1"/>
  <c r="AK57" i="4" s="1"/>
  <c r="AL57" i="4" s="1"/>
  <c r="D147" i="3"/>
  <c r="A199" i="4"/>
  <c r="A57" i="10" s="1"/>
  <c r="A198" i="4"/>
  <c r="A56" i="10" s="1"/>
  <c r="A197" i="4"/>
  <c r="A55" i="10" s="1"/>
  <c r="A196" i="4"/>
  <c r="A54" i="10" s="1"/>
  <c r="A110" i="4"/>
  <c r="A109" i="4"/>
  <c r="A108" i="4"/>
  <c r="A107" i="4"/>
  <c r="A60" i="4"/>
  <c r="A59" i="4"/>
  <c r="A58" i="4"/>
  <c r="A57" i="4"/>
  <c r="A10" i="4"/>
  <c r="A9" i="4"/>
  <c r="A8" i="4"/>
  <c r="A7" i="4"/>
  <c r="H112" i="3"/>
  <c r="H111" i="3"/>
  <c r="B147" i="4" s="1"/>
  <c r="B147" i="6" s="1"/>
  <c r="F112" i="3"/>
  <c r="F111" i="3"/>
  <c r="D112" i="3"/>
  <c r="D111" i="3"/>
  <c r="B47" i="4" s="1"/>
  <c r="H106" i="3"/>
  <c r="H105" i="3"/>
  <c r="B127" i="4" s="1"/>
  <c r="F106" i="3"/>
  <c r="F105" i="3"/>
  <c r="B96" i="4" s="1"/>
  <c r="B96" i="6" s="1"/>
  <c r="D106" i="3"/>
  <c r="D105" i="3"/>
  <c r="B46" i="4" s="1"/>
  <c r="H100" i="3"/>
  <c r="H99" i="3"/>
  <c r="B145" i="4" s="1"/>
  <c r="B145" i="6" s="1"/>
  <c r="F100" i="3"/>
  <c r="F99" i="3"/>
  <c r="B76" i="4" s="1"/>
  <c r="D100" i="3"/>
  <c r="D99" i="3"/>
  <c r="B26" i="4" s="1"/>
  <c r="H94" i="3"/>
  <c r="H93" i="3"/>
  <c r="B125" i="4" s="1"/>
  <c r="F94" i="3"/>
  <c r="F93" i="3"/>
  <c r="B75" i="4" s="1"/>
  <c r="D94" i="3"/>
  <c r="D93" i="3"/>
  <c r="B25" i="4" s="1"/>
  <c r="H87" i="3"/>
  <c r="H86" i="3"/>
  <c r="B143" i="4" s="1"/>
  <c r="B143" i="6" s="1"/>
  <c r="F87" i="3"/>
  <c r="F86" i="3"/>
  <c r="B74" i="4" s="1"/>
  <c r="D87" i="3"/>
  <c r="D86" i="3"/>
  <c r="B43" i="4" s="1"/>
  <c r="H81" i="3"/>
  <c r="H80" i="3"/>
  <c r="F81" i="3"/>
  <c r="F80" i="3"/>
  <c r="B92" i="4" s="1"/>
  <c r="B92" i="6" s="1"/>
  <c r="D81" i="3"/>
  <c r="D80" i="3"/>
  <c r="B23" i="4" s="1"/>
  <c r="H75" i="3"/>
  <c r="H74" i="3"/>
  <c r="F75" i="3"/>
  <c r="F74" i="3"/>
  <c r="D75" i="3"/>
  <c r="D74" i="3"/>
  <c r="D69" i="3"/>
  <c r="D68" i="3"/>
  <c r="F69" i="3"/>
  <c r="F68" i="3"/>
  <c r="B141" i="3" s="1"/>
  <c r="H69" i="3"/>
  <c r="H68" i="3"/>
  <c r="H63" i="3"/>
  <c r="H62" i="3"/>
  <c r="F63" i="3"/>
  <c r="F62" i="3"/>
  <c r="D63" i="3"/>
  <c r="D62" i="3"/>
  <c r="H56" i="3"/>
  <c r="H55" i="3"/>
  <c r="B119" i="4" s="1"/>
  <c r="F56" i="3"/>
  <c r="F55" i="3"/>
  <c r="B69" i="4" s="1"/>
  <c r="D56" i="3"/>
  <c r="D55" i="3"/>
  <c r="B19" i="4" s="1"/>
  <c r="H50" i="3"/>
  <c r="H49" i="3"/>
  <c r="B137" i="4" s="1"/>
  <c r="B137" i="6" s="1"/>
  <c r="F50" i="3"/>
  <c r="F49" i="3"/>
  <c r="B68" i="4" s="1"/>
  <c r="D50" i="3"/>
  <c r="D49" i="3"/>
  <c r="B18" i="4" s="1"/>
  <c r="H44" i="3"/>
  <c r="H43" i="3"/>
  <c r="F44" i="3"/>
  <c r="F43" i="3"/>
  <c r="B86" i="4" s="1"/>
  <c r="B86" i="6" s="1"/>
  <c r="D44" i="3"/>
  <c r="D43" i="3"/>
  <c r="B36" i="4" s="1"/>
  <c r="H38" i="3"/>
  <c r="H37" i="3"/>
  <c r="F37" i="3"/>
  <c r="B66" i="4" s="1"/>
  <c r="D38" i="3"/>
  <c r="D37" i="3"/>
  <c r="B16" i="4" s="1"/>
  <c r="H32" i="3"/>
  <c r="H31" i="3"/>
  <c r="B134" i="4" s="1"/>
  <c r="B134" i="6" s="1"/>
  <c r="F32" i="3"/>
  <c r="F31" i="3"/>
  <c r="B84" i="4" s="1"/>
  <c r="B84" i="6" s="1"/>
  <c r="D32" i="3"/>
  <c r="D31" i="3"/>
  <c r="B34" i="4" s="1"/>
  <c r="B34" i="6" s="1"/>
  <c r="H26" i="3"/>
  <c r="H25" i="3"/>
  <c r="B133" i="4" s="1"/>
  <c r="B133" i="6" s="1"/>
  <c r="F26" i="3"/>
  <c r="F25" i="3"/>
  <c r="B83" i="4" s="1"/>
  <c r="B83" i="6" s="1"/>
  <c r="D26" i="3"/>
  <c r="D25" i="3"/>
  <c r="B33" i="4" s="1"/>
  <c r="B33" i="6" s="1"/>
  <c r="H20" i="3"/>
  <c r="H19" i="3"/>
  <c r="B113" i="4" s="1"/>
  <c r="F20" i="3"/>
  <c r="F19" i="3"/>
  <c r="B63" i="4" s="1"/>
  <c r="D20" i="3"/>
  <c r="D19" i="3"/>
  <c r="B32" i="4" s="1"/>
  <c r="H131" i="3"/>
  <c r="B104" i="4" s="1"/>
  <c r="D104" i="4" s="1"/>
  <c r="E104" i="4" s="1"/>
  <c r="F104" i="4" s="1"/>
  <c r="G104" i="4" s="1"/>
  <c r="H104" i="4" s="1"/>
  <c r="I104" i="4" s="1"/>
  <c r="J104" i="4" s="1"/>
  <c r="K104" i="4" s="1"/>
  <c r="L104" i="4" s="1"/>
  <c r="M104" i="4" s="1"/>
  <c r="N104" i="4" s="1"/>
  <c r="O104" i="4" s="1"/>
  <c r="P104" i="4" s="1"/>
  <c r="Q104" i="4" s="1"/>
  <c r="R104" i="4" s="1"/>
  <c r="S104" i="4" s="1"/>
  <c r="T104" i="4" s="1"/>
  <c r="U104" i="4" s="1"/>
  <c r="V104" i="4" s="1"/>
  <c r="W104" i="4" s="1"/>
  <c r="X104" i="4" s="1"/>
  <c r="Y104" i="4" s="1"/>
  <c r="Z104" i="4" s="1"/>
  <c r="AA104" i="4" s="1"/>
  <c r="AB104" i="4" s="1"/>
  <c r="AC104" i="4" s="1"/>
  <c r="AD104" i="4" s="1"/>
  <c r="AE104" i="4" s="1"/>
  <c r="AF104" i="4" s="1"/>
  <c r="AG104" i="4" s="1"/>
  <c r="AH104" i="4" s="1"/>
  <c r="AI104" i="4" s="1"/>
  <c r="AJ104" i="4" s="1"/>
  <c r="AK104" i="4" s="1"/>
  <c r="AL104" i="4" s="1"/>
  <c r="F131" i="3"/>
  <c r="B54" i="4" s="1"/>
  <c r="D54" i="4" s="1"/>
  <c r="E54" i="4" s="1"/>
  <c r="F54" i="4" s="1"/>
  <c r="G54" i="4" s="1"/>
  <c r="H54" i="4" s="1"/>
  <c r="I54" i="4" s="1"/>
  <c r="J54" i="4" s="1"/>
  <c r="K54" i="4" s="1"/>
  <c r="L54" i="4" s="1"/>
  <c r="M54" i="4" s="1"/>
  <c r="N54" i="4" s="1"/>
  <c r="O54" i="4" s="1"/>
  <c r="P54" i="4" s="1"/>
  <c r="Q54" i="4" s="1"/>
  <c r="R54" i="4" s="1"/>
  <c r="S54" i="4" s="1"/>
  <c r="T54" i="4" s="1"/>
  <c r="U54" i="4" s="1"/>
  <c r="V54" i="4" s="1"/>
  <c r="W54" i="4" s="1"/>
  <c r="X54" i="4" s="1"/>
  <c r="Y54" i="4" s="1"/>
  <c r="Z54" i="4" s="1"/>
  <c r="AA54" i="4" s="1"/>
  <c r="AB54" i="4" s="1"/>
  <c r="AC54" i="4" s="1"/>
  <c r="AD54" i="4" s="1"/>
  <c r="AE54" i="4" s="1"/>
  <c r="AF54" i="4" s="1"/>
  <c r="AG54" i="4" s="1"/>
  <c r="AH54" i="4" s="1"/>
  <c r="AI54" i="4" s="1"/>
  <c r="AJ54" i="4" s="1"/>
  <c r="AK54" i="4" s="1"/>
  <c r="AL54" i="4" s="1"/>
  <c r="D131" i="3"/>
  <c r="H135" i="3"/>
  <c r="B105" i="4" s="1"/>
  <c r="F135" i="3"/>
  <c r="B55" i="4" s="1"/>
  <c r="D135" i="3"/>
  <c r="B5" i="4" s="1"/>
  <c r="H140" i="3"/>
  <c r="B106" i="4" s="1"/>
  <c r="F140" i="3"/>
  <c r="B56" i="4" s="1"/>
  <c r="D140" i="3"/>
  <c r="B6" i="4" s="1"/>
  <c r="E141" i="3"/>
  <c r="G141" i="3"/>
  <c r="C141" i="3"/>
  <c r="D35" i="9" l="1"/>
  <c r="D72" i="10" s="1"/>
  <c r="C35" i="9"/>
  <c r="C72" i="10" s="1"/>
  <c r="B35" i="9"/>
  <c r="B72" i="10" s="1"/>
  <c r="D98" i="6"/>
  <c r="E98" i="4"/>
  <c r="F98" i="4" s="1"/>
  <c r="G98" i="4" s="1"/>
  <c r="H98" i="4" s="1"/>
  <c r="I98" i="4" s="1"/>
  <c r="J98" i="4" s="1"/>
  <c r="K98" i="4" s="1"/>
  <c r="L98" i="4" s="1"/>
  <c r="M98" i="4" s="1"/>
  <c r="N98" i="4" s="1"/>
  <c r="O98" i="4" s="1"/>
  <c r="P98" i="4" s="1"/>
  <c r="Q98" i="4" s="1"/>
  <c r="R98" i="4" s="1"/>
  <c r="S98" i="4" s="1"/>
  <c r="T98" i="4" s="1"/>
  <c r="U98" i="4" s="1"/>
  <c r="V98" i="4" s="1"/>
  <c r="W98" i="4" s="1"/>
  <c r="X98" i="4" s="1"/>
  <c r="Y98" i="4" s="1"/>
  <c r="Z98" i="4" s="1"/>
  <c r="AA98" i="4" s="1"/>
  <c r="AB98" i="4" s="1"/>
  <c r="AC98" i="4" s="1"/>
  <c r="AD98" i="4" s="1"/>
  <c r="AE98" i="4" s="1"/>
  <c r="AF98" i="4" s="1"/>
  <c r="AG98" i="4" s="1"/>
  <c r="AH98" i="4" s="1"/>
  <c r="AI98" i="4" s="1"/>
  <c r="AJ98" i="4" s="1"/>
  <c r="AK98" i="4" s="1"/>
  <c r="AL98" i="4" s="1"/>
  <c r="D48" i="6"/>
  <c r="E48" i="4"/>
  <c r="F48" i="4" s="1"/>
  <c r="G48" i="4" s="1"/>
  <c r="H48" i="4" s="1"/>
  <c r="I48" i="4" s="1"/>
  <c r="J48" i="4" s="1"/>
  <c r="K48" i="4" s="1"/>
  <c r="L48" i="4" s="1"/>
  <c r="M48" i="4" s="1"/>
  <c r="N48" i="4" s="1"/>
  <c r="O48" i="4" s="1"/>
  <c r="P48" i="4" s="1"/>
  <c r="Q48" i="4" s="1"/>
  <c r="R48" i="4" s="1"/>
  <c r="S48" i="4" s="1"/>
  <c r="T48" i="4" s="1"/>
  <c r="U48" i="4" s="1"/>
  <c r="V48" i="4" s="1"/>
  <c r="W48" i="4" s="1"/>
  <c r="X48" i="4" s="1"/>
  <c r="Y48" i="4" s="1"/>
  <c r="Z48" i="4" s="1"/>
  <c r="AA48" i="4" s="1"/>
  <c r="AB48" i="4" s="1"/>
  <c r="AC48" i="4" s="1"/>
  <c r="AD48" i="4" s="1"/>
  <c r="AE48" i="4" s="1"/>
  <c r="AF48" i="4" s="1"/>
  <c r="AG48" i="4" s="1"/>
  <c r="AH48" i="4" s="1"/>
  <c r="AI48" i="4" s="1"/>
  <c r="AJ48" i="4" s="1"/>
  <c r="AK48" i="4" s="1"/>
  <c r="AL48" i="4" s="1"/>
  <c r="B78" i="4"/>
  <c r="AI78" i="4" s="1"/>
  <c r="B7" i="4"/>
  <c r="D7" i="4" s="1"/>
  <c r="E7" i="4" s="1"/>
  <c r="B10" i="4"/>
  <c r="D10" i="4" s="1"/>
  <c r="B9" i="4"/>
  <c r="D9" i="4" s="1"/>
  <c r="B4" i="4"/>
  <c r="B117" i="4"/>
  <c r="AH117" i="4" s="1"/>
  <c r="B136" i="4"/>
  <c r="B136" i="6" s="1"/>
  <c r="B135" i="4"/>
  <c r="B135" i="6" s="1"/>
  <c r="B123" i="4"/>
  <c r="AH123" i="4" s="1"/>
  <c r="B142" i="4"/>
  <c r="B142" i="6" s="1"/>
  <c r="D58" i="6"/>
  <c r="E58" i="4"/>
  <c r="F58" i="4" s="1"/>
  <c r="G58" i="4" s="1"/>
  <c r="H58" i="4" s="1"/>
  <c r="I58" i="4" s="1"/>
  <c r="J58" i="4" s="1"/>
  <c r="K58" i="4" s="1"/>
  <c r="L58" i="4" s="1"/>
  <c r="M58" i="4" s="1"/>
  <c r="N58" i="4" s="1"/>
  <c r="O58" i="4" s="1"/>
  <c r="P58" i="4" s="1"/>
  <c r="Q58" i="4" s="1"/>
  <c r="R58" i="4" s="1"/>
  <c r="S58" i="4" s="1"/>
  <c r="T58" i="4" s="1"/>
  <c r="U58" i="4" s="1"/>
  <c r="V58" i="4" s="1"/>
  <c r="W58" i="4" s="1"/>
  <c r="X58" i="4" s="1"/>
  <c r="Y58" i="4" s="1"/>
  <c r="Z58" i="4" s="1"/>
  <c r="AA58" i="4" s="1"/>
  <c r="AB58" i="4" s="1"/>
  <c r="AC58" i="4" s="1"/>
  <c r="AD58" i="4" s="1"/>
  <c r="AE58" i="4" s="1"/>
  <c r="AF58" i="4" s="1"/>
  <c r="AG58" i="4" s="1"/>
  <c r="AH58" i="4" s="1"/>
  <c r="AI58" i="4" s="1"/>
  <c r="AJ58" i="4" s="1"/>
  <c r="AK58" i="4" s="1"/>
  <c r="AL58" i="4" s="1"/>
  <c r="D59" i="6"/>
  <c r="E59" i="4"/>
  <c r="F59" i="4" s="1"/>
  <c r="G59" i="4" s="1"/>
  <c r="H59" i="4" s="1"/>
  <c r="I59" i="4" s="1"/>
  <c r="J59" i="4" s="1"/>
  <c r="K59" i="4" s="1"/>
  <c r="L59" i="4" s="1"/>
  <c r="M59" i="4" s="1"/>
  <c r="N59" i="4" s="1"/>
  <c r="O59" i="4" s="1"/>
  <c r="P59" i="4" s="1"/>
  <c r="Q59" i="4" s="1"/>
  <c r="R59" i="4" s="1"/>
  <c r="S59" i="4" s="1"/>
  <c r="T59" i="4" s="1"/>
  <c r="U59" i="4" s="1"/>
  <c r="V59" i="4" s="1"/>
  <c r="W59" i="4" s="1"/>
  <c r="X59" i="4" s="1"/>
  <c r="Y59" i="4" s="1"/>
  <c r="Z59" i="4" s="1"/>
  <c r="AA59" i="4" s="1"/>
  <c r="AB59" i="4" s="1"/>
  <c r="AC59" i="4" s="1"/>
  <c r="AD59" i="4" s="1"/>
  <c r="AE59" i="4" s="1"/>
  <c r="AF59" i="4" s="1"/>
  <c r="AG59" i="4" s="1"/>
  <c r="AH59" i="4" s="1"/>
  <c r="AI59" i="4" s="1"/>
  <c r="AJ59" i="4" s="1"/>
  <c r="AK59" i="4" s="1"/>
  <c r="AL59" i="4" s="1"/>
  <c r="E113" i="4"/>
  <c r="AI113" i="4"/>
  <c r="AE113" i="4"/>
  <c r="AA113" i="4"/>
  <c r="W113" i="4"/>
  <c r="S113" i="4"/>
  <c r="O113" i="4"/>
  <c r="K113" i="4"/>
  <c r="G113" i="4"/>
  <c r="AL113" i="4"/>
  <c r="AH113" i="4"/>
  <c r="AD113" i="4"/>
  <c r="Z113" i="4"/>
  <c r="V113" i="4"/>
  <c r="R113" i="4"/>
  <c r="N113" i="4"/>
  <c r="J113" i="4"/>
  <c r="F113" i="4"/>
  <c r="AK113" i="4"/>
  <c r="AG113" i="4"/>
  <c r="AC113" i="4"/>
  <c r="Y113" i="4"/>
  <c r="U113" i="4"/>
  <c r="Q113" i="4"/>
  <c r="M113" i="4"/>
  <c r="I113" i="4"/>
  <c r="X113" i="4"/>
  <c r="H113" i="4"/>
  <c r="AJ113" i="4"/>
  <c r="T113" i="4"/>
  <c r="AF113" i="4"/>
  <c r="P113" i="4"/>
  <c r="AB113" i="4"/>
  <c r="L113" i="4"/>
  <c r="D60" i="6"/>
  <c r="E60" i="4"/>
  <c r="F60" i="4" s="1"/>
  <c r="G60" i="4" s="1"/>
  <c r="H60" i="4" s="1"/>
  <c r="I60" i="4" s="1"/>
  <c r="J60" i="4" s="1"/>
  <c r="K60" i="4" s="1"/>
  <c r="L60" i="4" s="1"/>
  <c r="M60" i="4" s="1"/>
  <c r="N60" i="4" s="1"/>
  <c r="O60" i="4" s="1"/>
  <c r="P60" i="4" s="1"/>
  <c r="Q60" i="4" s="1"/>
  <c r="R60" i="4" s="1"/>
  <c r="S60" i="4" s="1"/>
  <c r="T60" i="4" s="1"/>
  <c r="U60" i="4" s="1"/>
  <c r="V60" i="4" s="1"/>
  <c r="W60" i="4" s="1"/>
  <c r="X60" i="4" s="1"/>
  <c r="Y60" i="4" s="1"/>
  <c r="Z60" i="4" s="1"/>
  <c r="AA60" i="4" s="1"/>
  <c r="AB60" i="4" s="1"/>
  <c r="AC60" i="4" s="1"/>
  <c r="AD60" i="4" s="1"/>
  <c r="AE60" i="4" s="1"/>
  <c r="AF60" i="4" s="1"/>
  <c r="AG60" i="4" s="1"/>
  <c r="AH60" i="4" s="1"/>
  <c r="AI60" i="4" s="1"/>
  <c r="AJ60" i="4" s="1"/>
  <c r="AK60" i="4" s="1"/>
  <c r="AL60" i="4" s="1"/>
  <c r="C134" i="4"/>
  <c r="C133" i="4"/>
  <c r="B122" i="4"/>
  <c r="B141" i="4"/>
  <c r="B141" i="6" s="1"/>
  <c r="B121" i="4"/>
  <c r="B140" i="4"/>
  <c r="B140" i="6" s="1"/>
  <c r="B139" i="4"/>
  <c r="B139" i="6" s="1"/>
  <c r="C84" i="4"/>
  <c r="C83" i="4"/>
  <c r="B71" i="4"/>
  <c r="B90" i="4"/>
  <c r="B90" i="6" s="1"/>
  <c r="B72" i="4"/>
  <c r="B91" i="4"/>
  <c r="B91" i="6" s="1"/>
  <c r="B89" i="4"/>
  <c r="B41" i="4"/>
  <c r="B41" i="6" s="1"/>
  <c r="B22" i="4"/>
  <c r="B40" i="4"/>
  <c r="C40" i="4" s="1"/>
  <c r="B21" i="4"/>
  <c r="AL63" i="4"/>
  <c r="AH63" i="4"/>
  <c r="AD63" i="4"/>
  <c r="Z63" i="4"/>
  <c r="V63" i="4"/>
  <c r="R63" i="4"/>
  <c r="N63" i="4"/>
  <c r="J63" i="4"/>
  <c r="F63" i="4"/>
  <c r="AK63" i="4"/>
  <c r="AG63" i="4"/>
  <c r="AC63" i="4"/>
  <c r="Y63" i="4"/>
  <c r="U63" i="4"/>
  <c r="Q63" i="4"/>
  <c r="M63" i="4"/>
  <c r="I63" i="4"/>
  <c r="E63" i="4"/>
  <c r="AE63" i="4"/>
  <c r="W63" i="4"/>
  <c r="O63" i="4"/>
  <c r="G63" i="4"/>
  <c r="AJ63" i="4"/>
  <c r="AB63" i="4"/>
  <c r="T63" i="4"/>
  <c r="L63" i="4"/>
  <c r="X63" i="4"/>
  <c r="H63" i="4"/>
  <c r="AI63" i="4"/>
  <c r="S63" i="4"/>
  <c r="AF63" i="4"/>
  <c r="P63" i="4"/>
  <c r="AA63" i="4"/>
  <c r="K63" i="4"/>
  <c r="AL18" i="4"/>
  <c r="AH18" i="4"/>
  <c r="AD18" i="4"/>
  <c r="Z18" i="4"/>
  <c r="V18" i="4"/>
  <c r="R18" i="4"/>
  <c r="N18" i="4"/>
  <c r="J18" i="4"/>
  <c r="F18" i="4"/>
  <c r="AK18" i="4"/>
  <c r="AG18" i="4"/>
  <c r="AC18" i="4"/>
  <c r="Y18" i="4"/>
  <c r="U18" i="4"/>
  <c r="Q18" i="4"/>
  <c r="M18" i="4"/>
  <c r="I18" i="4"/>
  <c r="E18" i="4"/>
  <c r="AF18" i="4"/>
  <c r="X18" i="4"/>
  <c r="P18" i="4"/>
  <c r="H18" i="4"/>
  <c r="AE18" i="4"/>
  <c r="O18" i="4"/>
  <c r="G18" i="4"/>
  <c r="AJ18" i="4"/>
  <c r="AB18" i="4"/>
  <c r="T18" i="4"/>
  <c r="L18" i="4"/>
  <c r="S18" i="4"/>
  <c r="AA18" i="4"/>
  <c r="K18" i="4"/>
  <c r="AI18" i="4"/>
  <c r="AL69" i="4"/>
  <c r="AH69" i="4"/>
  <c r="AD69" i="4"/>
  <c r="Z69" i="4"/>
  <c r="V69" i="4"/>
  <c r="R69" i="4"/>
  <c r="N69" i="4"/>
  <c r="J69" i="4"/>
  <c r="F69" i="4"/>
  <c r="AK69" i="4"/>
  <c r="AC69" i="4"/>
  <c r="Y69" i="4"/>
  <c r="U69" i="4"/>
  <c r="Q69" i="4"/>
  <c r="M69" i="4"/>
  <c r="I69" i="4"/>
  <c r="E69" i="4"/>
  <c r="AI69" i="4"/>
  <c r="AA69" i="4"/>
  <c r="S69" i="4"/>
  <c r="K69" i="4"/>
  <c r="AF69" i="4"/>
  <c r="X69" i="4"/>
  <c r="P69" i="4"/>
  <c r="H69" i="4"/>
  <c r="AB69" i="4"/>
  <c r="L69" i="4"/>
  <c r="W69" i="4"/>
  <c r="G69" i="4"/>
  <c r="AJ69" i="4"/>
  <c r="T69" i="4"/>
  <c r="AE69" i="4"/>
  <c r="O69" i="4"/>
  <c r="AL75" i="4"/>
  <c r="AH75" i="4"/>
  <c r="AD75" i="4"/>
  <c r="Z75" i="4"/>
  <c r="V75" i="4"/>
  <c r="R75" i="4"/>
  <c r="N75" i="4"/>
  <c r="J75" i="4"/>
  <c r="F75" i="4"/>
  <c r="AK75" i="4"/>
  <c r="AG75" i="4"/>
  <c r="AC75" i="4"/>
  <c r="Y75" i="4"/>
  <c r="U75" i="4"/>
  <c r="Q75" i="4"/>
  <c r="M75" i="4"/>
  <c r="I75" i="4"/>
  <c r="E75" i="4"/>
  <c r="AI75" i="4"/>
  <c r="AA75" i="4"/>
  <c r="S75" i="4"/>
  <c r="K75" i="4"/>
  <c r="AF75" i="4"/>
  <c r="X75" i="4"/>
  <c r="P75" i="4"/>
  <c r="H75" i="4"/>
  <c r="AJ75" i="4"/>
  <c r="T75" i="4"/>
  <c r="AE75" i="4"/>
  <c r="O75" i="4"/>
  <c r="L75" i="4"/>
  <c r="W75" i="4"/>
  <c r="G75" i="4"/>
  <c r="AL26" i="4"/>
  <c r="AH26" i="4"/>
  <c r="AD26" i="4"/>
  <c r="Z26" i="4"/>
  <c r="V26" i="4"/>
  <c r="AK26" i="4"/>
  <c r="AG26" i="4"/>
  <c r="AC26" i="4"/>
  <c r="Y26" i="4"/>
  <c r="AE26" i="4"/>
  <c r="W26" i="4"/>
  <c r="R26" i="4"/>
  <c r="N26" i="4"/>
  <c r="J26" i="4"/>
  <c r="F26" i="4"/>
  <c r="AJ26" i="4"/>
  <c r="AB26" i="4"/>
  <c r="U26" i="4"/>
  <c r="Q26" i="4"/>
  <c r="M26" i="4"/>
  <c r="I26" i="4"/>
  <c r="E26" i="4"/>
  <c r="AI26" i="4"/>
  <c r="T26" i="4"/>
  <c r="L26" i="4"/>
  <c r="AF26" i="4"/>
  <c r="S26" i="4"/>
  <c r="K26" i="4"/>
  <c r="AA26" i="4"/>
  <c r="P26" i="4"/>
  <c r="H26" i="4"/>
  <c r="G26" i="4"/>
  <c r="O26" i="4"/>
  <c r="X26" i="4"/>
  <c r="AJ68" i="4"/>
  <c r="AF68" i="4"/>
  <c r="AB68" i="4"/>
  <c r="X68" i="4"/>
  <c r="T68" i="4"/>
  <c r="P68" i="4"/>
  <c r="L68" i="4"/>
  <c r="H68" i="4"/>
  <c r="AI68" i="4"/>
  <c r="AE68" i="4"/>
  <c r="AA68" i="4"/>
  <c r="S68" i="4"/>
  <c r="O68" i="4"/>
  <c r="K68" i="4"/>
  <c r="G68" i="4"/>
  <c r="AK68" i="4"/>
  <c r="AC68" i="4"/>
  <c r="U68" i="4"/>
  <c r="M68" i="4"/>
  <c r="E68" i="4"/>
  <c r="AH68" i="4"/>
  <c r="Z68" i="4"/>
  <c r="R68" i="4"/>
  <c r="J68" i="4"/>
  <c r="AD68" i="4"/>
  <c r="N68" i="4"/>
  <c r="Y68" i="4"/>
  <c r="I68" i="4"/>
  <c r="AL68" i="4"/>
  <c r="V68" i="4"/>
  <c r="F68" i="4"/>
  <c r="Q68" i="4"/>
  <c r="AG68" i="4"/>
  <c r="AJ19" i="4"/>
  <c r="AF19" i="4"/>
  <c r="AB19" i="4"/>
  <c r="X19" i="4"/>
  <c r="T19" i="4"/>
  <c r="P19" i="4"/>
  <c r="L19" i="4"/>
  <c r="H19" i="4"/>
  <c r="AI19" i="4"/>
  <c r="AE19" i="4"/>
  <c r="AA19" i="4"/>
  <c r="W19" i="4"/>
  <c r="S19" i="4"/>
  <c r="O19" i="4"/>
  <c r="K19" i="4"/>
  <c r="G19" i="4"/>
  <c r="AL19" i="4"/>
  <c r="AD19" i="4"/>
  <c r="V19" i="4"/>
  <c r="N19" i="4"/>
  <c r="F19" i="4"/>
  <c r="AK19" i="4"/>
  <c r="AC19" i="4"/>
  <c r="U19" i="4"/>
  <c r="M19" i="4"/>
  <c r="E19" i="4"/>
  <c r="AH19" i="4"/>
  <c r="Z19" i="4"/>
  <c r="R19" i="4"/>
  <c r="J19" i="4"/>
  <c r="Q19" i="4"/>
  <c r="I19" i="4"/>
  <c r="Y19" i="4"/>
  <c r="AL119" i="4"/>
  <c r="AH119" i="4"/>
  <c r="AD119" i="4"/>
  <c r="Z119" i="4"/>
  <c r="V119" i="4"/>
  <c r="R119" i="4"/>
  <c r="N119" i="4"/>
  <c r="J119" i="4"/>
  <c r="F119" i="4"/>
  <c r="AK119" i="4"/>
  <c r="AC119" i="4"/>
  <c r="Y119" i="4"/>
  <c r="U119" i="4"/>
  <c r="Q119" i="4"/>
  <c r="M119" i="4"/>
  <c r="I119" i="4"/>
  <c r="E119" i="4"/>
  <c r="AF119" i="4"/>
  <c r="X119" i="4"/>
  <c r="P119" i="4"/>
  <c r="H119" i="4"/>
  <c r="AE119" i="4"/>
  <c r="W119" i="4"/>
  <c r="O119" i="4"/>
  <c r="G119" i="4"/>
  <c r="AB119" i="4"/>
  <c r="L119" i="4"/>
  <c r="AA119" i="4"/>
  <c r="K119" i="4"/>
  <c r="AJ119" i="4"/>
  <c r="AI119" i="4"/>
  <c r="S119" i="4"/>
  <c r="T119" i="4"/>
  <c r="AJ23" i="4"/>
  <c r="AF23" i="4"/>
  <c r="AB23" i="4"/>
  <c r="X23" i="4"/>
  <c r="T23" i="4"/>
  <c r="P23" i="4"/>
  <c r="L23" i="4"/>
  <c r="H23" i="4"/>
  <c r="AI23" i="4"/>
  <c r="AE23" i="4"/>
  <c r="AA23" i="4"/>
  <c r="W23" i="4"/>
  <c r="S23" i="4"/>
  <c r="O23" i="4"/>
  <c r="K23" i="4"/>
  <c r="G23" i="4"/>
  <c r="AH23" i="4"/>
  <c r="Z23" i="4"/>
  <c r="J23" i="4"/>
  <c r="Y23" i="4"/>
  <c r="Q23" i="4"/>
  <c r="I23" i="4"/>
  <c r="AL23" i="4"/>
  <c r="AD23" i="4"/>
  <c r="V23" i="4"/>
  <c r="N23" i="4"/>
  <c r="F23" i="4"/>
  <c r="M23" i="4"/>
  <c r="U23" i="4"/>
  <c r="AK23" i="4"/>
  <c r="E23" i="4"/>
  <c r="AC23" i="4"/>
  <c r="AJ25" i="4"/>
  <c r="AF25" i="4"/>
  <c r="X25" i="4"/>
  <c r="T25" i="4"/>
  <c r="P25" i="4"/>
  <c r="L25" i="4"/>
  <c r="H25" i="4"/>
  <c r="AI25" i="4"/>
  <c r="AE25" i="4"/>
  <c r="AA25" i="4"/>
  <c r="W25" i="4"/>
  <c r="S25" i="4"/>
  <c r="O25" i="4"/>
  <c r="K25" i="4"/>
  <c r="G25" i="4"/>
  <c r="AL25" i="4"/>
  <c r="AD25" i="4"/>
  <c r="V25" i="4"/>
  <c r="N25" i="4"/>
  <c r="F25" i="4"/>
  <c r="AK25" i="4"/>
  <c r="AC25" i="4"/>
  <c r="U25" i="4"/>
  <c r="M25" i="4"/>
  <c r="E25" i="4"/>
  <c r="AH25" i="4"/>
  <c r="Z25" i="4"/>
  <c r="R25" i="4"/>
  <c r="J25" i="4"/>
  <c r="I25" i="4"/>
  <c r="AG25" i="4"/>
  <c r="Y25" i="4"/>
  <c r="Q25" i="4"/>
  <c r="AL125" i="4"/>
  <c r="AH125" i="4"/>
  <c r="AD125" i="4"/>
  <c r="Z125" i="4"/>
  <c r="V125" i="4"/>
  <c r="R125" i="4"/>
  <c r="N125" i="4"/>
  <c r="J125" i="4"/>
  <c r="F125" i="4"/>
  <c r="AK125" i="4"/>
  <c r="AG125" i="4"/>
  <c r="AC125" i="4"/>
  <c r="Y125" i="4"/>
  <c r="U125" i="4"/>
  <c r="Q125" i="4"/>
  <c r="M125" i="4"/>
  <c r="I125" i="4"/>
  <c r="E125" i="4"/>
  <c r="AF125" i="4"/>
  <c r="X125" i="4"/>
  <c r="P125" i="4"/>
  <c r="H125" i="4"/>
  <c r="AE125" i="4"/>
  <c r="W125" i="4"/>
  <c r="O125" i="4"/>
  <c r="G125" i="4"/>
  <c r="AJ125" i="4"/>
  <c r="T125" i="4"/>
  <c r="AI125" i="4"/>
  <c r="S125" i="4"/>
  <c r="AA125" i="4"/>
  <c r="K125" i="4"/>
  <c r="L125" i="4"/>
  <c r="AJ76" i="4"/>
  <c r="AF76" i="4"/>
  <c r="AB76" i="4"/>
  <c r="X76" i="4"/>
  <c r="T76" i="4"/>
  <c r="P76" i="4"/>
  <c r="L76" i="4"/>
  <c r="H76" i="4"/>
  <c r="AI76" i="4"/>
  <c r="AE76" i="4"/>
  <c r="AA76" i="4"/>
  <c r="W76" i="4"/>
  <c r="S76" i="4"/>
  <c r="O76" i="4"/>
  <c r="K76" i="4"/>
  <c r="G76" i="4"/>
  <c r="AG76" i="4"/>
  <c r="Y76" i="4"/>
  <c r="Q76" i="4"/>
  <c r="I76" i="4"/>
  <c r="AL76" i="4"/>
  <c r="AD76" i="4"/>
  <c r="V76" i="4"/>
  <c r="N76" i="4"/>
  <c r="F76" i="4"/>
  <c r="AH76" i="4"/>
  <c r="R76" i="4"/>
  <c r="AC76" i="4"/>
  <c r="M76" i="4"/>
  <c r="Z76" i="4"/>
  <c r="J76" i="4"/>
  <c r="E76" i="4"/>
  <c r="AK76" i="4"/>
  <c r="U76" i="4"/>
  <c r="AL127" i="4"/>
  <c r="AH127" i="4"/>
  <c r="AD127" i="4"/>
  <c r="Z127" i="4"/>
  <c r="V127" i="4"/>
  <c r="R127" i="4"/>
  <c r="N127" i="4"/>
  <c r="J127" i="4"/>
  <c r="F127" i="4"/>
  <c r="AK127" i="4"/>
  <c r="AG127" i="4"/>
  <c r="AC127" i="4"/>
  <c r="Y127" i="4"/>
  <c r="U127" i="4"/>
  <c r="Q127" i="4"/>
  <c r="M127" i="4"/>
  <c r="I127" i="4"/>
  <c r="E127" i="4"/>
  <c r="AJ127" i="4"/>
  <c r="AB127" i="4"/>
  <c r="T127" i="4"/>
  <c r="L127" i="4"/>
  <c r="AI127" i="4"/>
  <c r="AA127" i="4"/>
  <c r="S127" i="4"/>
  <c r="K127" i="4"/>
  <c r="AF127" i="4"/>
  <c r="P127" i="4"/>
  <c r="AE127" i="4"/>
  <c r="O127" i="4"/>
  <c r="X127" i="4"/>
  <c r="W127" i="4"/>
  <c r="H127" i="4"/>
  <c r="G127" i="4"/>
  <c r="B20" i="4"/>
  <c r="C65" i="6"/>
  <c r="D65" i="6" s="1"/>
  <c r="G155" i="6" s="1"/>
  <c r="S14" i="10" s="1"/>
  <c r="C14" i="6"/>
  <c r="D14" i="6" s="1"/>
  <c r="F154" i="6" s="1"/>
  <c r="R13" i="10" s="1"/>
  <c r="C115" i="6"/>
  <c r="D15" i="4"/>
  <c r="F156" i="4" s="1"/>
  <c r="F14" i="10" s="1"/>
  <c r="C64" i="6"/>
  <c r="D64" i="6" s="1"/>
  <c r="G154" i="6" s="1"/>
  <c r="S13" i="10" s="1"/>
  <c r="C114" i="6"/>
  <c r="D114" i="6" s="1"/>
  <c r="H154" i="6" s="1"/>
  <c r="T13" i="10" s="1"/>
  <c r="B17" i="4"/>
  <c r="B85" i="4"/>
  <c r="B118" i="4"/>
  <c r="B42" i="4"/>
  <c r="B95" i="4"/>
  <c r="B44" i="4"/>
  <c r="B87" i="4"/>
  <c r="B87" i="6" s="1"/>
  <c r="B97" i="4"/>
  <c r="B124" i="4"/>
  <c r="B144" i="4"/>
  <c r="B27" i="4"/>
  <c r="B70" i="4"/>
  <c r="B128" i="4"/>
  <c r="B146" i="4"/>
  <c r="B37" i="4"/>
  <c r="B93" i="4"/>
  <c r="B138" i="4"/>
  <c r="B24" i="4"/>
  <c r="B28" i="4"/>
  <c r="B38" i="4"/>
  <c r="B67" i="4"/>
  <c r="B73" i="4"/>
  <c r="B77" i="4"/>
  <c r="B132" i="4"/>
  <c r="B35" i="4"/>
  <c r="B39" i="4"/>
  <c r="B45" i="4"/>
  <c r="B88" i="4"/>
  <c r="B88" i="6" s="1"/>
  <c r="B94" i="4"/>
  <c r="B116" i="4"/>
  <c r="B120" i="4"/>
  <c r="B126" i="4"/>
  <c r="C34" i="4"/>
  <c r="C33" i="4"/>
  <c r="B115" i="4"/>
  <c r="B114" i="4"/>
  <c r="B82" i="4"/>
  <c r="B65" i="4"/>
  <c r="B64" i="4"/>
  <c r="B15" i="4"/>
  <c r="B14" i="4"/>
  <c r="B13" i="4"/>
  <c r="D110" i="4"/>
  <c r="E110" i="4" s="1"/>
  <c r="F110" i="4" s="1"/>
  <c r="G110" i="4" s="1"/>
  <c r="H110" i="4" s="1"/>
  <c r="I110" i="4" s="1"/>
  <c r="J110" i="4" s="1"/>
  <c r="K110" i="4" s="1"/>
  <c r="L110" i="4" s="1"/>
  <c r="M110" i="4" s="1"/>
  <c r="N110" i="4" s="1"/>
  <c r="O110" i="4" s="1"/>
  <c r="P110" i="4" s="1"/>
  <c r="Q110" i="4" s="1"/>
  <c r="R110" i="4" s="1"/>
  <c r="S110" i="4" s="1"/>
  <c r="T110" i="4" s="1"/>
  <c r="U110" i="4" s="1"/>
  <c r="V110" i="4" s="1"/>
  <c r="W110" i="4" s="1"/>
  <c r="X110" i="4" s="1"/>
  <c r="Y110" i="4" s="1"/>
  <c r="Z110" i="4" s="1"/>
  <c r="AA110" i="4" s="1"/>
  <c r="AB110" i="4" s="1"/>
  <c r="AC110" i="4" s="1"/>
  <c r="AD110" i="4" s="1"/>
  <c r="AE110" i="4" s="1"/>
  <c r="AF110" i="4" s="1"/>
  <c r="AG110" i="4" s="1"/>
  <c r="AH110" i="4" s="1"/>
  <c r="AI110" i="4" s="1"/>
  <c r="AJ110" i="4" s="1"/>
  <c r="AK110" i="4" s="1"/>
  <c r="AL110" i="4" s="1"/>
  <c r="D109" i="4"/>
  <c r="E109" i="4" s="1"/>
  <c r="F109" i="4" s="1"/>
  <c r="G109" i="4" s="1"/>
  <c r="H109" i="4" s="1"/>
  <c r="I109" i="4" s="1"/>
  <c r="J109" i="4" s="1"/>
  <c r="K109" i="4" s="1"/>
  <c r="L109" i="4" s="1"/>
  <c r="M109" i="4" s="1"/>
  <c r="N109" i="4" s="1"/>
  <c r="O109" i="4" s="1"/>
  <c r="P109" i="4" s="1"/>
  <c r="Q109" i="4" s="1"/>
  <c r="R109" i="4" s="1"/>
  <c r="S109" i="4" s="1"/>
  <c r="T109" i="4" s="1"/>
  <c r="U109" i="4" s="1"/>
  <c r="V109" i="4" s="1"/>
  <c r="W109" i="4" s="1"/>
  <c r="X109" i="4" s="1"/>
  <c r="Y109" i="4" s="1"/>
  <c r="Z109" i="4" s="1"/>
  <c r="AA109" i="4" s="1"/>
  <c r="AB109" i="4" s="1"/>
  <c r="AC109" i="4" s="1"/>
  <c r="AD109" i="4" s="1"/>
  <c r="AE109" i="4" s="1"/>
  <c r="AF109" i="4" s="1"/>
  <c r="AG109" i="4" s="1"/>
  <c r="AH109" i="4" s="1"/>
  <c r="AI109" i="4" s="1"/>
  <c r="AJ109" i="4" s="1"/>
  <c r="AK109" i="4" s="1"/>
  <c r="AL109" i="4" s="1"/>
  <c r="D108" i="4"/>
  <c r="E108" i="4" s="1"/>
  <c r="F108" i="4" s="1"/>
  <c r="G108" i="4" s="1"/>
  <c r="H108" i="4" s="1"/>
  <c r="I108" i="4" s="1"/>
  <c r="J108" i="4" s="1"/>
  <c r="K108" i="4" s="1"/>
  <c r="L108" i="4" s="1"/>
  <c r="M108" i="4" s="1"/>
  <c r="N108" i="4" s="1"/>
  <c r="O108" i="4" s="1"/>
  <c r="P108" i="4" s="1"/>
  <c r="Q108" i="4" s="1"/>
  <c r="R108" i="4" s="1"/>
  <c r="S108" i="4" s="1"/>
  <c r="T108" i="4" s="1"/>
  <c r="U108" i="4" s="1"/>
  <c r="V108" i="4" s="1"/>
  <c r="W108" i="4" s="1"/>
  <c r="X108" i="4" s="1"/>
  <c r="Y108" i="4" s="1"/>
  <c r="Z108" i="4" s="1"/>
  <c r="AA108" i="4" s="1"/>
  <c r="AB108" i="4" s="1"/>
  <c r="AC108" i="4" s="1"/>
  <c r="AD108" i="4" s="1"/>
  <c r="AE108" i="4" s="1"/>
  <c r="AF108" i="4" s="1"/>
  <c r="AG108" i="4" s="1"/>
  <c r="AH108" i="4" s="1"/>
  <c r="AI108" i="4" s="1"/>
  <c r="AJ108" i="4" s="1"/>
  <c r="AK108" i="4" s="1"/>
  <c r="AL108" i="4" s="1"/>
  <c r="B8" i="4"/>
  <c r="T78" i="4" l="1"/>
  <c r="F78" i="4"/>
  <c r="AB78" i="4"/>
  <c r="M78" i="4"/>
  <c r="G78" i="4"/>
  <c r="V78" i="4"/>
  <c r="H78" i="4"/>
  <c r="W78" i="4"/>
  <c r="Y78" i="4"/>
  <c r="U78" i="4"/>
  <c r="J78" i="4"/>
  <c r="K78" i="4"/>
  <c r="AJ78" i="4"/>
  <c r="AG78" i="4"/>
  <c r="AC78" i="4"/>
  <c r="X78" i="4"/>
  <c r="N78" i="4"/>
  <c r="AD78" i="4"/>
  <c r="O78" i="4"/>
  <c r="AE78" i="4"/>
  <c r="Q78" i="4"/>
  <c r="P78" i="4"/>
  <c r="Z78" i="4"/>
  <c r="AA78" i="4"/>
  <c r="I78" i="4"/>
  <c r="L78" i="4"/>
  <c r="E78" i="4"/>
  <c r="AK78" i="4"/>
  <c r="AF78" i="4"/>
  <c r="R78" i="4"/>
  <c r="AH78" i="4"/>
  <c r="S78" i="4"/>
  <c r="AA117" i="4"/>
  <c r="I117" i="4"/>
  <c r="J117" i="4"/>
  <c r="Q117" i="4"/>
  <c r="M117" i="4"/>
  <c r="Y117" i="4"/>
  <c r="V117" i="4"/>
  <c r="K117" i="4"/>
  <c r="S117" i="4"/>
  <c r="AE117" i="4"/>
  <c r="Z117" i="4"/>
  <c r="E117" i="4"/>
  <c r="L117" i="4"/>
  <c r="AI117" i="4"/>
  <c r="F117" i="4"/>
  <c r="AL117" i="4"/>
  <c r="AL123" i="4"/>
  <c r="E60" i="6"/>
  <c r="G117" i="4"/>
  <c r="U117" i="4"/>
  <c r="AG117" i="4"/>
  <c r="X117" i="4"/>
  <c r="O117" i="4"/>
  <c r="AJ117" i="4"/>
  <c r="N117" i="4"/>
  <c r="AD117" i="4"/>
  <c r="AB117" i="4"/>
  <c r="P117" i="4"/>
  <c r="AF117" i="4"/>
  <c r="H117" i="4"/>
  <c r="AC117" i="4"/>
  <c r="T117" i="4"/>
  <c r="AK117" i="4"/>
  <c r="R117" i="4"/>
  <c r="D4" i="4"/>
  <c r="P123" i="4"/>
  <c r="I123" i="4"/>
  <c r="W123" i="4"/>
  <c r="Y123" i="4"/>
  <c r="S123" i="4"/>
  <c r="F123" i="4"/>
  <c r="T123" i="4"/>
  <c r="V123" i="4"/>
  <c r="E58" i="6"/>
  <c r="AE123" i="4"/>
  <c r="H123" i="4"/>
  <c r="AA123" i="4"/>
  <c r="M123" i="4"/>
  <c r="AC123" i="4"/>
  <c r="J123" i="4"/>
  <c r="Z123" i="4"/>
  <c r="AF123" i="4"/>
  <c r="X123" i="4"/>
  <c r="AI123" i="4"/>
  <c r="AJ123" i="4"/>
  <c r="Q123" i="4"/>
  <c r="N123" i="4"/>
  <c r="AD123" i="4"/>
  <c r="O123" i="4"/>
  <c r="G123" i="4"/>
  <c r="K123" i="4"/>
  <c r="L123" i="4"/>
  <c r="E123" i="4"/>
  <c r="U123" i="4"/>
  <c r="AK123" i="4"/>
  <c r="E59" i="6"/>
  <c r="C141" i="4"/>
  <c r="C140" i="4"/>
  <c r="D134" i="4"/>
  <c r="E134" i="4" s="1"/>
  <c r="C134" i="6"/>
  <c r="C133" i="6"/>
  <c r="D133" i="4"/>
  <c r="E133" i="4" s="1"/>
  <c r="C41" i="4"/>
  <c r="C41" i="6" s="1"/>
  <c r="I122" i="4"/>
  <c r="I122" i="6" s="1"/>
  <c r="M122" i="4"/>
  <c r="M122" i="6" s="1"/>
  <c r="Q122" i="4"/>
  <c r="Q122" i="6" s="1"/>
  <c r="U122" i="4"/>
  <c r="U122" i="6" s="1"/>
  <c r="Y122" i="4"/>
  <c r="Y122" i="6" s="1"/>
  <c r="AC122" i="4"/>
  <c r="AC122" i="6" s="1"/>
  <c r="AG122" i="4"/>
  <c r="AG122" i="6" s="1"/>
  <c r="AK122" i="4"/>
  <c r="AK122" i="6" s="1"/>
  <c r="T122" i="4"/>
  <c r="T122" i="6" s="1"/>
  <c r="AB122" i="4"/>
  <c r="AB122" i="6" s="1"/>
  <c r="F122" i="4"/>
  <c r="F122" i="6" s="1"/>
  <c r="J122" i="4"/>
  <c r="J122" i="6" s="1"/>
  <c r="N122" i="4"/>
  <c r="N122" i="6" s="1"/>
  <c r="R122" i="4"/>
  <c r="R122" i="6" s="1"/>
  <c r="V122" i="4"/>
  <c r="V122" i="6" s="1"/>
  <c r="Z122" i="4"/>
  <c r="Z122" i="6" s="1"/>
  <c r="AD122" i="4"/>
  <c r="AD122" i="6" s="1"/>
  <c r="AH122" i="4"/>
  <c r="AH122" i="6" s="1"/>
  <c r="AL122" i="4"/>
  <c r="AL122" i="6" s="1"/>
  <c r="L122" i="4"/>
  <c r="L122" i="6" s="1"/>
  <c r="X122" i="4"/>
  <c r="X122" i="6" s="1"/>
  <c r="AJ122" i="4"/>
  <c r="AJ122" i="6" s="1"/>
  <c r="G122" i="4"/>
  <c r="G122" i="6" s="1"/>
  <c r="K122" i="4"/>
  <c r="K122" i="6" s="1"/>
  <c r="O122" i="4"/>
  <c r="O122" i="6" s="1"/>
  <c r="S122" i="4"/>
  <c r="S122" i="6" s="1"/>
  <c r="W122" i="4"/>
  <c r="W122" i="6" s="1"/>
  <c r="AA122" i="4"/>
  <c r="AA122" i="6" s="1"/>
  <c r="AE122" i="4"/>
  <c r="AE122" i="6" s="1"/>
  <c r="AI122" i="4"/>
  <c r="AI122" i="6" s="1"/>
  <c r="H122" i="4"/>
  <c r="H122" i="6" s="1"/>
  <c r="P122" i="4"/>
  <c r="P122" i="6" s="1"/>
  <c r="AF122" i="4"/>
  <c r="AF122" i="6" s="1"/>
  <c r="F121" i="4"/>
  <c r="F121" i="6" s="1"/>
  <c r="J121" i="4"/>
  <c r="J121" i="6" s="1"/>
  <c r="N121" i="4"/>
  <c r="N121" i="6" s="1"/>
  <c r="R121" i="4"/>
  <c r="R121" i="6" s="1"/>
  <c r="V121" i="4"/>
  <c r="V121" i="6" s="1"/>
  <c r="Z121" i="4"/>
  <c r="Z121" i="6" s="1"/>
  <c r="AD121" i="4"/>
  <c r="AD121" i="6" s="1"/>
  <c r="AH121" i="4"/>
  <c r="AH121" i="6" s="1"/>
  <c r="AL121" i="4"/>
  <c r="AL121" i="6" s="1"/>
  <c r="I121" i="4"/>
  <c r="I121" i="6" s="1"/>
  <c r="Y121" i="4"/>
  <c r="Y121" i="6" s="1"/>
  <c r="AG121" i="4"/>
  <c r="AG121" i="6" s="1"/>
  <c r="G121" i="4"/>
  <c r="G121" i="6" s="1"/>
  <c r="K121" i="4"/>
  <c r="K121" i="6" s="1"/>
  <c r="O121" i="4"/>
  <c r="O121" i="6" s="1"/>
  <c r="S121" i="4"/>
  <c r="S121" i="6" s="1"/>
  <c r="W121" i="4"/>
  <c r="W121" i="6" s="1"/>
  <c r="AA121" i="4"/>
  <c r="AA121" i="6" s="1"/>
  <c r="AE121" i="4"/>
  <c r="AE121" i="6" s="1"/>
  <c r="AI121" i="4"/>
  <c r="AI121" i="6" s="1"/>
  <c r="M121" i="4"/>
  <c r="M121" i="6" s="1"/>
  <c r="U121" i="4"/>
  <c r="U121" i="6" s="1"/>
  <c r="AK121" i="4"/>
  <c r="AK121" i="6" s="1"/>
  <c r="H121" i="4"/>
  <c r="H121" i="6" s="1"/>
  <c r="L121" i="4"/>
  <c r="L121" i="6" s="1"/>
  <c r="P121" i="4"/>
  <c r="P121" i="6" s="1"/>
  <c r="T121" i="4"/>
  <c r="T121" i="6" s="1"/>
  <c r="X121" i="4"/>
  <c r="X121" i="6" s="1"/>
  <c r="AB121" i="4"/>
  <c r="AB121" i="6" s="1"/>
  <c r="AF121" i="4"/>
  <c r="AF121" i="6" s="1"/>
  <c r="AJ121" i="4"/>
  <c r="AJ121" i="6" s="1"/>
  <c r="Q121" i="4"/>
  <c r="Q121" i="6" s="1"/>
  <c r="AC121" i="4"/>
  <c r="AC121" i="6" s="1"/>
  <c r="B122" i="6"/>
  <c r="E122" i="4"/>
  <c r="B121" i="6"/>
  <c r="E121" i="4"/>
  <c r="B138" i="6"/>
  <c r="B146" i="6"/>
  <c r="B144" i="6"/>
  <c r="B97" i="6"/>
  <c r="B95" i="6"/>
  <c r="D83" i="4"/>
  <c r="C83" i="6"/>
  <c r="B89" i="6"/>
  <c r="D84" i="4"/>
  <c r="C84" i="6"/>
  <c r="B93" i="6"/>
  <c r="B85" i="6"/>
  <c r="B94" i="6"/>
  <c r="D33" i="4"/>
  <c r="E33" i="4" s="1"/>
  <c r="F33" i="4" s="1"/>
  <c r="G33" i="4" s="1"/>
  <c r="H33" i="4" s="1"/>
  <c r="I33" i="4" s="1"/>
  <c r="J33" i="4" s="1"/>
  <c r="K33" i="4" s="1"/>
  <c r="L33" i="4" s="1"/>
  <c r="M33" i="4" s="1"/>
  <c r="N33" i="4" s="1"/>
  <c r="O33" i="4" s="1"/>
  <c r="P33" i="4" s="1"/>
  <c r="Q33" i="4" s="1"/>
  <c r="R33" i="4" s="1"/>
  <c r="S33" i="4" s="1"/>
  <c r="T33" i="4" s="1"/>
  <c r="U33" i="4" s="1"/>
  <c r="V33" i="4" s="1"/>
  <c r="W33" i="4" s="1"/>
  <c r="X33" i="4" s="1"/>
  <c r="Y33" i="4" s="1"/>
  <c r="Z33" i="4" s="1"/>
  <c r="AA33" i="4" s="1"/>
  <c r="AB33" i="4" s="1"/>
  <c r="AC33" i="4" s="1"/>
  <c r="AD33" i="4" s="1"/>
  <c r="AE33" i="4" s="1"/>
  <c r="AF33" i="4" s="1"/>
  <c r="AG33" i="4" s="1"/>
  <c r="AH33" i="4" s="1"/>
  <c r="AI33" i="4" s="1"/>
  <c r="AJ33" i="4" s="1"/>
  <c r="AK33" i="4" s="1"/>
  <c r="AL33" i="4" s="1"/>
  <c r="C33" i="6"/>
  <c r="D34" i="4"/>
  <c r="E34" i="4" s="1"/>
  <c r="F34" i="4" s="1"/>
  <c r="G34" i="4" s="1"/>
  <c r="H34" i="4" s="1"/>
  <c r="I34" i="4" s="1"/>
  <c r="J34" i="4" s="1"/>
  <c r="K34" i="4" s="1"/>
  <c r="L34" i="4" s="1"/>
  <c r="M34" i="4" s="1"/>
  <c r="N34" i="4" s="1"/>
  <c r="O34" i="4" s="1"/>
  <c r="P34" i="4" s="1"/>
  <c r="Q34" i="4" s="1"/>
  <c r="R34" i="4" s="1"/>
  <c r="S34" i="4" s="1"/>
  <c r="T34" i="4" s="1"/>
  <c r="U34" i="4" s="1"/>
  <c r="V34" i="4" s="1"/>
  <c r="W34" i="4" s="1"/>
  <c r="X34" i="4" s="1"/>
  <c r="Y34" i="4" s="1"/>
  <c r="Z34" i="4" s="1"/>
  <c r="AA34" i="4" s="1"/>
  <c r="AB34" i="4" s="1"/>
  <c r="AC34" i="4" s="1"/>
  <c r="AD34" i="4" s="1"/>
  <c r="AE34" i="4" s="1"/>
  <c r="AF34" i="4" s="1"/>
  <c r="AG34" i="4" s="1"/>
  <c r="AH34" i="4" s="1"/>
  <c r="AI34" i="4" s="1"/>
  <c r="AJ34" i="4" s="1"/>
  <c r="AK34" i="4" s="1"/>
  <c r="AL34" i="4" s="1"/>
  <c r="C34" i="6"/>
  <c r="C91" i="4"/>
  <c r="C91" i="6" s="1"/>
  <c r="C90" i="4"/>
  <c r="C90" i="6" s="1"/>
  <c r="B40" i="6"/>
  <c r="F71" i="4"/>
  <c r="F71" i="6" s="1"/>
  <c r="J71" i="4"/>
  <c r="J71" i="6" s="1"/>
  <c r="N71" i="4"/>
  <c r="N71" i="6" s="1"/>
  <c r="R71" i="4"/>
  <c r="R71" i="6" s="1"/>
  <c r="V71" i="4"/>
  <c r="V71" i="6" s="1"/>
  <c r="Z71" i="4"/>
  <c r="Z71" i="6" s="1"/>
  <c r="AD71" i="4"/>
  <c r="AD71" i="6" s="1"/>
  <c r="AH71" i="4"/>
  <c r="AH71" i="6" s="1"/>
  <c r="AL71" i="4"/>
  <c r="AL71" i="6" s="1"/>
  <c r="M71" i="4"/>
  <c r="M71" i="6" s="1"/>
  <c r="U71" i="4"/>
  <c r="U71" i="6" s="1"/>
  <c r="AG71" i="4"/>
  <c r="AG71" i="6" s="1"/>
  <c r="G71" i="4"/>
  <c r="G71" i="6" s="1"/>
  <c r="K71" i="4"/>
  <c r="K71" i="6" s="1"/>
  <c r="O71" i="4"/>
  <c r="O71" i="6" s="1"/>
  <c r="S71" i="4"/>
  <c r="S71" i="6" s="1"/>
  <c r="W71" i="4"/>
  <c r="W71" i="6" s="1"/>
  <c r="AA71" i="4"/>
  <c r="AA71" i="6" s="1"/>
  <c r="AE71" i="4"/>
  <c r="AE71" i="6" s="1"/>
  <c r="AI71" i="4"/>
  <c r="AI71" i="6" s="1"/>
  <c r="Q71" i="4"/>
  <c r="Q71" i="6" s="1"/>
  <c r="H71" i="4"/>
  <c r="H71" i="6" s="1"/>
  <c r="L71" i="4"/>
  <c r="L71" i="6" s="1"/>
  <c r="P71" i="4"/>
  <c r="P71" i="6" s="1"/>
  <c r="T71" i="4"/>
  <c r="T71" i="6" s="1"/>
  <c r="X71" i="4"/>
  <c r="X71" i="6" s="1"/>
  <c r="AB71" i="4"/>
  <c r="AB71" i="6" s="1"/>
  <c r="AF71" i="4"/>
  <c r="AF71" i="6" s="1"/>
  <c r="AJ71" i="4"/>
  <c r="AJ71" i="6" s="1"/>
  <c r="I71" i="4"/>
  <c r="I71" i="6" s="1"/>
  <c r="Y71" i="4"/>
  <c r="Y71" i="6" s="1"/>
  <c r="AC71" i="4"/>
  <c r="AC71" i="6" s="1"/>
  <c r="AK71" i="4"/>
  <c r="AK71" i="6" s="1"/>
  <c r="I72" i="4"/>
  <c r="I72" i="6" s="1"/>
  <c r="M72" i="4"/>
  <c r="M72" i="6" s="1"/>
  <c r="Q72" i="4"/>
  <c r="Q72" i="6" s="1"/>
  <c r="U72" i="4"/>
  <c r="U72" i="6" s="1"/>
  <c r="Y72" i="4"/>
  <c r="Y72" i="6" s="1"/>
  <c r="AC72" i="4"/>
  <c r="AC72" i="6" s="1"/>
  <c r="AG72" i="4"/>
  <c r="AG72" i="6" s="1"/>
  <c r="AK72" i="4"/>
  <c r="AK72" i="6" s="1"/>
  <c r="H72" i="4"/>
  <c r="H72" i="6" s="1"/>
  <c r="T72" i="4"/>
  <c r="T72" i="6" s="1"/>
  <c r="AF72" i="4"/>
  <c r="AF72" i="6" s="1"/>
  <c r="F72" i="4"/>
  <c r="F72" i="6" s="1"/>
  <c r="J72" i="4"/>
  <c r="J72" i="6" s="1"/>
  <c r="N72" i="4"/>
  <c r="N72" i="6" s="1"/>
  <c r="R72" i="4"/>
  <c r="R72" i="6" s="1"/>
  <c r="V72" i="4"/>
  <c r="V72" i="6" s="1"/>
  <c r="Z72" i="4"/>
  <c r="Z72" i="6" s="1"/>
  <c r="AD72" i="4"/>
  <c r="AD72" i="6" s="1"/>
  <c r="AH72" i="4"/>
  <c r="AH72" i="6" s="1"/>
  <c r="AL72" i="4"/>
  <c r="AL72" i="6" s="1"/>
  <c r="L72" i="4"/>
  <c r="L72" i="6" s="1"/>
  <c r="AB72" i="4"/>
  <c r="AB72" i="6" s="1"/>
  <c r="G72" i="4"/>
  <c r="G72" i="6" s="1"/>
  <c r="K72" i="4"/>
  <c r="K72" i="6" s="1"/>
  <c r="O72" i="4"/>
  <c r="O72" i="6" s="1"/>
  <c r="S72" i="4"/>
  <c r="S72" i="6" s="1"/>
  <c r="W72" i="4"/>
  <c r="W72" i="6" s="1"/>
  <c r="AA72" i="4"/>
  <c r="AA72" i="6" s="1"/>
  <c r="AE72" i="4"/>
  <c r="AE72" i="6" s="1"/>
  <c r="AI72" i="4"/>
  <c r="AI72" i="6" s="1"/>
  <c r="P72" i="4"/>
  <c r="P72" i="6" s="1"/>
  <c r="X72" i="4"/>
  <c r="X72" i="6" s="1"/>
  <c r="AJ72" i="4"/>
  <c r="AJ72" i="6" s="1"/>
  <c r="E71" i="4"/>
  <c r="B71" i="6"/>
  <c r="B72" i="6"/>
  <c r="E72" i="4"/>
  <c r="F21" i="4"/>
  <c r="F21" i="6" s="1"/>
  <c r="J21" i="4"/>
  <c r="J21" i="6" s="1"/>
  <c r="N21" i="4"/>
  <c r="N21" i="6" s="1"/>
  <c r="R21" i="4"/>
  <c r="R21" i="6" s="1"/>
  <c r="V21" i="4"/>
  <c r="V21" i="6" s="1"/>
  <c r="Z21" i="4"/>
  <c r="Z21" i="6" s="1"/>
  <c r="AD21" i="4"/>
  <c r="AD21" i="6" s="1"/>
  <c r="AH21" i="4"/>
  <c r="AH21" i="6" s="1"/>
  <c r="AL21" i="4"/>
  <c r="AL21" i="6" s="1"/>
  <c r="M21" i="4"/>
  <c r="M21" i="6" s="1"/>
  <c r="G21" i="4"/>
  <c r="G21" i="6" s="1"/>
  <c r="K21" i="4"/>
  <c r="K21" i="6" s="1"/>
  <c r="O21" i="4"/>
  <c r="O21" i="6" s="1"/>
  <c r="S21" i="4"/>
  <c r="S21" i="6" s="1"/>
  <c r="W21" i="4"/>
  <c r="W21" i="6" s="1"/>
  <c r="AA21" i="4"/>
  <c r="AA21" i="6" s="1"/>
  <c r="AE21" i="4"/>
  <c r="AE21" i="6" s="1"/>
  <c r="AI21" i="4"/>
  <c r="AI21" i="6" s="1"/>
  <c r="Q21" i="4"/>
  <c r="Q21" i="6" s="1"/>
  <c r="H21" i="4"/>
  <c r="H21" i="6" s="1"/>
  <c r="L21" i="4"/>
  <c r="L21" i="6" s="1"/>
  <c r="P21" i="4"/>
  <c r="P21" i="6" s="1"/>
  <c r="T21" i="4"/>
  <c r="T21" i="6" s="1"/>
  <c r="X21" i="4"/>
  <c r="X21" i="6" s="1"/>
  <c r="AB21" i="4"/>
  <c r="AB21" i="6" s="1"/>
  <c r="AF21" i="4"/>
  <c r="AF21" i="6" s="1"/>
  <c r="AJ21" i="4"/>
  <c r="AJ21" i="6" s="1"/>
  <c r="I21" i="4"/>
  <c r="I21" i="6" s="1"/>
  <c r="U21" i="4"/>
  <c r="U21" i="6" s="1"/>
  <c r="Y21" i="4"/>
  <c r="Y21" i="6" s="1"/>
  <c r="AC21" i="4"/>
  <c r="AC21" i="6" s="1"/>
  <c r="AG21" i="4"/>
  <c r="AG21" i="6" s="1"/>
  <c r="AK21" i="4"/>
  <c r="AK21" i="6" s="1"/>
  <c r="I22" i="4"/>
  <c r="I22" i="6" s="1"/>
  <c r="M22" i="4"/>
  <c r="M22" i="6" s="1"/>
  <c r="Q22" i="4"/>
  <c r="Q22" i="6" s="1"/>
  <c r="U22" i="4"/>
  <c r="U22" i="6" s="1"/>
  <c r="Y22" i="4"/>
  <c r="Y22" i="6" s="1"/>
  <c r="AC22" i="4"/>
  <c r="AC22" i="6" s="1"/>
  <c r="AG22" i="4"/>
  <c r="AG22" i="6" s="1"/>
  <c r="AK22" i="4"/>
  <c r="AK22" i="6" s="1"/>
  <c r="L22" i="4"/>
  <c r="L22" i="6" s="1"/>
  <c r="AF22" i="4"/>
  <c r="AF22" i="6" s="1"/>
  <c r="F22" i="4"/>
  <c r="F22" i="6" s="1"/>
  <c r="J22" i="4"/>
  <c r="J22" i="6" s="1"/>
  <c r="N22" i="4"/>
  <c r="N22" i="6" s="1"/>
  <c r="R22" i="4"/>
  <c r="R22" i="6" s="1"/>
  <c r="V22" i="4"/>
  <c r="V22" i="6" s="1"/>
  <c r="Z22" i="4"/>
  <c r="Z22" i="6" s="1"/>
  <c r="AD22" i="4"/>
  <c r="AD22" i="6" s="1"/>
  <c r="AH22" i="4"/>
  <c r="AH22" i="6" s="1"/>
  <c r="AL22" i="4"/>
  <c r="AL22" i="6" s="1"/>
  <c r="P22" i="4"/>
  <c r="P22" i="6" s="1"/>
  <c r="AB22" i="4"/>
  <c r="AB22" i="6" s="1"/>
  <c r="G22" i="4"/>
  <c r="G22" i="6" s="1"/>
  <c r="K22" i="4"/>
  <c r="K22" i="6" s="1"/>
  <c r="O22" i="4"/>
  <c r="O22" i="6" s="1"/>
  <c r="S22" i="4"/>
  <c r="S22" i="6" s="1"/>
  <c r="W22" i="4"/>
  <c r="W22" i="6" s="1"/>
  <c r="AA22" i="4"/>
  <c r="AA22" i="6" s="1"/>
  <c r="AE22" i="4"/>
  <c r="AE22" i="6" s="1"/>
  <c r="AI22" i="4"/>
  <c r="AI22" i="6" s="1"/>
  <c r="H22" i="4"/>
  <c r="H22" i="6" s="1"/>
  <c r="T22" i="4"/>
  <c r="T22" i="6" s="1"/>
  <c r="X22" i="4"/>
  <c r="X22" i="6" s="1"/>
  <c r="AJ22" i="4"/>
  <c r="AJ22" i="6" s="1"/>
  <c r="B22" i="6"/>
  <c r="E22" i="4"/>
  <c r="B21" i="6"/>
  <c r="E21" i="4"/>
  <c r="AL114" i="4"/>
  <c r="AL114" i="6" s="1"/>
  <c r="AH114" i="4"/>
  <c r="AH114" i="6" s="1"/>
  <c r="AD114" i="4"/>
  <c r="AD114" i="6" s="1"/>
  <c r="Z114" i="4"/>
  <c r="Z114" i="6" s="1"/>
  <c r="V114" i="4"/>
  <c r="V114" i="6" s="1"/>
  <c r="R114" i="4"/>
  <c r="R114" i="6" s="1"/>
  <c r="N114" i="4"/>
  <c r="N114" i="6" s="1"/>
  <c r="J114" i="4"/>
  <c r="J114" i="6" s="1"/>
  <c r="F114" i="4"/>
  <c r="F114" i="6" s="1"/>
  <c r="AK114" i="4"/>
  <c r="AK114" i="6" s="1"/>
  <c r="AG114" i="4"/>
  <c r="AG114" i="6" s="1"/>
  <c r="AC114" i="4"/>
  <c r="AC114" i="6" s="1"/>
  <c r="Y114" i="4"/>
  <c r="Y114" i="6" s="1"/>
  <c r="U114" i="4"/>
  <c r="U114" i="6" s="1"/>
  <c r="Q114" i="4"/>
  <c r="Q114" i="6" s="1"/>
  <c r="M114" i="4"/>
  <c r="M114" i="6" s="1"/>
  <c r="I114" i="4"/>
  <c r="I114" i="6" s="1"/>
  <c r="E114" i="4"/>
  <c r="E114" i="6" s="1"/>
  <c r="AF114" i="4"/>
  <c r="AF114" i="6" s="1"/>
  <c r="X114" i="4"/>
  <c r="X114" i="6" s="1"/>
  <c r="P114" i="4"/>
  <c r="P114" i="6" s="1"/>
  <c r="H114" i="4"/>
  <c r="H114" i="6" s="1"/>
  <c r="AE114" i="4"/>
  <c r="AE114" i="6" s="1"/>
  <c r="W114" i="4"/>
  <c r="W114" i="6" s="1"/>
  <c r="O114" i="4"/>
  <c r="O114" i="6" s="1"/>
  <c r="G114" i="4"/>
  <c r="G114" i="6" s="1"/>
  <c r="AJ114" i="4"/>
  <c r="AJ114" i="6" s="1"/>
  <c r="T114" i="4"/>
  <c r="T114" i="6" s="1"/>
  <c r="AI114" i="4"/>
  <c r="AI114" i="6" s="1"/>
  <c r="S114" i="4"/>
  <c r="S114" i="6" s="1"/>
  <c r="L114" i="4"/>
  <c r="L114" i="6" s="1"/>
  <c r="K114" i="4"/>
  <c r="K114" i="6" s="1"/>
  <c r="AB114" i="4"/>
  <c r="AB114" i="6" s="1"/>
  <c r="AA114" i="4"/>
  <c r="AA114" i="6" s="1"/>
  <c r="AJ128" i="4"/>
  <c r="AF128" i="4"/>
  <c r="AB128" i="4"/>
  <c r="X128" i="4"/>
  <c r="T128" i="4"/>
  <c r="P128" i="4"/>
  <c r="L128" i="4"/>
  <c r="H128" i="4"/>
  <c r="AI128" i="4"/>
  <c r="AE128" i="4"/>
  <c r="AA128" i="4"/>
  <c r="W128" i="4"/>
  <c r="S128" i="4"/>
  <c r="O128" i="4"/>
  <c r="K128" i="4"/>
  <c r="G128" i="4"/>
  <c r="AH128" i="4"/>
  <c r="Z128" i="4"/>
  <c r="R128" i="4"/>
  <c r="J128" i="4"/>
  <c r="AG128" i="4"/>
  <c r="Y128" i="4"/>
  <c r="Q128" i="4"/>
  <c r="I128" i="4"/>
  <c r="AD128" i="4"/>
  <c r="N128" i="4"/>
  <c r="AC128" i="4"/>
  <c r="M128" i="4"/>
  <c r="V128" i="4"/>
  <c r="U128" i="4"/>
  <c r="F128" i="4"/>
  <c r="E128" i="4"/>
  <c r="AK128" i="4"/>
  <c r="AJ64" i="4"/>
  <c r="AJ64" i="6" s="1"/>
  <c r="AF64" i="4"/>
  <c r="AF64" i="6" s="1"/>
  <c r="AB64" i="4"/>
  <c r="AB64" i="6" s="1"/>
  <c r="X64" i="4"/>
  <c r="X64" i="6" s="1"/>
  <c r="T64" i="4"/>
  <c r="T64" i="6" s="1"/>
  <c r="P64" i="4"/>
  <c r="P64" i="6" s="1"/>
  <c r="L64" i="4"/>
  <c r="L64" i="6" s="1"/>
  <c r="H64" i="4"/>
  <c r="H64" i="6" s="1"/>
  <c r="AI64" i="4"/>
  <c r="AI64" i="6" s="1"/>
  <c r="AE64" i="4"/>
  <c r="AE64" i="6" s="1"/>
  <c r="AA64" i="4"/>
  <c r="AA64" i="6" s="1"/>
  <c r="W64" i="4"/>
  <c r="W64" i="6" s="1"/>
  <c r="S64" i="4"/>
  <c r="S64" i="6" s="1"/>
  <c r="O64" i="4"/>
  <c r="O64" i="6" s="1"/>
  <c r="K64" i="4"/>
  <c r="K64" i="6" s="1"/>
  <c r="G64" i="4"/>
  <c r="G64" i="6" s="1"/>
  <c r="AK64" i="4"/>
  <c r="AK64" i="6" s="1"/>
  <c r="AC64" i="4"/>
  <c r="AC64" i="6" s="1"/>
  <c r="U64" i="4"/>
  <c r="U64" i="6" s="1"/>
  <c r="M64" i="4"/>
  <c r="M64" i="6" s="1"/>
  <c r="E64" i="4"/>
  <c r="E64" i="6" s="1"/>
  <c r="AH64" i="4"/>
  <c r="AH64" i="6" s="1"/>
  <c r="Z64" i="4"/>
  <c r="Z64" i="6" s="1"/>
  <c r="R64" i="4"/>
  <c r="R64" i="6" s="1"/>
  <c r="J64" i="4"/>
  <c r="J64" i="6" s="1"/>
  <c r="AL64" i="4"/>
  <c r="AL64" i="6" s="1"/>
  <c r="V64" i="4"/>
  <c r="V64" i="6" s="1"/>
  <c r="F64" i="4"/>
  <c r="F64" i="6" s="1"/>
  <c r="AG64" i="4"/>
  <c r="AG64" i="6" s="1"/>
  <c r="Q64" i="4"/>
  <c r="Q64" i="6" s="1"/>
  <c r="AD64" i="4"/>
  <c r="AD64" i="6" s="1"/>
  <c r="N64" i="4"/>
  <c r="N64" i="6" s="1"/>
  <c r="I64" i="4"/>
  <c r="I64" i="6" s="1"/>
  <c r="Y64" i="4"/>
  <c r="Y64" i="6" s="1"/>
  <c r="AJ115" i="4"/>
  <c r="AJ115" i="6" s="1"/>
  <c r="AF115" i="4"/>
  <c r="AF115" i="6" s="1"/>
  <c r="AB115" i="4"/>
  <c r="AB115" i="6" s="1"/>
  <c r="X115" i="4"/>
  <c r="X115" i="6" s="1"/>
  <c r="T115" i="4"/>
  <c r="T115" i="6" s="1"/>
  <c r="P115" i="4"/>
  <c r="P115" i="6" s="1"/>
  <c r="L115" i="4"/>
  <c r="L115" i="6" s="1"/>
  <c r="H115" i="4"/>
  <c r="H115" i="6" s="1"/>
  <c r="AI115" i="4"/>
  <c r="AI115" i="6" s="1"/>
  <c r="AE115" i="4"/>
  <c r="AE115" i="6" s="1"/>
  <c r="AA115" i="4"/>
  <c r="AA115" i="6" s="1"/>
  <c r="W115" i="4"/>
  <c r="W115" i="6" s="1"/>
  <c r="S115" i="4"/>
  <c r="S115" i="6" s="1"/>
  <c r="O115" i="4"/>
  <c r="O115" i="6" s="1"/>
  <c r="K115" i="4"/>
  <c r="K115" i="6" s="1"/>
  <c r="G115" i="4"/>
  <c r="G115" i="6" s="1"/>
  <c r="AL115" i="4"/>
  <c r="AL115" i="6" s="1"/>
  <c r="AD115" i="4"/>
  <c r="AD115" i="6" s="1"/>
  <c r="V115" i="4"/>
  <c r="V115" i="6" s="1"/>
  <c r="N115" i="4"/>
  <c r="N115" i="6" s="1"/>
  <c r="F115" i="4"/>
  <c r="F115" i="6" s="1"/>
  <c r="AK115" i="4"/>
  <c r="AK115" i="6" s="1"/>
  <c r="AC115" i="4"/>
  <c r="AC115" i="6" s="1"/>
  <c r="U115" i="4"/>
  <c r="U115" i="6" s="1"/>
  <c r="M115" i="4"/>
  <c r="M115" i="6" s="1"/>
  <c r="E115" i="4"/>
  <c r="E115" i="6" s="1"/>
  <c r="AH115" i="4"/>
  <c r="AH115" i="6" s="1"/>
  <c r="R115" i="4"/>
  <c r="R115" i="6" s="1"/>
  <c r="AG115" i="4"/>
  <c r="AG115" i="6" s="1"/>
  <c r="Q115" i="4"/>
  <c r="Q115" i="6" s="1"/>
  <c r="J115" i="4"/>
  <c r="J115" i="6" s="1"/>
  <c r="I115" i="4"/>
  <c r="I115" i="6" s="1"/>
  <c r="Z115" i="4"/>
  <c r="Z115" i="6" s="1"/>
  <c r="Y115" i="4"/>
  <c r="Y115" i="6" s="1"/>
  <c r="AJ120" i="4"/>
  <c r="AF120" i="4"/>
  <c r="AB120" i="4"/>
  <c r="X120" i="4"/>
  <c r="T120" i="4"/>
  <c r="P120" i="4"/>
  <c r="L120" i="4"/>
  <c r="H120" i="4"/>
  <c r="AI120" i="4"/>
  <c r="AE120" i="4"/>
  <c r="AA120" i="4"/>
  <c r="S120" i="4"/>
  <c r="O120" i="4"/>
  <c r="K120" i="4"/>
  <c r="G120" i="4"/>
  <c r="AL120" i="4"/>
  <c r="AD120" i="4"/>
  <c r="V120" i="4"/>
  <c r="N120" i="4"/>
  <c r="F120" i="4"/>
  <c r="AK120" i="4"/>
  <c r="AC120" i="4"/>
  <c r="U120" i="4"/>
  <c r="M120" i="4"/>
  <c r="E120" i="4"/>
  <c r="Z120" i="4"/>
  <c r="J120" i="4"/>
  <c r="Y120" i="4"/>
  <c r="I120" i="4"/>
  <c r="AH120" i="4"/>
  <c r="Q120" i="4"/>
  <c r="AJ77" i="4"/>
  <c r="AF77" i="4"/>
  <c r="AB77" i="4"/>
  <c r="X77" i="4"/>
  <c r="T77" i="4"/>
  <c r="P77" i="4"/>
  <c r="AI77" i="4"/>
  <c r="AD77" i="4"/>
  <c r="Y77" i="4"/>
  <c r="S77" i="4"/>
  <c r="N77" i="4"/>
  <c r="J77" i="4"/>
  <c r="F77" i="4"/>
  <c r="AH77" i="4"/>
  <c r="AC77" i="4"/>
  <c r="W77" i="4"/>
  <c r="R77" i="4"/>
  <c r="M77" i="4"/>
  <c r="I77" i="4"/>
  <c r="E77" i="4"/>
  <c r="AK77" i="4"/>
  <c r="Z77" i="4"/>
  <c r="O77" i="4"/>
  <c r="G77" i="4"/>
  <c r="AG77" i="4"/>
  <c r="V77" i="4"/>
  <c r="L77" i="4"/>
  <c r="AL77" i="4"/>
  <c r="Q77" i="4"/>
  <c r="AE77" i="4"/>
  <c r="K77" i="4"/>
  <c r="AA77" i="4"/>
  <c r="H77" i="4"/>
  <c r="U77" i="4"/>
  <c r="AH28" i="4"/>
  <c r="AD28" i="4"/>
  <c r="Z28" i="4"/>
  <c r="V28" i="4"/>
  <c r="R28" i="4"/>
  <c r="N28" i="4"/>
  <c r="J28" i="4"/>
  <c r="F28" i="4"/>
  <c r="AK28" i="4"/>
  <c r="AG28" i="4"/>
  <c r="AC28" i="4"/>
  <c r="Y28" i="4"/>
  <c r="U28" i="4"/>
  <c r="Q28" i="4"/>
  <c r="M28" i="4"/>
  <c r="I28" i="4"/>
  <c r="E28" i="4"/>
  <c r="AI28" i="4"/>
  <c r="AA28" i="4"/>
  <c r="S28" i="4"/>
  <c r="K28" i="4"/>
  <c r="AF28" i="4"/>
  <c r="X28" i="4"/>
  <c r="P28" i="4"/>
  <c r="H28" i="4"/>
  <c r="AE28" i="4"/>
  <c r="O28" i="4"/>
  <c r="AB28" i="4"/>
  <c r="L28" i="4"/>
  <c r="W28" i="4"/>
  <c r="G28" i="4"/>
  <c r="AJ28" i="4"/>
  <c r="T28" i="4"/>
  <c r="AJ70" i="4"/>
  <c r="AF70" i="4"/>
  <c r="AB70" i="4"/>
  <c r="X70" i="4"/>
  <c r="T70" i="4"/>
  <c r="P70" i="4"/>
  <c r="L70" i="4"/>
  <c r="H70" i="4"/>
  <c r="AI70" i="4"/>
  <c r="AE70" i="4"/>
  <c r="AA70" i="4"/>
  <c r="W70" i="4"/>
  <c r="S70" i="4"/>
  <c r="O70" i="4"/>
  <c r="K70" i="4"/>
  <c r="G70" i="4"/>
  <c r="Y70" i="4"/>
  <c r="Q70" i="4"/>
  <c r="I70" i="4"/>
  <c r="AL70" i="4"/>
  <c r="AD70" i="4"/>
  <c r="V70" i="4"/>
  <c r="N70" i="4"/>
  <c r="F70" i="4"/>
  <c r="Z70" i="4"/>
  <c r="J70" i="4"/>
  <c r="AK70" i="4"/>
  <c r="U70" i="4"/>
  <c r="E70" i="4"/>
  <c r="AH70" i="4"/>
  <c r="AC70" i="4"/>
  <c r="M70" i="4"/>
  <c r="AJ17" i="4"/>
  <c r="AF17" i="4"/>
  <c r="AB17" i="4"/>
  <c r="X17" i="4"/>
  <c r="T17" i="4"/>
  <c r="P17" i="4"/>
  <c r="L17" i="4"/>
  <c r="H17" i="4"/>
  <c r="AI17" i="4"/>
  <c r="AE17" i="4"/>
  <c r="AA17" i="4"/>
  <c r="S17" i="4"/>
  <c r="O17" i="4"/>
  <c r="K17" i="4"/>
  <c r="G17" i="4"/>
  <c r="AH17" i="4"/>
  <c r="Z17" i="4"/>
  <c r="R17" i="4"/>
  <c r="J17" i="4"/>
  <c r="AG17" i="4"/>
  <c r="Y17" i="4"/>
  <c r="Q17" i="4"/>
  <c r="I17" i="4"/>
  <c r="AL17" i="4"/>
  <c r="AD17" i="4"/>
  <c r="V17" i="4"/>
  <c r="N17" i="4"/>
  <c r="F17" i="4"/>
  <c r="U17" i="4"/>
  <c r="M17" i="4"/>
  <c r="AK17" i="4"/>
  <c r="E17" i="4"/>
  <c r="AC17" i="4"/>
  <c r="AL20" i="4"/>
  <c r="AH20" i="4"/>
  <c r="AD20" i="4"/>
  <c r="Z20" i="4"/>
  <c r="V20" i="4"/>
  <c r="N20" i="4"/>
  <c r="J20" i="4"/>
  <c r="F20" i="4"/>
  <c r="AK20" i="4"/>
  <c r="AC20" i="4"/>
  <c r="Y20" i="4"/>
  <c r="U20" i="4"/>
  <c r="Q20" i="4"/>
  <c r="M20" i="4"/>
  <c r="I20" i="4"/>
  <c r="E20" i="4"/>
  <c r="AJ20" i="4"/>
  <c r="AB20" i="4"/>
  <c r="T20" i="4"/>
  <c r="L20" i="4"/>
  <c r="AI20" i="4"/>
  <c r="AA20" i="4"/>
  <c r="S20" i="4"/>
  <c r="K20" i="4"/>
  <c r="AF20" i="4"/>
  <c r="X20" i="4"/>
  <c r="P20" i="4"/>
  <c r="H20" i="4"/>
  <c r="O20" i="4"/>
  <c r="G20" i="4"/>
  <c r="AE20" i="4"/>
  <c r="W20" i="4"/>
  <c r="AJ13" i="4"/>
  <c r="AF13" i="4"/>
  <c r="AB13" i="4"/>
  <c r="X13" i="4"/>
  <c r="T13" i="4"/>
  <c r="P13" i="4"/>
  <c r="L13" i="4"/>
  <c r="H13" i="4"/>
  <c r="AD13" i="4"/>
  <c r="R13" i="4"/>
  <c r="J13" i="4"/>
  <c r="AI13" i="4"/>
  <c r="AE13" i="4"/>
  <c r="AA13" i="4"/>
  <c r="W13" i="4"/>
  <c r="S13" i="4"/>
  <c r="O13" i="4"/>
  <c r="K13" i="4"/>
  <c r="G13" i="4"/>
  <c r="AH13" i="4"/>
  <c r="V13" i="4"/>
  <c r="N13" i="4"/>
  <c r="AL13" i="4"/>
  <c r="Z13" i="4"/>
  <c r="F13" i="4"/>
  <c r="AG13" i="4"/>
  <c r="Q13" i="4"/>
  <c r="AC13" i="4"/>
  <c r="M13" i="4"/>
  <c r="AK13" i="4"/>
  <c r="E13" i="4"/>
  <c r="E13" i="6" s="1"/>
  <c r="Y13" i="4"/>
  <c r="I13" i="4"/>
  <c r="U13" i="4"/>
  <c r="AL65" i="4"/>
  <c r="AL65" i="6" s="1"/>
  <c r="AH65" i="4"/>
  <c r="AH65" i="6" s="1"/>
  <c r="AD65" i="4"/>
  <c r="AD65" i="6" s="1"/>
  <c r="Z65" i="4"/>
  <c r="Z65" i="6" s="1"/>
  <c r="V65" i="4"/>
  <c r="V65" i="6" s="1"/>
  <c r="R65" i="4"/>
  <c r="R65" i="6" s="1"/>
  <c r="N65" i="4"/>
  <c r="N65" i="6" s="1"/>
  <c r="J65" i="4"/>
  <c r="J65" i="6" s="1"/>
  <c r="F65" i="4"/>
  <c r="F65" i="6" s="1"/>
  <c r="AK65" i="4"/>
  <c r="AK65" i="6" s="1"/>
  <c r="AG65" i="4"/>
  <c r="AG65" i="6" s="1"/>
  <c r="AC65" i="4"/>
  <c r="AC65" i="6" s="1"/>
  <c r="Y65" i="4"/>
  <c r="Y65" i="6" s="1"/>
  <c r="U65" i="4"/>
  <c r="U65" i="6" s="1"/>
  <c r="Q65" i="4"/>
  <c r="Q65" i="6" s="1"/>
  <c r="M65" i="4"/>
  <c r="M65" i="6" s="1"/>
  <c r="I65" i="4"/>
  <c r="I65" i="6" s="1"/>
  <c r="E65" i="4"/>
  <c r="E65" i="6" s="1"/>
  <c r="AI65" i="4"/>
  <c r="AI65" i="6" s="1"/>
  <c r="AA65" i="4"/>
  <c r="AA65" i="6" s="1"/>
  <c r="S65" i="4"/>
  <c r="S65" i="6" s="1"/>
  <c r="K65" i="4"/>
  <c r="K65" i="6" s="1"/>
  <c r="AF65" i="4"/>
  <c r="AF65" i="6" s="1"/>
  <c r="X65" i="4"/>
  <c r="X65" i="6" s="1"/>
  <c r="P65" i="4"/>
  <c r="P65" i="6" s="1"/>
  <c r="H65" i="4"/>
  <c r="H65" i="6" s="1"/>
  <c r="AJ65" i="4"/>
  <c r="AJ65" i="6" s="1"/>
  <c r="T65" i="4"/>
  <c r="T65" i="6" s="1"/>
  <c r="AE65" i="4"/>
  <c r="AE65" i="6" s="1"/>
  <c r="O65" i="4"/>
  <c r="O65" i="6" s="1"/>
  <c r="AB65" i="4"/>
  <c r="AB65" i="6" s="1"/>
  <c r="L65" i="4"/>
  <c r="L65" i="6" s="1"/>
  <c r="W65" i="4"/>
  <c r="W65" i="6" s="1"/>
  <c r="G65" i="4"/>
  <c r="G65" i="6" s="1"/>
  <c r="AL73" i="4"/>
  <c r="AH73" i="4"/>
  <c r="AD73" i="4"/>
  <c r="Z73" i="4"/>
  <c r="V73" i="4"/>
  <c r="N73" i="4"/>
  <c r="J73" i="4"/>
  <c r="F73" i="4"/>
  <c r="AK73" i="4"/>
  <c r="AC73" i="4"/>
  <c r="Y73" i="4"/>
  <c r="U73" i="4"/>
  <c r="Q73" i="4"/>
  <c r="M73" i="4"/>
  <c r="I73" i="4"/>
  <c r="E73" i="4"/>
  <c r="AE73" i="4"/>
  <c r="W73" i="4"/>
  <c r="O73" i="4"/>
  <c r="G73" i="4"/>
  <c r="AJ73" i="4"/>
  <c r="AB73" i="4"/>
  <c r="T73" i="4"/>
  <c r="L73" i="4"/>
  <c r="X73" i="4"/>
  <c r="H73" i="4"/>
  <c r="AI73" i="4"/>
  <c r="S73" i="4"/>
  <c r="AF73" i="4"/>
  <c r="P73" i="4"/>
  <c r="AA73" i="4"/>
  <c r="K73" i="4"/>
  <c r="AJ27" i="4"/>
  <c r="AF27" i="4"/>
  <c r="AB27" i="4"/>
  <c r="X27" i="4"/>
  <c r="T27" i="4"/>
  <c r="P27" i="4"/>
  <c r="L27" i="4"/>
  <c r="H27" i="4"/>
  <c r="AI27" i="4"/>
  <c r="AE27" i="4"/>
  <c r="AA27" i="4"/>
  <c r="W27" i="4"/>
  <c r="S27" i="4"/>
  <c r="O27" i="4"/>
  <c r="K27" i="4"/>
  <c r="G27" i="4"/>
  <c r="AK27" i="4"/>
  <c r="AC27" i="4"/>
  <c r="U27" i="4"/>
  <c r="M27" i="4"/>
  <c r="E27" i="4"/>
  <c r="AH27" i="4"/>
  <c r="Z27" i="4"/>
  <c r="R27" i="4"/>
  <c r="J27" i="4"/>
  <c r="AG27" i="4"/>
  <c r="Q27" i="4"/>
  <c r="AD27" i="4"/>
  <c r="N27" i="4"/>
  <c r="Y27" i="4"/>
  <c r="I27" i="4"/>
  <c r="V27" i="4"/>
  <c r="AL27" i="4"/>
  <c r="F27" i="4"/>
  <c r="AJ15" i="4"/>
  <c r="AJ15" i="6" s="1"/>
  <c r="AF15" i="4"/>
  <c r="AF15" i="6" s="1"/>
  <c r="AB15" i="4"/>
  <c r="AB15" i="6" s="1"/>
  <c r="X15" i="4"/>
  <c r="X15" i="6" s="1"/>
  <c r="T15" i="4"/>
  <c r="T15" i="6" s="1"/>
  <c r="P15" i="4"/>
  <c r="P15" i="6" s="1"/>
  <c r="L15" i="4"/>
  <c r="L15" i="6" s="1"/>
  <c r="H15" i="4"/>
  <c r="H15" i="6" s="1"/>
  <c r="AI15" i="4"/>
  <c r="AI15" i="6" s="1"/>
  <c r="AE15" i="4"/>
  <c r="AE15" i="6" s="1"/>
  <c r="AA15" i="4"/>
  <c r="AA15" i="6" s="1"/>
  <c r="W15" i="4"/>
  <c r="W15" i="6" s="1"/>
  <c r="S15" i="4"/>
  <c r="S15" i="6" s="1"/>
  <c r="O15" i="4"/>
  <c r="O15" i="6" s="1"/>
  <c r="AL15" i="4"/>
  <c r="AL15" i="6" s="1"/>
  <c r="AD15" i="4"/>
  <c r="AD15" i="6" s="1"/>
  <c r="V15" i="4"/>
  <c r="V15" i="6" s="1"/>
  <c r="N15" i="4"/>
  <c r="N15" i="6" s="1"/>
  <c r="I15" i="4"/>
  <c r="I15" i="6" s="1"/>
  <c r="R15" i="4"/>
  <c r="R15" i="6" s="1"/>
  <c r="F15" i="4"/>
  <c r="F15" i="6" s="1"/>
  <c r="AK15" i="4"/>
  <c r="AK15" i="6" s="1"/>
  <c r="AC15" i="4"/>
  <c r="AC15" i="6" s="1"/>
  <c r="U15" i="4"/>
  <c r="U15" i="6" s="1"/>
  <c r="M15" i="4"/>
  <c r="M15" i="6" s="1"/>
  <c r="G15" i="4"/>
  <c r="G15" i="6" s="1"/>
  <c r="K15" i="4"/>
  <c r="K15" i="6" s="1"/>
  <c r="AH15" i="4"/>
  <c r="AH15" i="6" s="1"/>
  <c r="Z15" i="4"/>
  <c r="Z15" i="6" s="1"/>
  <c r="Y15" i="4"/>
  <c r="Y15" i="6" s="1"/>
  <c r="AG15" i="4"/>
  <c r="AG15" i="6" s="1"/>
  <c r="Q15" i="4"/>
  <c r="Q15" i="6" s="1"/>
  <c r="J15" i="4"/>
  <c r="J15" i="6" s="1"/>
  <c r="E15" i="4"/>
  <c r="E15" i="6" s="1"/>
  <c r="AJ126" i="4"/>
  <c r="AF126" i="4"/>
  <c r="AB126" i="4"/>
  <c r="X126" i="4"/>
  <c r="T126" i="4"/>
  <c r="P126" i="4"/>
  <c r="L126" i="4"/>
  <c r="H126" i="4"/>
  <c r="AI126" i="4"/>
  <c r="AE126" i="4"/>
  <c r="AA126" i="4"/>
  <c r="W126" i="4"/>
  <c r="S126" i="4"/>
  <c r="O126" i="4"/>
  <c r="K126" i="4"/>
  <c r="G126" i="4"/>
  <c r="AL126" i="4"/>
  <c r="AD126" i="4"/>
  <c r="V126" i="4"/>
  <c r="N126" i="4"/>
  <c r="F126" i="4"/>
  <c r="AK126" i="4"/>
  <c r="AC126" i="4"/>
  <c r="U126" i="4"/>
  <c r="M126" i="4"/>
  <c r="E126" i="4"/>
  <c r="AH126" i="4"/>
  <c r="R126" i="4"/>
  <c r="AG126" i="4"/>
  <c r="Q126" i="4"/>
  <c r="Z126" i="4"/>
  <c r="Y126" i="4"/>
  <c r="J126" i="4"/>
  <c r="I126" i="4"/>
  <c r="AL14" i="4"/>
  <c r="AL14" i="6" s="1"/>
  <c r="AH14" i="4"/>
  <c r="AH14" i="6" s="1"/>
  <c r="AD14" i="4"/>
  <c r="AD14" i="6" s="1"/>
  <c r="Z14" i="4"/>
  <c r="Z14" i="6" s="1"/>
  <c r="AK14" i="4"/>
  <c r="AK14" i="6" s="1"/>
  <c r="AF14" i="4"/>
  <c r="AF14" i="6" s="1"/>
  <c r="AA14" i="4"/>
  <c r="AA14" i="6" s="1"/>
  <c r="V14" i="4"/>
  <c r="V14" i="6" s="1"/>
  <c r="R14" i="4"/>
  <c r="R14" i="6" s="1"/>
  <c r="N14" i="4"/>
  <c r="N14" i="6" s="1"/>
  <c r="J14" i="4"/>
  <c r="J14" i="6" s="1"/>
  <c r="F14" i="4"/>
  <c r="F14" i="6" s="1"/>
  <c r="X14" i="4"/>
  <c r="X14" i="6" s="1"/>
  <c r="L14" i="4"/>
  <c r="L14" i="6" s="1"/>
  <c r="AJ14" i="4"/>
  <c r="AJ14" i="6" s="1"/>
  <c r="AE14" i="4"/>
  <c r="AE14" i="6" s="1"/>
  <c r="Y14" i="4"/>
  <c r="Y14" i="6" s="1"/>
  <c r="U14" i="4"/>
  <c r="U14" i="6" s="1"/>
  <c r="Q14" i="4"/>
  <c r="Q14" i="6" s="1"/>
  <c r="M14" i="4"/>
  <c r="M14" i="6" s="1"/>
  <c r="I14" i="4"/>
  <c r="I14" i="6" s="1"/>
  <c r="E14" i="4"/>
  <c r="E14" i="6" s="1"/>
  <c r="AI14" i="4"/>
  <c r="AI14" i="6" s="1"/>
  <c r="T14" i="4"/>
  <c r="T14" i="6" s="1"/>
  <c r="H14" i="4"/>
  <c r="H14" i="6" s="1"/>
  <c r="AC14" i="4"/>
  <c r="AC14" i="6" s="1"/>
  <c r="P14" i="4"/>
  <c r="P14" i="6" s="1"/>
  <c r="AG14" i="4"/>
  <c r="AG14" i="6" s="1"/>
  <c r="O14" i="4"/>
  <c r="O14" i="6" s="1"/>
  <c r="S14" i="4"/>
  <c r="S14" i="6" s="1"/>
  <c r="AB14" i="4"/>
  <c r="AB14" i="6" s="1"/>
  <c r="K14" i="4"/>
  <c r="K14" i="6" s="1"/>
  <c r="W14" i="4"/>
  <c r="W14" i="6" s="1"/>
  <c r="G14" i="4"/>
  <c r="G14" i="6" s="1"/>
  <c r="AL67" i="4"/>
  <c r="AH67" i="4"/>
  <c r="AD67" i="4"/>
  <c r="Z67" i="4"/>
  <c r="V67" i="4"/>
  <c r="R67" i="4"/>
  <c r="N67" i="4"/>
  <c r="J67" i="4"/>
  <c r="F67" i="4"/>
  <c r="AK67" i="4"/>
  <c r="AG67" i="4"/>
  <c r="AC67" i="4"/>
  <c r="Y67" i="4"/>
  <c r="U67" i="4"/>
  <c r="Q67" i="4"/>
  <c r="M67" i="4"/>
  <c r="I67" i="4"/>
  <c r="E67" i="4"/>
  <c r="AE67" i="4"/>
  <c r="O67" i="4"/>
  <c r="G67" i="4"/>
  <c r="AJ67" i="4"/>
  <c r="AB67" i="4"/>
  <c r="T67" i="4"/>
  <c r="L67" i="4"/>
  <c r="AF67" i="4"/>
  <c r="P67" i="4"/>
  <c r="AA67" i="4"/>
  <c r="K67" i="4"/>
  <c r="X67" i="4"/>
  <c r="H67" i="4"/>
  <c r="AI67" i="4"/>
  <c r="S67" i="4"/>
  <c r="AJ118" i="4"/>
  <c r="AF118" i="4"/>
  <c r="AB118" i="4"/>
  <c r="X118" i="4"/>
  <c r="T118" i="4"/>
  <c r="P118" i="4"/>
  <c r="L118" i="4"/>
  <c r="H118" i="4"/>
  <c r="AI118" i="4"/>
  <c r="AE118" i="4"/>
  <c r="AA118" i="4"/>
  <c r="S118" i="4"/>
  <c r="O118" i="4"/>
  <c r="K118" i="4"/>
  <c r="G118" i="4"/>
  <c r="AH118" i="4"/>
  <c r="Z118" i="4"/>
  <c r="R118" i="4"/>
  <c r="J118" i="4"/>
  <c r="AG118" i="4"/>
  <c r="Y118" i="4"/>
  <c r="Q118" i="4"/>
  <c r="I118" i="4"/>
  <c r="AD118" i="4"/>
  <c r="N118" i="4"/>
  <c r="AC118" i="4"/>
  <c r="M118" i="4"/>
  <c r="AL118" i="4"/>
  <c r="F118" i="4"/>
  <c r="AK118" i="4"/>
  <c r="E118" i="4"/>
  <c r="V118" i="4"/>
  <c r="U118" i="4"/>
  <c r="C40" i="6"/>
  <c r="D115" i="6"/>
  <c r="H155" i="6" s="1"/>
  <c r="T14" i="10" s="1"/>
  <c r="B64" i="6"/>
  <c r="B115" i="6"/>
  <c r="B114" i="6"/>
  <c r="B65" i="6"/>
  <c r="B15" i="6"/>
  <c r="B14" i="6"/>
  <c r="D108" i="6"/>
  <c r="D109" i="6"/>
  <c r="D110" i="6"/>
  <c r="F59" i="6"/>
  <c r="F60" i="6"/>
  <c r="F58" i="6"/>
  <c r="F7" i="4"/>
  <c r="E7" i="6"/>
  <c r="E10" i="4"/>
  <c r="D10" i="6"/>
  <c r="E9" i="4"/>
  <c r="D9" i="6"/>
  <c r="D8" i="4"/>
  <c r="F33" i="6" l="1"/>
  <c r="E134" i="6"/>
  <c r="F134" i="4"/>
  <c r="E133" i="6"/>
  <c r="F133" i="4"/>
  <c r="D84" i="6"/>
  <c r="E84" i="4"/>
  <c r="F84" i="4" s="1"/>
  <c r="G84" i="4" s="1"/>
  <c r="H84" i="4" s="1"/>
  <c r="I84" i="4" s="1"/>
  <c r="J84" i="4" s="1"/>
  <c r="K84" i="4" s="1"/>
  <c r="L84" i="4" s="1"/>
  <c r="M84" i="4" s="1"/>
  <c r="N84" i="4" s="1"/>
  <c r="O84" i="4" s="1"/>
  <c r="P84" i="4" s="1"/>
  <c r="Q84" i="4" s="1"/>
  <c r="R84" i="4" s="1"/>
  <c r="S84" i="4" s="1"/>
  <c r="T84" i="4" s="1"/>
  <c r="U84" i="4" s="1"/>
  <c r="V84" i="4" s="1"/>
  <c r="W84" i="4" s="1"/>
  <c r="X84" i="4" s="1"/>
  <c r="Y84" i="4" s="1"/>
  <c r="Z84" i="4" s="1"/>
  <c r="AA84" i="4" s="1"/>
  <c r="AB84" i="4" s="1"/>
  <c r="AC84" i="4" s="1"/>
  <c r="AD84" i="4" s="1"/>
  <c r="AE84" i="4" s="1"/>
  <c r="AF84" i="4" s="1"/>
  <c r="AG84" i="4" s="1"/>
  <c r="AH84" i="4" s="1"/>
  <c r="AI84" i="4" s="1"/>
  <c r="AJ84" i="4" s="1"/>
  <c r="AK84" i="4" s="1"/>
  <c r="AL84" i="4" s="1"/>
  <c r="D83" i="6"/>
  <c r="E83" i="4"/>
  <c r="F83" i="4" s="1"/>
  <c r="G83" i="4" s="1"/>
  <c r="H83" i="4" s="1"/>
  <c r="I83" i="4" s="1"/>
  <c r="J83" i="4" s="1"/>
  <c r="K83" i="4" s="1"/>
  <c r="L83" i="4" s="1"/>
  <c r="M83" i="4" s="1"/>
  <c r="N83" i="4" s="1"/>
  <c r="O83" i="4" s="1"/>
  <c r="P83" i="4" s="1"/>
  <c r="Q83" i="4" s="1"/>
  <c r="R83" i="4" s="1"/>
  <c r="S83" i="4" s="1"/>
  <c r="T83" i="4" s="1"/>
  <c r="U83" i="4" s="1"/>
  <c r="V83" i="4" s="1"/>
  <c r="W83" i="4" s="1"/>
  <c r="X83" i="4" s="1"/>
  <c r="Y83" i="4" s="1"/>
  <c r="Z83" i="4" s="1"/>
  <c r="AA83" i="4" s="1"/>
  <c r="AB83" i="4" s="1"/>
  <c r="AC83" i="4" s="1"/>
  <c r="AD83" i="4" s="1"/>
  <c r="AE83" i="4" s="1"/>
  <c r="AF83" i="4" s="1"/>
  <c r="AG83" i="4" s="1"/>
  <c r="AH83" i="4" s="1"/>
  <c r="AI83" i="4" s="1"/>
  <c r="AJ83" i="4" s="1"/>
  <c r="AK83" i="4" s="1"/>
  <c r="AL83" i="4" s="1"/>
  <c r="D34" i="6"/>
  <c r="C140" i="6"/>
  <c r="D140" i="4"/>
  <c r="E140" i="4" s="1"/>
  <c r="C141" i="6"/>
  <c r="D141" i="4"/>
  <c r="E141" i="4" s="1"/>
  <c r="D134" i="6"/>
  <c r="D133" i="6"/>
  <c r="D163" i="4"/>
  <c r="E122" i="6"/>
  <c r="D162" i="6" s="1"/>
  <c r="E121" i="6"/>
  <c r="D161" i="6" s="1"/>
  <c r="D162" i="4"/>
  <c r="D33" i="6"/>
  <c r="H33" i="6"/>
  <c r="G33" i="6"/>
  <c r="D90" i="4"/>
  <c r="D91" i="4"/>
  <c r="E72" i="6"/>
  <c r="C162" i="6" s="1"/>
  <c r="C163" i="4"/>
  <c r="E71" i="6"/>
  <c r="C161" i="6" s="1"/>
  <c r="C162" i="4"/>
  <c r="B163" i="4"/>
  <c r="E22" i="6"/>
  <c r="B162" i="6" s="1"/>
  <c r="E21" i="6"/>
  <c r="B161" i="6" s="1"/>
  <c r="B162" i="4"/>
  <c r="D41" i="4"/>
  <c r="E41" i="4" s="1"/>
  <c r="F41" i="4" s="1"/>
  <c r="G41" i="4" s="1"/>
  <c r="D40" i="4"/>
  <c r="E40" i="4" s="1"/>
  <c r="E33" i="6"/>
  <c r="F34" i="6"/>
  <c r="E34" i="6"/>
  <c r="I33" i="6"/>
  <c r="C154" i="6"/>
  <c r="G34" i="6"/>
  <c r="D155" i="6"/>
  <c r="D156" i="4"/>
  <c r="C155" i="4"/>
  <c r="D154" i="6"/>
  <c r="D155" i="4"/>
  <c r="B154" i="6"/>
  <c r="C155" i="6"/>
  <c r="B155" i="4"/>
  <c r="C156" i="4"/>
  <c r="B155" i="6"/>
  <c r="B156" i="4"/>
  <c r="E109" i="6"/>
  <c r="E110" i="6"/>
  <c r="E108" i="6"/>
  <c r="G58" i="6"/>
  <c r="F10" i="4"/>
  <c r="E10" i="6"/>
  <c r="F9" i="4"/>
  <c r="E9" i="6"/>
  <c r="G7" i="4"/>
  <c r="F7" i="6"/>
  <c r="E8" i="4"/>
  <c r="D8" i="6"/>
  <c r="A194" i="6"/>
  <c r="M53" i="10" s="1"/>
  <c r="A106" i="6"/>
  <c r="A56" i="6"/>
  <c r="A6" i="6"/>
  <c r="A195" i="4"/>
  <c r="A53" i="10" s="1"/>
  <c r="C106" i="4"/>
  <c r="D106" i="4" s="1"/>
  <c r="E106" i="4" s="1"/>
  <c r="F106" i="4" s="1"/>
  <c r="G106" i="4" s="1"/>
  <c r="H106" i="4" s="1"/>
  <c r="I106" i="4" s="1"/>
  <c r="J106" i="4" s="1"/>
  <c r="K106" i="4" s="1"/>
  <c r="L106" i="4" s="1"/>
  <c r="M106" i="4" s="1"/>
  <c r="N106" i="4" s="1"/>
  <c r="O106" i="4" s="1"/>
  <c r="P106" i="4" s="1"/>
  <c r="Q106" i="4" s="1"/>
  <c r="R106" i="4" s="1"/>
  <c r="S106" i="4" s="1"/>
  <c r="T106" i="4" s="1"/>
  <c r="U106" i="4" s="1"/>
  <c r="V106" i="4" s="1"/>
  <c r="W106" i="4" s="1"/>
  <c r="X106" i="4" s="1"/>
  <c r="Y106" i="4" s="1"/>
  <c r="Z106" i="4" s="1"/>
  <c r="AA106" i="4" s="1"/>
  <c r="AB106" i="4" s="1"/>
  <c r="AC106" i="4" s="1"/>
  <c r="AD106" i="4" s="1"/>
  <c r="AE106" i="4" s="1"/>
  <c r="AF106" i="4" s="1"/>
  <c r="AG106" i="4" s="1"/>
  <c r="AH106" i="4" s="1"/>
  <c r="AI106" i="4" s="1"/>
  <c r="AJ106" i="4" s="1"/>
  <c r="AK106" i="4" s="1"/>
  <c r="AL106" i="4" s="1"/>
  <c r="C56" i="4"/>
  <c r="C6" i="4"/>
  <c r="A106" i="4"/>
  <c r="A56" i="4"/>
  <c r="A6" i="4"/>
  <c r="C105" i="4"/>
  <c r="C55" i="4"/>
  <c r="C5" i="4"/>
  <c r="K154" i="6" l="1"/>
  <c r="W13" i="10" s="1"/>
  <c r="O13" i="10"/>
  <c r="J154" i="6"/>
  <c r="V13" i="10" s="1"/>
  <c r="N13" i="10"/>
  <c r="J162" i="6"/>
  <c r="V21" i="10" s="1"/>
  <c r="N21" i="10"/>
  <c r="L161" i="6"/>
  <c r="X20" i="10" s="1"/>
  <c r="P20" i="10"/>
  <c r="J161" i="6"/>
  <c r="V20" i="10" s="1"/>
  <c r="N20" i="10"/>
  <c r="J155" i="6"/>
  <c r="V14" i="10" s="1"/>
  <c r="N14" i="10"/>
  <c r="L155" i="6"/>
  <c r="X14" i="10" s="1"/>
  <c r="P14" i="10"/>
  <c r="K162" i="6"/>
  <c r="W21" i="10" s="1"/>
  <c r="O21" i="10"/>
  <c r="L162" i="6"/>
  <c r="X21" i="10" s="1"/>
  <c r="P21" i="10"/>
  <c r="K155" i="6"/>
  <c r="W14" i="10" s="1"/>
  <c r="O14" i="10"/>
  <c r="K161" i="6"/>
  <c r="W20" i="10" s="1"/>
  <c r="O20" i="10"/>
  <c r="L154" i="6"/>
  <c r="X13" i="10" s="1"/>
  <c r="P13" i="10"/>
  <c r="J156" i="4"/>
  <c r="J14" i="10" s="1"/>
  <c r="B14" i="10"/>
  <c r="K163" i="4"/>
  <c r="K21" i="10" s="1"/>
  <c r="C21" i="10"/>
  <c r="K156" i="4"/>
  <c r="K14" i="10" s="1"/>
  <c r="C14" i="10"/>
  <c r="L155" i="4"/>
  <c r="L13" i="10" s="1"/>
  <c r="D13" i="10"/>
  <c r="J163" i="4"/>
  <c r="J21" i="10" s="1"/>
  <c r="B21" i="10"/>
  <c r="K155" i="4"/>
  <c r="K13" i="10" s="1"/>
  <c r="C13" i="10"/>
  <c r="L162" i="4"/>
  <c r="L20" i="10" s="1"/>
  <c r="D20" i="10"/>
  <c r="L156" i="4"/>
  <c r="L14" i="10" s="1"/>
  <c r="D14" i="10"/>
  <c r="J155" i="4"/>
  <c r="J13" i="10" s="1"/>
  <c r="B13" i="10"/>
  <c r="J162" i="4"/>
  <c r="J20" i="10" s="1"/>
  <c r="B20" i="10"/>
  <c r="K162" i="4"/>
  <c r="K20" i="10" s="1"/>
  <c r="C20" i="10"/>
  <c r="L163" i="4"/>
  <c r="L21" i="10" s="1"/>
  <c r="D21" i="10"/>
  <c r="E84" i="6"/>
  <c r="E141" i="6"/>
  <c r="F141" i="4"/>
  <c r="G133" i="4"/>
  <c r="F133" i="6"/>
  <c r="G134" i="4"/>
  <c r="F134" i="6"/>
  <c r="E140" i="6"/>
  <c r="F140" i="4"/>
  <c r="D90" i="6"/>
  <c r="E90" i="4"/>
  <c r="F90" i="4" s="1"/>
  <c r="G90" i="4" s="1"/>
  <c r="H90" i="4" s="1"/>
  <c r="I90" i="4" s="1"/>
  <c r="J90" i="4" s="1"/>
  <c r="K90" i="4" s="1"/>
  <c r="L90" i="4" s="1"/>
  <c r="M90" i="4" s="1"/>
  <c r="N90" i="4" s="1"/>
  <c r="O90" i="4" s="1"/>
  <c r="P90" i="4" s="1"/>
  <c r="Q90" i="4" s="1"/>
  <c r="R90" i="4" s="1"/>
  <c r="S90" i="4" s="1"/>
  <c r="T90" i="4" s="1"/>
  <c r="U90" i="4" s="1"/>
  <c r="V90" i="4" s="1"/>
  <c r="W90" i="4" s="1"/>
  <c r="X90" i="4" s="1"/>
  <c r="Y90" i="4" s="1"/>
  <c r="Z90" i="4" s="1"/>
  <c r="AA90" i="4" s="1"/>
  <c r="AB90" i="4" s="1"/>
  <c r="AC90" i="4" s="1"/>
  <c r="AD90" i="4" s="1"/>
  <c r="AE90" i="4" s="1"/>
  <c r="AF90" i="4" s="1"/>
  <c r="AG90" i="4" s="1"/>
  <c r="AH90" i="4" s="1"/>
  <c r="AI90" i="4" s="1"/>
  <c r="AJ90" i="4" s="1"/>
  <c r="AK90" i="4" s="1"/>
  <c r="AL90" i="4" s="1"/>
  <c r="E83" i="6"/>
  <c r="D91" i="6"/>
  <c r="E91" i="4"/>
  <c r="F91" i="4" s="1"/>
  <c r="G91" i="4" s="1"/>
  <c r="H91" i="4" s="1"/>
  <c r="I91" i="4" s="1"/>
  <c r="J91" i="4" s="1"/>
  <c r="K91" i="4" s="1"/>
  <c r="L91" i="4" s="1"/>
  <c r="M91" i="4" s="1"/>
  <c r="N91" i="4" s="1"/>
  <c r="O91" i="4" s="1"/>
  <c r="P91" i="4" s="1"/>
  <c r="Q91" i="4" s="1"/>
  <c r="R91" i="4" s="1"/>
  <c r="S91" i="4" s="1"/>
  <c r="T91" i="4" s="1"/>
  <c r="U91" i="4" s="1"/>
  <c r="V91" i="4" s="1"/>
  <c r="W91" i="4" s="1"/>
  <c r="X91" i="4" s="1"/>
  <c r="Y91" i="4" s="1"/>
  <c r="Z91" i="4" s="1"/>
  <c r="AA91" i="4" s="1"/>
  <c r="AB91" i="4" s="1"/>
  <c r="AC91" i="4" s="1"/>
  <c r="AD91" i="4" s="1"/>
  <c r="AE91" i="4" s="1"/>
  <c r="AF91" i="4" s="1"/>
  <c r="AG91" i="4" s="1"/>
  <c r="AH91" i="4" s="1"/>
  <c r="AI91" i="4" s="1"/>
  <c r="AJ91" i="4" s="1"/>
  <c r="AK91" i="4" s="1"/>
  <c r="AL91" i="4" s="1"/>
  <c r="D141" i="6"/>
  <c r="D140" i="6"/>
  <c r="F83" i="6"/>
  <c r="F84" i="6"/>
  <c r="D40" i="6"/>
  <c r="D41" i="6"/>
  <c r="F41" i="6"/>
  <c r="E41" i="6"/>
  <c r="E40" i="6"/>
  <c r="F40" i="4"/>
  <c r="H41" i="4"/>
  <c r="G41" i="6"/>
  <c r="H34" i="6"/>
  <c r="G60" i="6"/>
  <c r="G59" i="6"/>
  <c r="F110" i="6"/>
  <c r="F108" i="6"/>
  <c r="F109" i="6"/>
  <c r="H58" i="6"/>
  <c r="H59" i="6"/>
  <c r="H60" i="6"/>
  <c r="G9" i="4"/>
  <c r="F9" i="6"/>
  <c r="G10" i="4"/>
  <c r="F10" i="6"/>
  <c r="F8" i="4"/>
  <c r="E8" i="6"/>
  <c r="H7" i="4"/>
  <c r="G7" i="6"/>
  <c r="E106" i="6"/>
  <c r="D106" i="6"/>
  <c r="D6" i="4"/>
  <c r="E6" i="4" s="1"/>
  <c r="D56" i="4"/>
  <c r="D5" i="4"/>
  <c r="E5" i="4" s="1"/>
  <c r="C13" i="4"/>
  <c r="C32" i="4" s="1"/>
  <c r="D32" i="4" s="1"/>
  <c r="C16" i="4"/>
  <c r="C16" i="6" s="1"/>
  <c r="D16" i="6" s="1"/>
  <c r="F156" i="6" s="1"/>
  <c r="R15" i="10" s="1"/>
  <c r="C17" i="4"/>
  <c r="C18" i="4"/>
  <c r="C19" i="4"/>
  <c r="H19" i="6"/>
  <c r="C20" i="4"/>
  <c r="C39" i="4" s="1"/>
  <c r="E20" i="6"/>
  <c r="C23" i="4"/>
  <c r="C42" i="4" s="1"/>
  <c r="I23" i="6"/>
  <c r="C24" i="4"/>
  <c r="C43" i="4" s="1"/>
  <c r="C25" i="4"/>
  <c r="C44" i="4" s="1"/>
  <c r="AJ25" i="6"/>
  <c r="C26" i="4"/>
  <c r="C45" i="4" s="1"/>
  <c r="E26" i="6"/>
  <c r="C27" i="4"/>
  <c r="C46" i="4" s="1"/>
  <c r="H27" i="6"/>
  <c r="C28" i="4"/>
  <c r="C47" i="4" s="1"/>
  <c r="K28" i="6"/>
  <c r="C29" i="4"/>
  <c r="B29" i="4"/>
  <c r="B48" i="4"/>
  <c r="C48" i="6" s="1"/>
  <c r="C122" i="3"/>
  <c r="C3" i="9" s="1"/>
  <c r="D3" i="9" s="1"/>
  <c r="E3" i="9" s="1"/>
  <c r="B33" i="9" s="1"/>
  <c r="C79" i="4"/>
  <c r="C129" i="4"/>
  <c r="C113" i="4"/>
  <c r="C132" i="4" s="1"/>
  <c r="C116" i="4"/>
  <c r="C135" i="4" s="1"/>
  <c r="C117" i="4"/>
  <c r="C136" i="4" s="1"/>
  <c r="C118" i="4"/>
  <c r="C137" i="4" s="1"/>
  <c r="E118" i="6"/>
  <c r="C119" i="4"/>
  <c r="C138" i="4" s="1"/>
  <c r="C120" i="4"/>
  <c r="C139" i="4" s="1"/>
  <c r="C123" i="4"/>
  <c r="C142" i="4" s="1"/>
  <c r="C124" i="4"/>
  <c r="C143" i="4" s="1"/>
  <c r="C125" i="4"/>
  <c r="C144" i="4" s="1"/>
  <c r="C126" i="4"/>
  <c r="C145" i="4" s="1"/>
  <c r="C127" i="4"/>
  <c r="C146" i="4" s="1"/>
  <c r="C128" i="4"/>
  <c r="C147" i="4" s="1"/>
  <c r="B129" i="4"/>
  <c r="B148" i="4"/>
  <c r="B148" i="6" s="1"/>
  <c r="G122" i="3"/>
  <c r="C23" i="9" s="1"/>
  <c r="D23" i="9" s="1"/>
  <c r="E23" i="9" s="1"/>
  <c r="D33" i="9" s="1"/>
  <c r="C63" i="4"/>
  <c r="C82" i="4" s="1"/>
  <c r="D82" i="4" s="1"/>
  <c r="C66" i="4"/>
  <c r="C85" i="4" s="1"/>
  <c r="C67" i="4"/>
  <c r="C86" i="4" s="1"/>
  <c r="C68" i="4"/>
  <c r="C87" i="4" s="1"/>
  <c r="C69" i="4"/>
  <c r="C88" i="4" s="1"/>
  <c r="C70" i="4"/>
  <c r="C89" i="4" s="1"/>
  <c r="C73" i="4"/>
  <c r="C92" i="4" s="1"/>
  <c r="C74" i="4"/>
  <c r="C93" i="4" s="1"/>
  <c r="C75" i="4"/>
  <c r="C94" i="4" s="1"/>
  <c r="C76" i="4"/>
  <c r="C95" i="4" s="1"/>
  <c r="C77" i="4"/>
  <c r="C96" i="4" s="1"/>
  <c r="C78" i="4"/>
  <c r="C97" i="4" s="1"/>
  <c r="B79" i="4"/>
  <c r="B98" i="4"/>
  <c r="B98" i="6" s="1"/>
  <c r="E122" i="3"/>
  <c r="C13" i="9" s="1"/>
  <c r="D13" i="9" s="1"/>
  <c r="E13" i="9" s="1"/>
  <c r="C33" i="9" s="1"/>
  <c r="A23" i="6"/>
  <c r="A42" i="6"/>
  <c r="A73" i="6"/>
  <c r="A92" i="6"/>
  <c r="A123" i="6"/>
  <c r="A142" i="6"/>
  <c r="A163" i="6"/>
  <c r="M22" i="10" s="1"/>
  <c r="A192" i="4"/>
  <c r="A50" i="10" s="1"/>
  <c r="A103" i="4"/>
  <c r="A53" i="4"/>
  <c r="A3" i="4"/>
  <c r="G123" i="6"/>
  <c r="K73" i="6"/>
  <c r="A183" i="4"/>
  <c r="A41" i="10" s="1"/>
  <c r="A164" i="4"/>
  <c r="A22" i="10" s="1"/>
  <c r="A142" i="4"/>
  <c r="A123" i="4"/>
  <c r="A92" i="4"/>
  <c r="A73" i="4"/>
  <c r="A42" i="4"/>
  <c r="A23" i="4"/>
  <c r="A204" i="6"/>
  <c r="M62" i="10" s="1"/>
  <c r="A205" i="4"/>
  <c r="A62" i="10" s="1"/>
  <c r="A188" i="6"/>
  <c r="M47" i="10" s="1"/>
  <c r="A169" i="6"/>
  <c r="M28" i="10" s="1"/>
  <c r="A148" i="6"/>
  <c r="A29" i="6"/>
  <c r="A48" i="6"/>
  <c r="A79" i="6"/>
  <c r="A98" i="6"/>
  <c r="A129" i="6"/>
  <c r="A189" i="4"/>
  <c r="A47" i="10" s="1"/>
  <c r="A170" i="4"/>
  <c r="A28" i="10" s="1"/>
  <c r="A148" i="4"/>
  <c r="A129" i="4"/>
  <c r="A98" i="4"/>
  <c r="A79" i="4"/>
  <c r="A48" i="4"/>
  <c r="A29" i="4"/>
  <c r="A37" i="6"/>
  <c r="A68" i="6"/>
  <c r="A87" i="6"/>
  <c r="A118" i="6"/>
  <c r="A137" i="6"/>
  <c r="A158" i="6"/>
  <c r="M17" i="10" s="1"/>
  <c r="A177" i="6"/>
  <c r="M36" i="10" s="1"/>
  <c r="A18" i="6"/>
  <c r="A178" i="4"/>
  <c r="A36" i="10" s="1"/>
  <c r="A159" i="4"/>
  <c r="A17" i="10" s="1"/>
  <c r="A137" i="4"/>
  <c r="A118" i="4"/>
  <c r="A87" i="4"/>
  <c r="A68" i="4"/>
  <c r="A37" i="4"/>
  <c r="A18" i="4"/>
  <c r="AE117" i="6"/>
  <c r="D105" i="4"/>
  <c r="E105" i="4" s="1"/>
  <c r="F105" i="4" s="1"/>
  <c r="G105" i="4" s="1"/>
  <c r="H105" i="4" s="1"/>
  <c r="I105" i="4" s="1"/>
  <c r="J105" i="4" s="1"/>
  <c r="K105" i="4" s="1"/>
  <c r="L105" i="4" s="1"/>
  <c r="M105" i="4" s="1"/>
  <c r="N105" i="4" s="1"/>
  <c r="O105" i="4" s="1"/>
  <c r="P105" i="4" s="1"/>
  <c r="Q105" i="4" s="1"/>
  <c r="R105" i="4" s="1"/>
  <c r="S105" i="4" s="1"/>
  <c r="T105" i="4" s="1"/>
  <c r="U105" i="4" s="1"/>
  <c r="V105" i="4" s="1"/>
  <c r="W105" i="4" s="1"/>
  <c r="X105" i="4" s="1"/>
  <c r="Y105" i="4" s="1"/>
  <c r="Z105" i="4" s="1"/>
  <c r="AA105" i="4" s="1"/>
  <c r="AB105" i="4" s="1"/>
  <c r="AC105" i="4" s="1"/>
  <c r="AD105" i="4" s="1"/>
  <c r="AE105" i="4" s="1"/>
  <c r="AF105" i="4" s="1"/>
  <c r="AG105" i="4" s="1"/>
  <c r="AH105" i="4" s="1"/>
  <c r="AI105" i="4" s="1"/>
  <c r="AJ105" i="4" s="1"/>
  <c r="AK105" i="4" s="1"/>
  <c r="AL105" i="4" s="1"/>
  <c r="D104" i="6"/>
  <c r="A190" i="6"/>
  <c r="M49" i="10" s="1"/>
  <c r="A191" i="4"/>
  <c r="A49" i="10" s="1"/>
  <c r="A187" i="6"/>
  <c r="M46" i="10" s="1"/>
  <c r="A186" i="6"/>
  <c r="M45" i="10" s="1"/>
  <c r="A185" i="6"/>
  <c r="M44" i="10" s="1"/>
  <c r="A184" i="6"/>
  <c r="M43" i="10" s="1"/>
  <c r="A183" i="6"/>
  <c r="M42" i="10" s="1"/>
  <c r="A179" i="6"/>
  <c r="M38" i="10" s="1"/>
  <c r="A178" i="6"/>
  <c r="M37" i="10" s="1"/>
  <c r="A176" i="6"/>
  <c r="M35" i="10" s="1"/>
  <c r="A175" i="6"/>
  <c r="M34" i="10" s="1"/>
  <c r="A172" i="6"/>
  <c r="M31" i="10" s="1"/>
  <c r="A168" i="6"/>
  <c r="M27" i="10" s="1"/>
  <c r="A167" i="6"/>
  <c r="M26" i="10" s="1"/>
  <c r="A166" i="6"/>
  <c r="M25" i="10" s="1"/>
  <c r="A165" i="6"/>
  <c r="M24" i="10" s="1"/>
  <c r="A164" i="6"/>
  <c r="M23" i="10" s="1"/>
  <c r="A160" i="6"/>
  <c r="M19" i="10" s="1"/>
  <c r="A159" i="6"/>
  <c r="M18" i="10" s="1"/>
  <c r="A157" i="6"/>
  <c r="M16" i="10" s="1"/>
  <c r="A156" i="6"/>
  <c r="M15" i="10" s="1"/>
  <c r="A153" i="6"/>
  <c r="M12" i="10" s="1"/>
  <c r="A147" i="6"/>
  <c r="A146" i="6"/>
  <c r="A145" i="6"/>
  <c r="A144" i="6"/>
  <c r="A143" i="6"/>
  <c r="A139" i="6"/>
  <c r="A138" i="6"/>
  <c r="A136" i="6"/>
  <c r="A135" i="6"/>
  <c r="A132" i="6"/>
  <c r="A128" i="6"/>
  <c r="A127" i="6"/>
  <c r="A126" i="6"/>
  <c r="A125" i="6"/>
  <c r="A124" i="6"/>
  <c r="A120" i="6"/>
  <c r="A119" i="6"/>
  <c r="A117" i="6"/>
  <c r="A116" i="6"/>
  <c r="A113" i="6"/>
  <c r="A97" i="6"/>
  <c r="A96" i="6"/>
  <c r="A95" i="6"/>
  <c r="A94" i="6"/>
  <c r="A93" i="6"/>
  <c r="A89" i="6"/>
  <c r="A88" i="6"/>
  <c r="A86" i="6"/>
  <c r="A85" i="6"/>
  <c r="A82" i="6"/>
  <c r="A78" i="6"/>
  <c r="A77" i="6"/>
  <c r="A76" i="6"/>
  <c r="A75" i="6"/>
  <c r="A74" i="6"/>
  <c r="A70" i="6"/>
  <c r="A69" i="6"/>
  <c r="A67" i="6"/>
  <c r="A66" i="6"/>
  <c r="A63" i="6"/>
  <c r="A47" i="6"/>
  <c r="A46" i="6"/>
  <c r="A45" i="6"/>
  <c r="A44" i="6"/>
  <c r="A43" i="6"/>
  <c r="A39" i="6"/>
  <c r="A38" i="6"/>
  <c r="A36" i="6"/>
  <c r="A35" i="6"/>
  <c r="A32" i="6"/>
  <c r="A28" i="6"/>
  <c r="A27" i="6"/>
  <c r="A26" i="6"/>
  <c r="A25" i="6"/>
  <c r="A24" i="6"/>
  <c r="A20" i="6"/>
  <c r="A19" i="6"/>
  <c r="A17" i="6"/>
  <c r="A16" i="6"/>
  <c r="A13" i="6"/>
  <c r="A188" i="4"/>
  <c r="A46" i="10" s="1"/>
  <c r="A187" i="4"/>
  <c r="A45" i="10" s="1"/>
  <c r="A186" i="4"/>
  <c r="A44" i="10" s="1"/>
  <c r="A185" i="4"/>
  <c r="A43" i="10" s="1"/>
  <c r="A184" i="4"/>
  <c r="A42" i="10" s="1"/>
  <c r="A180" i="4"/>
  <c r="A38" i="10" s="1"/>
  <c r="A179" i="4"/>
  <c r="A37" i="10" s="1"/>
  <c r="A177" i="4"/>
  <c r="A35" i="10" s="1"/>
  <c r="A176" i="4"/>
  <c r="A34" i="10" s="1"/>
  <c r="A173" i="4"/>
  <c r="A31" i="10" s="1"/>
  <c r="A169" i="4"/>
  <c r="A27" i="10" s="1"/>
  <c r="A168" i="4"/>
  <c r="A26" i="10" s="1"/>
  <c r="A167" i="4"/>
  <c r="A25" i="10" s="1"/>
  <c r="A166" i="4"/>
  <c r="A24" i="10" s="1"/>
  <c r="A165" i="4"/>
  <c r="A23" i="10" s="1"/>
  <c r="A161" i="4"/>
  <c r="A19" i="10" s="1"/>
  <c r="A160" i="4"/>
  <c r="A18" i="10" s="1"/>
  <c r="A158" i="4"/>
  <c r="A16" i="10" s="1"/>
  <c r="A157" i="4"/>
  <c r="A15" i="10" s="1"/>
  <c r="A154" i="4"/>
  <c r="A12" i="10" s="1"/>
  <c r="A147" i="4"/>
  <c r="A146" i="4"/>
  <c r="A145" i="4"/>
  <c r="A144" i="4"/>
  <c r="A143" i="4"/>
  <c r="A139" i="4"/>
  <c r="A138" i="4"/>
  <c r="A136" i="4"/>
  <c r="A135" i="4"/>
  <c r="A132" i="4"/>
  <c r="A128" i="4"/>
  <c r="A127" i="4"/>
  <c r="A126" i="4"/>
  <c r="A125" i="4"/>
  <c r="A124" i="4"/>
  <c r="A120" i="4"/>
  <c r="A119" i="4"/>
  <c r="A117" i="4"/>
  <c r="A116" i="4"/>
  <c r="A113" i="4"/>
  <c r="A97" i="4"/>
  <c r="A96" i="4"/>
  <c r="A95" i="4"/>
  <c r="A94" i="4"/>
  <c r="A93" i="4"/>
  <c r="A89" i="4"/>
  <c r="A88" i="4"/>
  <c r="A86" i="4"/>
  <c r="A85" i="4"/>
  <c r="A82" i="4"/>
  <c r="A78" i="4"/>
  <c r="A77" i="4"/>
  <c r="A76" i="4"/>
  <c r="A75" i="4"/>
  <c r="A74" i="4"/>
  <c r="A70" i="4"/>
  <c r="A69" i="4"/>
  <c r="A67" i="4"/>
  <c r="A66" i="4"/>
  <c r="A63" i="4"/>
  <c r="A47" i="4"/>
  <c r="A46" i="4"/>
  <c r="A45" i="4"/>
  <c r="A44" i="4"/>
  <c r="A43" i="4"/>
  <c r="A39" i="4"/>
  <c r="A38" i="4"/>
  <c r="A36" i="4"/>
  <c r="A35" i="4"/>
  <c r="A32" i="4"/>
  <c r="A28" i="4"/>
  <c r="A27" i="4"/>
  <c r="A26" i="4"/>
  <c r="A25" i="4"/>
  <c r="A24" i="4"/>
  <c r="A20" i="4"/>
  <c r="A19" i="4"/>
  <c r="A17" i="4"/>
  <c r="A16" i="4"/>
  <c r="A13" i="4"/>
  <c r="A171" i="6"/>
  <c r="M30" i="10" s="1"/>
  <c r="A152" i="6"/>
  <c r="M11" i="10" s="1"/>
  <c r="A172" i="4"/>
  <c r="A30" i="10" s="1"/>
  <c r="A153" i="4"/>
  <c r="A11" i="10" s="1"/>
  <c r="D70" i="10" l="1"/>
  <c r="D41" i="9"/>
  <c r="C70" i="10"/>
  <c r="C41" i="9"/>
  <c r="B70" i="10"/>
  <c r="B41" i="9"/>
  <c r="C86" i="6"/>
  <c r="D86" i="4"/>
  <c r="D139" i="4"/>
  <c r="C139" i="6"/>
  <c r="D95" i="4"/>
  <c r="C95" i="6"/>
  <c r="C89" i="6"/>
  <c r="D89" i="4"/>
  <c r="C85" i="6"/>
  <c r="D85" i="4"/>
  <c r="AK129" i="4"/>
  <c r="AK129" i="6" s="1"/>
  <c r="AC129" i="4"/>
  <c r="AC129" i="6" s="1"/>
  <c r="Y129" i="4"/>
  <c r="Y129" i="6" s="1"/>
  <c r="U129" i="4"/>
  <c r="U129" i="6" s="1"/>
  <c r="Q129" i="4"/>
  <c r="Q129" i="6" s="1"/>
  <c r="M129" i="4"/>
  <c r="M129" i="6" s="1"/>
  <c r="I129" i="4"/>
  <c r="I129" i="6" s="1"/>
  <c r="E129" i="4"/>
  <c r="E129" i="6" s="1"/>
  <c r="AI129" i="4"/>
  <c r="AI129" i="6" s="1"/>
  <c r="AE129" i="4"/>
  <c r="AE129" i="6" s="1"/>
  <c r="AA129" i="4"/>
  <c r="AA129" i="6" s="1"/>
  <c r="W129" i="4"/>
  <c r="W129" i="6" s="1"/>
  <c r="S129" i="4"/>
  <c r="O129" i="4"/>
  <c r="O129" i="6" s="1"/>
  <c r="K129" i="4"/>
  <c r="K129" i="6" s="1"/>
  <c r="G129" i="4"/>
  <c r="G129" i="6" s="1"/>
  <c r="AH129" i="4"/>
  <c r="AH129" i="6" s="1"/>
  <c r="Z129" i="4"/>
  <c r="Z129" i="6" s="1"/>
  <c r="V129" i="4"/>
  <c r="V129" i="6" s="1"/>
  <c r="J129" i="4"/>
  <c r="J129" i="6" s="1"/>
  <c r="AJ129" i="4"/>
  <c r="AJ129" i="6" s="1"/>
  <c r="AF129" i="4"/>
  <c r="AF129" i="6" s="1"/>
  <c r="AB129" i="4"/>
  <c r="AB129" i="6" s="1"/>
  <c r="X129" i="4"/>
  <c r="X129" i="6" s="1"/>
  <c r="T129" i="4"/>
  <c r="T129" i="6" s="1"/>
  <c r="P129" i="4"/>
  <c r="P129" i="6" s="1"/>
  <c r="L129" i="4"/>
  <c r="L129" i="6" s="1"/>
  <c r="H129" i="4"/>
  <c r="H129" i="6" s="1"/>
  <c r="AL129" i="4"/>
  <c r="AL129" i="6" s="1"/>
  <c r="AD129" i="4"/>
  <c r="AD129" i="6" s="1"/>
  <c r="R129" i="4"/>
  <c r="R129" i="6" s="1"/>
  <c r="N129" i="4"/>
  <c r="N129" i="6" s="1"/>
  <c r="F129" i="4"/>
  <c r="F129" i="6" s="1"/>
  <c r="C144" i="6"/>
  <c r="D144" i="4"/>
  <c r="D138" i="4"/>
  <c r="C138" i="6"/>
  <c r="C135" i="6"/>
  <c r="D135" i="4"/>
  <c r="C92" i="6"/>
  <c r="D92" i="4"/>
  <c r="AI79" i="4"/>
  <c r="AI79" i="6" s="1"/>
  <c r="AE79" i="4"/>
  <c r="AE79" i="6" s="1"/>
  <c r="AA79" i="4"/>
  <c r="AA79" i="6" s="1"/>
  <c r="W79" i="4"/>
  <c r="W79" i="6" s="1"/>
  <c r="S79" i="4"/>
  <c r="S79" i="6" s="1"/>
  <c r="O79" i="4"/>
  <c r="O79" i="6" s="1"/>
  <c r="K79" i="4"/>
  <c r="K79" i="6" s="1"/>
  <c r="G79" i="4"/>
  <c r="G79" i="6" s="1"/>
  <c r="AK79" i="4"/>
  <c r="AK79" i="6" s="1"/>
  <c r="AC79" i="4"/>
  <c r="AC79" i="6" s="1"/>
  <c r="Y79" i="4"/>
  <c r="Y79" i="6" s="1"/>
  <c r="U79" i="4"/>
  <c r="U79" i="6" s="1"/>
  <c r="Q79" i="4"/>
  <c r="Q79" i="6" s="1"/>
  <c r="M79" i="4"/>
  <c r="M79" i="6" s="1"/>
  <c r="I79" i="4"/>
  <c r="I79" i="6" s="1"/>
  <c r="E79" i="4"/>
  <c r="E79" i="6" s="1"/>
  <c r="AJ79" i="4"/>
  <c r="AJ79" i="6" s="1"/>
  <c r="X79" i="4"/>
  <c r="X79" i="6" s="1"/>
  <c r="P79" i="4"/>
  <c r="P79" i="6" s="1"/>
  <c r="H79" i="4"/>
  <c r="H79" i="6" s="1"/>
  <c r="AL79" i="4"/>
  <c r="AL79" i="6" s="1"/>
  <c r="AH79" i="4"/>
  <c r="AH79" i="6" s="1"/>
  <c r="AD79" i="4"/>
  <c r="AD79" i="6" s="1"/>
  <c r="Z79" i="4"/>
  <c r="Z79" i="6" s="1"/>
  <c r="V79" i="4"/>
  <c r="V79" i="6" s="1"/>
  <c r="R79" i="4"/>
  <c r="R79" i="6" s="1"/>
  <c r="N79" i="4"/>
  <c r="N79" i="6" s="1"/>
  <c r="J79" i="4"/>
  <c r="J79" i="6" s="1"/>
  <c r="F79" i="4"/>
  <c r="F79" i="6" s="1"/>
  <c r="AB79" i="4"/>
  <c r="AB79" i="6" s="1"/>
  <c r="T79" i="4"/>
  <c r="T79" i="6" s="1"/>
  <c r="L79" i="4"/>
  <c r="L79" i="6" s="1"/>
  <c r="AF79" i="4"/>
  <c r="AF79" i="6" s="1"/>
  <c r="D94" i="4"/>
  <c r="C94" i="6"/>
  <c r="D88" i="4"/>
  <c r="C88" i="6"/>
  <c r="D82" i="6"/>
  <c r="E82" i="4"/>
  <c r="F82" i="4" s="1"/>
  <c r="G82" i="4" s="1"/>
  <c r="H82" i="4" s="1"/>
  <c r="I82" i="4" s="1"/>
  <c r="J82" i="4" s="1"/>
  <c r="K82" i="4" s="1"/>
  <c r="L82" i="4" s="1"/>
  <c r="M82" i="4" s="1"/>
  <c r="N82" i="4" s="1"/>
  <c r="O82" i="4" s="1"/>
  <c r="P82" i="4" s="1"/>
  <c r="Q82" i="4" s="1"/>
  <c r="R82" i="4" s="1"/>
  <c r="S82" i="4" s="1"/>
  <c r="T82" i="4" s="1"/>
  <c r="U82" i="4" s="1"/>
  <c r="V82" i="4" s="1"/>
  <c r="W82" i="4" s="1"/>
  <c r="X82" i="4" s="1"/>
  <c r="Y82" i="4" s="1"/>
  <c r="Z82" i="4" s="1"/>
  <c r="AA82" i="4" s="1"/>
  <c r="AB82" i="4" s="1"/>
  <c r="AC82" i="4" s="1"/>
  <c r="AD82" i="4" s="1"/>
  <c r="AE82" i="4" s="1"/>
  <c r="AF82" i="4" s="1"/>
  <c r="AG82" i="4" s="1"/>
  <c r="AH82" i="4" s="1"/>
  <c r="AI82" i="4" s="1"/>
  <c r="AJ82" i="4" s="1"/>
  <c r="AK82" i="4" s="1"/>
  <c r="AL82" i="4" s="1"/>
  <c r="C147" i="6"/>
  <c r="D147" i="4"/>
  <c r="D143" i="4"/>
  <c r="C143" i="6"/>
  <c r="D132" i="4"/>
  <c r="C132" i="6"/>
  <c r="D56" i="6"/>
  <c r="E56" i="4"/>
  <c r="F56" i="4" s="1"/>
  <c r="G56" i="4" s="1"/>
  <c r="H56" i="4" s="1"/>
  <c r="I56" i="4" s="1"/>
  <c r="J56" i="4" s="1"/>
  <c r="K56" i="4" s="1"/>
  <c r="L56" i="4" s="1"/>
  <c r="M56" i="4" s="1"/>
  <c r="N56" i="4" s="1"/>
  <c r="O56" i="4" s="1"/>
  <c r="P56" i="4" s="1"/>
  <c r="Q56" i="4" s="1"/>
  <c r="R56" i="4" s="1"/>
  <c r="S56" i="4" s="1"/>
  <c r="T56" i="4" s="1"/>
  <c r="U56" i="4" s="1"/>
  <c r="V56" i="4" s="1"/>
  <c r="W56" i="4" s="1"/>
  <c r="X56" i="4" s="1"/>
  <c r="Y56" i="4" s="1"/>
  <c r="Z56" i="4" s="1"/>
  <c r="AA56" i="4" s="1"/>
  <c r="AB56" i="4" s="1"/>
  <c r="AC56" i="4" s="1"/>
  <c r="AD56" i="4" s="1"/>
  <c r="AE56" i="4" s="1"/>
  <c r="AF56" i="4" s="1"/>
  <c r="AG56" i="4" s="1"/>
  <c r="AH56" i="4" s="1"/>
  <c r="AI56" i="4" s="1"/>
  <c r="AJ56" i="4" s="1"/>
  <c r="AK56" i="4" s="1"/>
  <c r="AL56" i="4" s="1"/>
  <c r="C96" i="6"/>
  <c r="D96" i="4"/>
  <c r="C145" i="6"/>
  <c r="D145" i="4"/>
  <c r="C97" i="6"/>
  <c r="D97" i="4"/>
  <c r="C93" i="6"/>
  <c r="D93" i="4"/>
  <c r="C87" i="6"/>
  <c r="D87" i="4"/>
  <c r="D146" i="4"/>
  <c r="C146" i="6"/>
  <c r="D142" i="4"/>
  <c r="C142" i="6"/>
  <c r="D137" i="4"/>
  <c r="C137" i="6"/>
  <c r="AK29" i="4"/>
  <c r="AK29" i="6" s="1"/>
  <c r="AC29" i="4"/>
  <c r="AC29" i="6" s="1"/>
  <c r="Y29" i="4"/>
  <c r="Y29" i="6" s="1"/>
  <c r="U29" i="4"/>
  <c r="U29" i="6" s="1"/>
  <c r="Q29" i="4"/>
  <c r="Q29" i="6" s="1"/>
  <c r="M29" i="4"/>
  <c r="M29" i="6" s="1"/>
  <c r="I29" i="4"/>
  <c r="I29" i="6" s="1"/>
  <c r="E29" i="4"/>
  <c r="E29" i="6" s="1"/>
  <c r="AI29" i="4"/>
  <c r="AI29" i="6" s="1"/>
  <c r="AE29" i="4"/>
  <c r="AE29" i="6" s="1"/>
  <c r="AA29" i="4"/>
  <c r="AA29" i="6" s="1"/>
  <c r="W29" i="4"/>
  <c r="W29" i="6" s="1"/>
  <c r="S29" i="4"/>
  <c r="S29" i="6" s="1"/>
  <c r="O29" i="4"/>
  <c r="O29" i="6" s="1"/>
  <c r="G29" i="4"/>
  <c r="G29" i="6" s="1"/>
  <c r="AH29" i="4"/>
  <c r="AH29" i="6" s="1"/>
  <c r="V29" i="4"/>
  <c r="V29" i="6" s="1"/>
  <c r="N29" i="4"/>
  <c r="N29" i="6" s="1"/>
  <c r="F29" i="4"/>
  <c r="F29" i="6" s="1"/>
  <c r="AJ29" i="4"/>
  <c r="AJ29" i="6" s="1"/>
  <c r="AF29" i="4"/>
  <c r="AF29" i="6" s="1"/>
  <c r="AB29" i="4"/>
  <c r="AB29" i="6" s="1"/>
  <c r="X29" i="4"/>
  <c r="X29" i="6" s="1"/>
  <c r="T29" i="4"/>
  <c r="T29" i="6" s="1"/>
  <c r="P29" i="4"/>
  <c r="P29" i="6" s="1"/>
  <c r="L29" i="4"/>
  <c r="L29" i="6" s="1"/>
  <c r="H29" i="4"/>
  <c r="H29" i="6" s="1"/>
  <c r="K29" i="4"/>
  <c r="K29" i="6" s="1"/>
  <c r="AL29" i="4"/>
  <c r="AL29" i="6" s="1"/>
  <c r="AD29" i="4"/>
  <c r="AD29" i="6" s="1"/>
  <c r="R29" i="4"/>
  <c r="R29" i="6" s="1"/>
  <c r="J29" i="4"/>
  <c r="J29" i="6" s="1"/>
  <c r="Z29" i="4"/>
  <c r="Z29" i="6" s="1"/>
  <c r="H133" i="4"/>
  <c r="G133" i="6"/>
  <c r="G140" i="4"/>
  <c r="F140" i="6"/>
  <c r="H134" i="4"/>
  <c r="G134" i="6"/>
  <c r="G141" i="4"/>
  <c r="F141" i="6"/>
  <c r="G84" i="6"/>
  <c r="G83" i="6"/>
  <c r="E90" i="6"/>
  <c r="E91" i="6"/>
  <c r="I41" i="4"/>
  <c r="H41" i="6"/>
  <c r="G40" i="4"/>
  <c r="F40" i="6"/>
  <c r="J33" i="6"/>
  <c r="D32" i="6"/>
  <c r="E32" i="4"/>
  <c r="F32" i="4" s="1"/>
  <c r="G32" i="4" s="1"/>
  <c r="H32" i="4" s="1"/>
  <c r="I32" i="4" s="1"/>
  <c r="J32" i="4" s="1"/>
  <c r="K32" i="4" s="1"/>
  <c r="L32" i="4" s="1"/>
  <c r="I34" i="6"/>
  <c r="K33" i="6"/>
  <c r="F6" i="4"/>
  <c r="E6" i="6"/>
  <c r="F5" i="4"/>
  <c r="E5" i="6"/>
  <c r="G108" i="6"/>
  <c r="G109" i="6"/>
  <c r="G110" i="6"/>
  <c r="I59" i="6"/>
  <c r="I60" i="6"/>
  <c r="I58" i="6"/>
  <c r="H10" i="4"/>
  <c r="G10" i="6"/>
  <c r="G8" i="4"/>
  <c r="F8" i="6"/>
  <c r="H9" i="4"/>
  <c r="G9" i="6"/>
  <c r="I7" i="4"/>
  <c r="H7" i="6"/>
  <c r="E4" i="4"/>
  <c r="H124" i="3"/>
  <c r="F124" i="3"/>
  <c r="D124" i="3"/>
  <c r="AA26" i="6"/>
  <c r="D129" i="4"/>
  <c r="H170" i="4" s="1"/>
  <c r="H28" i="10" s="1"/>
  <c r="D79" i="4"/>
  <c r="G170" i="4" s="1"/>
  <c r="G28" i="10" s="1"/>
  <c r="D29" i="4"/>
  <c r="F170" i="4" s="1"/>
  <c r="F28" i="10" s="1"/>
  <c r="D78" i="4"/>
  <c r="D73" i="4"/>
  <c r="D69" i="4"/>
  <c r="D66" i="4"/>
  <c r="D125" i="4"/>
  <c r="D120" i="4"/>
  <c r="W120" i="4" s="1"/>
  <c r="D117" i="4"/>
  <c r="D28" i="4"/>
  <c r="D26" i="4"/>
  <c r="F167" i="4" s="1"/>
  <c r="F25" i="10" s="1"/>
  <c r="C24" i="6"/>
  <c r="D24" i="6" s="1"/>
  <c r="F164" i="6" s="1"/>
  <c r="R23" i="10" s="1"/>
  <c r="D20" i="4"/>
  <c r="D75" i="4"/>
  <c r="C68" i="6"/>
  <c r="D68" i="6" s="1"/>
  <c r="G158" i="6" s="1"/>
  <c r="S17" i="10" s="1"/>
  <c r="D128" i="4"/>
  <c r="C119" i="6"/>
  <c r="D119" i="6" s="1"/>
  <c r="H159" i="6" s="1"/>
  <c r="T18" i="10" s="1"/>
  <c r="D116" i="4"/>
  <c r="D17" i="4"/>
  <c r="D13" i="4"/>
  <c r="F154" i="4" s="1"/>
  <c r="F12" i="10" s="1"/>
  <c r="D77" i="4"/>
  <c r="G168" i="4" s="1"/>
  <c r="G26" i="10" s="1"/>
  <c r="C70" i="6"/>
  <c r="D70" i="6" s="1"/>
  <c r="G160" i="6" s="1"/>
  <c r="S19" i="10" s="1"/>
  <c r="C63" i="6"/>
  <c r="D63" i="6" s="1"/>
  <c r="G153" i="6" s="1"/>
  <c r="S12" i="10" s="1"/>
  <c r="D127" i="4"/>
  <c r="H168" i="4" s="1"/>
  <c r="H26" i="10" s="1"/>
  <c r="D124" i="4"/>
  <c r="D113" i="4"/>
  <c r="H154" i="4" s="1"/>
  <c r="H12" i="10" s="1"/>
  <c r="C25" i="6"/>
  <c r="D25" i="6" s="1"/>
  <c r="F165" i="6" s="1"/>
  <c r="R24" i="10" s="1"/>
  <c r="D23" i="4"/>
  <c r="C19" i="6"/>
  <c r="D19" i="6" s="1"/>
  <c r="F159" i="6" s="1"/>
  <c r="R18" i="10" s="1"/>
  <c r="D76" i="4"/>
  <c r="G167" i="4" s="1"/>
  <c r="G25" i="10" s="1"/>
  <c r="D74" i="4"/>
  <c r="D67" i="4"/>
  <c r="D123" i="4"/>
  <c r="AB123" i="4" s="1"/>
  <c r="C118" i="6"/>
  <c r="D118" i="6" s="1"/>
  <c r="H158" i="6" s="1"/>
  <c r="T17" i="10" s="1"/>
  <c r="D16" i="4"/>
  <c r="AG117" i="6"/>
  <c r="B19" i="6"/>
  <c r="AE19" i="6"/>
  <c r="AJ26" i="6"/>
  <c r="Y26" i="6"/>
  <c r="AH26" i="6"/>
  <c r="AB19" i="6"/>
  <c r="AK23" i="6"/>
  <c r="C124" i="6"/>
  <c r="D124" i="6" s="1"/>
  <c r="H164" i="6" s="1"/>
  <c r="T23" i="10" s="1"/>
  <c r="AC19" i="6"/>
  <c r="D107" i="6"/>
  <c r="C26" i="6"/>
  <c r="D26" i="6" s="1"/>
  <c r="F166" i="6" s="1"/>
  <c r="R25" i="10" s="1"/>
  <c r="AH117" i="6"/>
  <c r="AB27" i="6"/>
  <c r="AI117" i="6"/>
  <c r="F106" i="6"/>
  <c r="D6" i="6"/>
  <c r="AF19" i="6"/>
  <c r="AJ27" i="6"/>
  <c r="B29" i="6"/>
  <c r="AE23" i="6"/>
  <c r="AC117" i="6"/>
  <c r="C117" i="6"/>
  <c r="D117" i="6" s="1"/>
  <c r="H157" i="6" s="1"/>
  <c r="T16" i="10" s="1"/>
  <c r="AJ19" i="6"/>
  <c r="Y27" i="6"/>
  <c r="AA19" i="6"/>
  <c r="B117" i="6"/>
  <c r="AK19" i="6"/>
  <c r="AD19" i="6"/>
  <c r="AA117" i="6"/>
  <c r="AI19" i="6"/>
  <c r="AL117" i="6"/>
  <c r="AH23" i="6"/>
  <c r="X19" i="6"/>
  <c r="Y19" i="6"/>
  <c r="AA25" i="6"/>
  <c r="AK27" i="6"/>
  <c r="AH19" i="6"/>
  <c r="Z19" i="6"/>
  <c r="AF117" i="6"/>
  <c r="C116" i="6"/>
  <c r="D116" i="6" s="1"/>
  <c r="H156" i="6" s="1"/>
  <c r="T15" i="10" s="1"/>
  <c r="C17" i="6"/>
  <c r="D17" i="6" s="1"/>
  <c r="B48" i="6"/>
  <c r="B23" i="6"/>
  <c r="AG26" i="6"/>
  <c r="AE26" i="6"/>
  <c r="AK117" i="6"/>
  <c r="AD117" i="6"/>
  <c r="C67" i="6"/>
  <c r="D67" i="6" s="1"/>
  <c r="G157" i="6" s="1"/>
  <c r="S16" i="10" s="1"/>
  <c r="B28" i="6"/>
  <c r="C74" i="6"/>
  <c r="D74" i="6" s="1"/>
  <c r="G164" i="6" s="1"/>
  <c r="S23" i="10" s="1"/>
  <c r="Y118" i="6"/>
  <c r="C129" i="6"/>
  <c r="D129" i="6" s="1"/>
  <c r="H169" i="6" s="1"/>
  <c r="T28" i="10" s="1"/>
  <c r="AC118" i="6"/>
  <c r="AL26" i="6"/>
  <c r="AC26" i="6"/>
  <c r="AJ118" i="6"/>
  <c r="C128" i="6"/>
  <c r="D128" i="6" s="1"/>
  <c r="H168" i="6" s="1"/>
  <c r="T27" i="10" s="1"/>
  <c r="C78" i="6"/>
  <c r="D78" i="6" s="1"/>
  <c r="G168" i="6" s="1"/>
  <c r="S27" i="10" s="1"/>
  <c r="C29" i="6"/>
  <c r="C23" i="6"/>
  <c r="D23" i="6" s="1"/>
  <c r="F163" i="6" s="1"/>
  <c r="R22" i="10" s="1"/>
  <c r="C13" i="6"/>
  <c r="D13" i="6" s="1"/>
  <c r="F153" i="6" s="1"/>
  <c r="R12" i="10" s="1"/>
  <c r="C123" i="6"/>
  <c r="D123" i="6" s="1"/>
  <c r="H163" i="6" s="1"/>
  <c r="T22" i="10" s="1"/>
  <c r="AE17" i="6"/>
  <c r="AA17" i="6"/>
  <c r="AK17" i="6"/>
  <c r="AI17" i="6"/>
  <c r="AC20" i="6"/>
  <c r="AB20" i="6"/>
  <c r="B26" i="6"/>
  <c r="AB118" i="6"/>
  <c r="X118" i="6"/>
  <c r="Z118" i="6"/>
  <c r="AI118" i="6"/>
  <c r="AK26" i="6"/>
  <c r="AI26" i="6"/>
  <c r="AF26" i="6"/>
  <c r="AD26" i="6"/>
  <c r="AB26" i="6"/>
  <c r="Z26" i="6"/>
  <c r="X26" i="6"/>
  <c r="Y20" i="6"/>
  <c r="C120" i="6"/>
  <c r="D120" i="6" s="1"/>
  <c r="H160" i="6" s="1"/>
  <c r="T19" i="10" s="1"/>
  <c r="AE118" i="6"/>
  <c r="AA118" i="6"/>
  <c r="AH118" i="6"/>
  <c r="AF118" i="6"/>
  <c r="C79" i="6"/>
  <c r="P118" i="6"/>
  <c r="B45" i="6"/>
  <c r="D55" i="4"/>
  <c r="C28" i="6"/>
  <c r="D28" i="6" s="1"/>
  <c r="F168" i="6" s="1"/>
  <c r="R27" i="10" s="1"/>
  <c r="C113" i="6"/>
  <c r="D113" i="6" s="1"/>
  <c r="H153" i="6" s="1"/>
  <c r="T12" i="10" s="1"/>
  <c r="C127" i="6"/>
  <c r="D127" i="6" s="1"/>
  <c r="H167" i="6" s="1"/>
  <c r="T26" i="10" s="1"/>
  <c r="B118" i="6"/>
  <c r="AL118" i="6"/>
  <c r="AD118" i="6"/>
  <c r="AK118" i="6"/>
  <c r="AG118" i="6"/>
  <c r="H118" i="6"/>
  <c r="AC28" i="6"/>
  <c r="Y25" i="6"/>
  <c r="AF25" i="6"/>
  <c r="AF28" i="6"/>
  <c r="AJ20" i="6"/>
  <c r="AF20" i="6"/>
  <c r="X20" i="6"/>
  <c r="C66" i="6"/>
  <c r="D66" i="6" s="1"/>
  <c r="G156" i="6" s="1"/>
  <c r="S15" i="10" s="1"/>
  <c r="C75" i="6"/>
  <c r="D75" i="6" s="1"/>
  <c r="G165" i="6" s="1"/>
  <c r="S24" i="10" s="1"/>
  <c r="Y117" i="6"/>
  <c r="AJ117" i="6"/>
  <c r="X117" i="6"/>
  <c r="Z117" i="6"/>
  <c r="B20" i="6"/>
  <c r="C69" i="6"/>
  <c r="D69" i="6" s="1"/>
  <c r="C125" i="6"/>
  <c r="D125" i="6" s="1"/>
  <c r="H165" i="6" s="1"/>
  <c r="T24" i="10" s="1"/>
  <c r="AJ23" i="6"/>
  <c r="AC23" i="6"/>
  <c r="AA23" i="6"/>
  <c r="Z23" i="6"/>
  <c r="AK73" i="6"/>
  <c r="C73" i="6"/>
  <c r="D73" i="6" s="1"/>
  <c r="G163" i="6" s="1"/>
  <c r="S22" i="10" s="1"/>
  <c r="AD123" i="6"/>
  <c r="M118" i="6"/>
  <c r="AG25" i="6"/>
  <c r="AL20" i="6"/>
  <c r="AI20" i="6"/>
  <c r="AE20" i="6"/>
  <c r="AA20" i="6"/>
  <c r="C77" i="6"/>
  <c r="D77" i="6" s="1"/>
  <c r="G167" i="6" s="1"/>
  <c r="S26" i="10" s="1"/>
  <c r="B24" i="6"/>
  <c r="AF23" i="6"/>
  <c r="Y23" i="6"/>
  <c r="AJ73" i="6"/>
  <c r="AD73" i="6"/>
  <c r="B43" i="6"/>
  <c r="L23" i="6"/>
  <c r="U20" i="6"/>
  <c r="AC73" i="6"/>
  <c r="B73" i="6"/>
  <c r="X28" i="6"/>
  <c r="AE28" i="6"/>
  <c r="AL25" i="6"/>
  <c r="AK20" i="6"/>
  <c r="AH20" i="6"/>
  <c r="AD20" i="6"/>
  <c r="Z20" i="6"/>
  <c r="AB117" i="6"/>
  <c r="AB23" i="6"/>
  <c r="AI23" i="6"/>
  <c r="AL23" i="6"/>
  <c r="AH73" i="6"/>
  <c r="AF123" i="6"/>
  <c r="F73" i="6"/>
  <c r="U25" i="6"/>
  <c r="L20" i="6"/>
  <c r="U19" i="6"/>
  <c r="E19" i="6"/>
  <c r="W28" i="6"/>
  <c r="AG28" i="6"/>
  <c r="AH28" i="6"/>
  <c r="AC27" i="6"/>
  <c r="Z27" i="6"/>
  <c r="AA123" i="6"/>
  <c r="AK123" i="6"/>
  <c r="AC123" i="6"/>
  <c r="B123" i="6"/>
  <c r="N73" i="6"/>
  <c r="L123" i="6"/>
  <c r="U28" i="6"/>
  <c r="AI28" i="6"/>
  <c r="X27" i="6"/>
  <c r="AF27" i="6"/>
  <c r="AD27" i="6"/>
  <c r="AA27" i="6"/>
  <c r="AG27" i="6"/>
  <c r="AH27" i="6"/>
  <c r="AJ28" i="6"/>
  <c r="AB28" i="6"/>
  <c r="AE123" i="6"/>
  <c r="AL123" i="6"/>
  <c r="Y123" i="6"/>
  <c r="T123" i="6"/>
  <c r="K123" i="6"/>
  <c r="L28" i="6"/>
  <c r="S27" i="6"/>
  <c r="P19" i="6"/>
  <c r="P123" i="6"/>
  <c r="Y28" i="6"/>
  <c r="Z28" i="6"/>
  <c r="AK28" i="6"/>
  <c r="AD28" i="6"/>
  <c r="AA28" i="6"/>
  <c r="AL27" i="6"/>
  <c r="AE27" i="6"/>
  <c r="AI27" i="6"/>
  <c r="B27" i="6"/>
  <c r="C20" i="6"/>
  <c r="D20" i="6" s="1"/>
  <c r="F160" i="6" s="1"/>
  <c r="R19" i="10" s="1"/>
  <c r="X123" i="6"/>
  <c r="AH123" i="6"/>
  <c r="L77" i="6"/>
  <c r="S123" i="6"/>
  <c r="H123" i="6"/>
  <c r="B46" i="6"/>
  <c r="O27" i="6"/>
  <c r="W70" i="6"/>
  <c r="R63" i="6"/>
  <c r="B82" i="6"/>
  <c r="L17" i="6"/>
  <c r="T17" i="6"/>
  <c r="B17" i="6"/>
  <c r="Z17" i="6"/>
  <c r="AB17" i="6"/>
  <c r="AD17" i="6"/>
  <c r="AF17" i="6"/>
  <c r="AJ17" i="6"/>
  <c r="AL17" i="6"/>
  <c r="X17" i="6"/>
  <c r="AG17" i="6"/>
  <c r="AK25" i="6"/>
  <c r="AE25" i="6"/>
  <c r="C76" i="6"/>
  <c r="X68" i="6"/>
  <c r="F78" i="6"/>
  <c r="L75" i="6"/>
  <c r="R67" i="6"/>
  <c r="D27" i="4"/>
  <c r="F168" i="4" s="1"/>
  <c r="F26" i="10" s="1"/>
  <c r="C27" i="6"/>
  <c r="D27" i="6" s="1"/>
  <c r="D18" i="4"/>
  <c r="C18" i="6"/>
  <c r="D18" i="6" s="1"/>
  <c r="O69" i="6"/>
  <c r="I25" i="6"/>
  <c r="Q25" i="6"/>
  <c r="L25" i="6"/>
  <c r="T25" i="6"/>
  <c r="H25" i="6"/>
  <c r="M25" i="6"/>
  <c r="E25" i="6"/>
  <c r="B25" i="6"/>
  <c r="X25" i="6"/>
  <c r="AI25" i="6"/>
  <c r="AD25" i="6"/>
  <c r="P25" i="6"/>
  <c r="Z25" i="6"/>
  <c r="AC25" i="6"/>
  <c r="AH25" i="6"/>
  <c r="AH17" i="6"/>
  <c r="AC17" i="6"/>
  <c r="Y17" i="6"/>
  <c r="E54" i="6"/>
  <c r="D54" i="6"/>
  <c r="D118" i="4"/>
  <c r="D126" i="4"/>
  <c r="H167" i="4" s="1"/>
  <c r="H25" i="10" s="1"/>
  <c r="C126" i="6"/>
  <c r="D126" i="6" s="1"/>
  <c r="H166" i="6" s="1"/>
  <c r="T25" i="10" s="1"/>
  <c r="U118" i="6"/>
  <c r="Q23" i="6"/>
  <c r="T23" i="6"/>
  <c r="AD23" i="6"/>
  <c r="X23" i="6"/>
  <c r="I19" i="6"/>
  <c r="Q19" i="6"/>
  <c r="L19" i="6"/>
  <c r="T19" i="6"/>
  <c r="I118" i="6"/>
  <c r="Q118" i="6"/>
  <c r="L118" i="6"/>
  <c r="T118" i="6"/>
  <c r="M20" i="6"/>
  <c r="T20" i="6"/>
  <c r="M19" i="6"/>
  <c r="M18" i="6"/>
  <c r="C37" i="4"/>
  <c r="AJ123" i="6"/>
  <c r="AB123" i="6"/>
  <c r="Z123" i="6"/>
  <c r="AI123" i="6"/>
  <c r="V73" i="6"/>
  <c r="O123" i="6"/>
  <c r="D5" i="6"/>
  <c r="W123" i="6"/>
  <c r="E104" i="6"/>
  <c r="F117" i="6"/>
  <c r="J117" i="6"/>
  <c r="N117" i="6"/>
  <c r="R117" i="6"/>
  <c r="V117" i="6"/>
  <c r="G117" i="6"/>
  <c r="K117" i="6"/>
  <c r="O117" i="6"/>
  <c r="S117" i="6"/>
  <c r="E117" i="6"/>
  <c r="M117" i="6"/>
  <c r="U117" i="6"/>
  <c r="H117" i="6"/>
  <c r="P117" i="6"/>
  <c r="Q117" i="6"/>
  <c r="T117" i="6"/>
  <c r="I117" i="6"/>
  <c r="L117" i="6"/>
  <c r="D63" i="4"/>
  <c r="E105" i="6"/>
  <c r="D105" i="6"/>
  <c r="D70" i="4"/>
  <c r="B79" i="6"/>
  <c r="S73" i="6"/>
  <c r="D68" i="4"/>
  <c r="W68" i="4" s="1"/>
  <c r="D25" i="4"/>
  <c r="AB25" i="4" s="1"/>
  <c r="H73" i="6"/>
  <c r="L73" i="6"/>
  <c r="P73" i="6"/>
  <c r="T73" i="6"/>
  <c r="AI73" i="6"/>
  <c r="AF73" i="6"/>
  <c r="X73" i="6"/>
  <c r="E73" i="6"/>
  <c r="I73" i="6"/>
  <c r="M73" i="6"/>
  <c r="Q73" i="6"/>
  <c r="U73" i="6"/>
  <c r="AA73" i="6"/>
  <c r="AL73" i="6"/>
  <c r="Y73" i="6"/>
  <c r="Z73" i="6"/>
  <c r="J73" i="6"/>
  <c r="D119" i="4"/>
  <c r="AG119" i="4" s="1"/>
  <c r="AB73" i="6"/>
  <c r="AE73" i="6"/>
  <c r="W73" i="6"/>
  <c r="O73" i="6"/>
  <c r="G73" i="6"/>
  <c r="S129" i="6"/>
  <c r="F26" i="6"/>
  <c r="J26" i="6"/>
  <c r="N26" i="6"/>
  <c r="R26" i="6"/>
  <c r="V26" i="6"/>
  <c r="G26" i="6"/>
  <c r="K26" i="6"/>
  <c r="O26" i="6"/>
  <c r="S26" i="6"/>
  <c r="W26" i="6"/>
  <c r="H26" i="6"/>
  <c r="P26" i="6"/>
  <c r="I26" i="6"/>
  <c r="Q26" i="6"/>
  <c r="L26" i="6"/>
  <c r="M26" i="6"/>
  <c r="T26" i="6"/>
  <c r="U26" i="6"/>
  <c r="B129" i="6"/>
  <c r="F28" i="6"/>
  <c r="J28" i="6"/>
  <c r="N28" i="6"/>
  <c r="R28" i="6"/>
  <c r="V28" i="6"/>
  <c r="H28" i="6"/>
  <c r="M28" i="6"/>
  <c r="S28" i="6"/>
  <c r="I28" i="6"/>
  <c r="O28" i="6"/>
  <c r="T28" i="6"/>
  <c r="E28" i="6"/>
  <c r="P28" i="6"/>
  <c r="G28" i="6"/>
  <c r="Q28" i="6"/>
  <c r="E123" i="6"/>
  <c r="I123" i="6"/>
  <c r="M123" i="6"/>
  <c r="Q123" i="6"/>
  <c r="U123" i="6"/>
  <c r="F123" i="6"/>
  <c r="J123" i="6"/>
  <c r="N123" i="6"/>
  <c r="V123" i="6"/>
  <c r="F118" i="6"/>
  <c r="J118" i="6"/>
  <c r="N118" i="6"/>
  <c r="R118" i="6"/>
  <c r="V118" i="6"/>
  <c r="G118" i="6"/>
  <c r="K118" i="6"/>
  <c r="O118" i="6"/>
  <c r="S118" i="6"/>
  <c r="F27" i="6"/>
  <c r="J27" i="6"/>
  <c r="N27" i="6"/>
  <c r="R27" i="6"/>
  <c r="V27" i="6"/>
  <c r="E27" i="6"/>
  <c r="K27" i="6"/>
  <c r="P27" i="6"/>
  <c r="U27" i="6"/>
  <c r="G27" i="6"/>
  <c r="L27" i="6"/>
  <c r="Q27" i="6"/>
  <c r="W27" i="6"/>
  <c r="I27" i="6"/>
  <c r="T27" i="6"/>
  <c r="M27" i="6"/>
  <c r="D24" i="4"/>
  <c r="D19" i="4"/>
  <c r="F17" i="6"/>
  <c r="J17" i="6"/>
  <c r="N17" i="6"/>
  <c r="R17" i="6"/>
  <c r="V17" i="6"/>
  <c r="G17" i="6"/>
  <c r="K17" i="6"/>
  <c r="O17" i="6"/>
  <c r="S17" i="6"/>
  <c r="E17" i="6"/>
  <c r="M17" i="6"/>
  <c r="U17" i="6"/>
  <c r="H17" i="6"/>
  <c r="P17" i="6"/>
  <c r="I17" i="6"/>
  <c r="Q17" i="6"/>
  <c r="F23" i="6"/>
  <c r="J23" i="6"/>
  <c r="N23" i="6"/>
  <c r="V23" i="6"/>
  <c r="G23" i="6"/>
  <c r="K23" i="6"/>
  <c r="O23" i="6"/>
  <c r="S23" i="6"/>
  <c r="W23" i="6"/>
  <c r="E23" i="6"/>
  <c r="M23" i="6"/>
  <c r="U23" i="6"/>
  <c r="H23" i="6"/>
  <c r="P23" i="6"/>
  <c r="F20" i="6"/>
  <c r="J20" i="6"/>
  <c r="N20" i="6"/>
  <c r="V20" i="6"/>
  <c r="G20" i="6"/>
  <c r="K20" i="6"/>
  <c r="O20" i="6"/>
  <c r="S20" i="6"/>
  <c r="W20" i="6"/>
  <c r="C35" i="4"/>
  <c r="F25" i="6"/>
  <c r="J25" i="6"/>
  <c r="N25" i="6"/>
  <c r="R25" i="6"/>
  <c r="V25" i="6"/>
  <c r="G25" i="6"/>
  <c r="K25" i="6"/>
  <c r="O25" i="6"/>
  <c r="S25" i="6"/>
  <c r="W25" i="6"/>
  <c r="Q20" i="6"/>
  <c r="I20" i="6"/>
  <c r="F19" i="6"/>
  <c r="J19" i="6"/>
  <c r="N19" i="6"/>
  <c r="R19" i="6"/>
  <c r="V19" i="6"/>
  <c r="G19" i="6"/>
  <c r="K19" i="6"/>
  <c r="O19" i="6"/>
  <c r="S19" i="6"/>
  <c r="W19" i="6"/>
  <c r="P20" i="6"/>
  <c r="H20" i="6"/>
  <c r="H165" i="4" l="1"/>
  <c r="H23" i="10" s="1"/>
  <c r="AF124" i="4"/>
  <c r="AF124" i="6" s="1"/>
  <c r="X124" i="4"/>
  <c r="P124" i="4"/>
  <c r="P124" i="6" s="1"/>
  <c r="H124" i="4"/>
  <c r="AE124" i="4"/>
  <c r="AE124" i="6" s="1"/>
  <c r="W124" i="4"/>
  <c r="W124" i="6" s="1"/>
  <c r="O124" i="4"/>
  <c r="O124" i="6" s="1"/>
  <c r="G124" i="4"/>
  <c r="Z124" i="4"/>
  <c r="Z124" i="6" s="1"/>
  <c r="J124" i="4"/>
  <c r="J124" i="6" s="1"/>
  <c r="Y124" i="4"/>
  <c r="Y124" i="6" s="1"/>
  <c r="I124" i="4"/>
  <c r="I124" i="6" s="1"/>
  <c r="V124" i="4"/>
  <c r="V124" i="6" s="1"/>
  <c r="AK124" i="4"/>
  <c r="AK124" i="6" s="1"/>
  <c r="E124" i="4"/>
  <c r="E124" i="6" s="1"/>
  <c r="AC124" i="4"/>
  <c r="M124" i="4"/>
  <c r="M124" i="6" s="1"/>
  <c r="AJ124" i="4"/>
  <c r="AJ124" i="6" s="1"/>
  <c r="AB124" i="4"/>
  <c r="AB124" i="6" s="1"/>
  <c r="T124" i="4"/>
  <c r="T124" i="6" s="1"/>
  <c r="L124" i="4"/>
  <c r="L124" i="6" s="1"/>
  <c r="AI124" i="4"/>
  <c r="AI124" i="6" s="1"/>
  <c r="AA124" i="4"/>
  <c r="AA124" i="6" s="1"/>
  <c r="S124" i="4"/>
  <c r="K124" i="4"/>
  <c r="K124" i="6" s="1"/>
  <c r="AH124" i="4"/>
  <c r="R124" i="4"/>
  <c r="R124" i="6" s="1"/>
  <c r="AG124" i="4"/>
  <c r="AG124" i="6" s="1"/>
  <c r="Q124" i="4"/>
  <c r="Q124" i="6" s="1"/>
  <c r="AL124" i="4"/>
  <c r="F124" i="4"/>
  <c r="F124" i="6" s="1"/>
  <c r="U124" i="4"/>
  <c r="U124" i="6" s="1"/>
  <c r="AD124" i="4"/>
  <c r="AD124" i="6" s="1"/>
  <c r="N124" i="4"/>
  <c r="G165" i="4"/>
  <c r="G23" i="10" s="1"/>
  <c r="AJ74" i="4"/>
  <c r="AJ74" i="6" s="1"/>
  <c r="AB74" i="4"/>
  <c r="AB74" i="6" s="1"/>
  <c r="T74" i="4"/>
  <c r="T74" i="6" s="1"/>
  <c r="L74" i="4"/>
  <c r="L74" i="6" s="1"/>
  <c r="AI74" i="4"/>
  <c r="AI74" i="6" s="1"/>
  <c r="AA74" i="4"/>
  <c r="AA74" i="6" s="1"/>
  <c r="S74" i="4"/>
  <c r="S74" i="6" s="1"/>
  <c r="K74" i="4"/>
  <c r="K74" i="6" s="1"/>
  <c r="AK74" i="4"/>
  <c r="U74" i="4"/>
  <c r="U74" i="6" s="1"/>
  <c r="E74" i="4"/>
  <c r="E74" i="6" s="1"/>
  <c r="Z74" i="4"/>
  <c r="Z74" i="6" s="1"/>
  <c r="J74" i="4"/>
  <c r="J74" i="6" s="1"/>
  <c r="V74" i="4"/>
  <c r="V74" i="6" s="1"/>
  <c r="AG74" i="4"/>
  <c r="AG74" i="6" s="1"/>
  <c r="AD74" i="4"/>
  <c r="AD74" i="6" s="1"/>
  <c r="I74" i="4"/>
  <c r="AF74" i="4"/>
  <c r="AF74" i="6" s="1"/>
  <c r="X74" i="4"/>
  <c r="X74" i="6" s="1"/>
  <c r="P74" i="4"/>
  <c r="P74" i="6" s="1"/>
  <c r="H74" i="4"/>
  <c r="H74" i="6" s="1"/>
  <c r="AE74" i="4"/>
  <c r="AE74" i="6" s="1"/>
  <c r="W74" i="4"/>
  <c r="W74" i="6" s="1"/>
  <c r="O74" i="4"/>
  <c r="O74" i="6" s="1"/>
  <c r="G74" i="4"/>
  <c r="AC74" i="4"/>
  <c r="AC74" i="6" s="1"/>
  <c r="M74" i="4"/>
  <c r="M74" i="6" s="1"/>
  <c r="AH74" i="4"/>
  <c r="AH74" i="6" s="1"/>
  <c r="R74" i="4"/>
  <c r="AL74" i="4"/>
  <c r="AL74" i="6" s="1"/>
  <c r="F74" i="4"/>
  <c r="F74" i="6" s="1"/>
  <c r="Q74" i="4"/>
  <c r="Q74" i="6" s="1"/>
  <c r="N74" i="4"/>
  <c r="N74" i="6" s="1"/>
  <c r="Y74" i="4"/>
  <c r="Y74" i="6" s="1"/>
  <c r="AH116" i="4"/>
  <c r="AH116" i="6" s="1"/>
  <c r="Z116" i="4"/>
  <c r="Z116" i="6" s="1"/>
  <c r="R116" i="4"/>
  <c r="R116" i="6" s="1"/>
  <c r="J116" i="4"/>
  <c r="J116" i="6" s="1"/>
  <c r="AK116" i="4"/>
  <c r="AK116" i="6" s="1"/>
  <c r="Y116" i="4"/>
  <c r="Y116" i="6" s="1"/>
  <c r="Q116" i="4"/>
  <c r="Q116" i="6" s="1"/>
  <c r="I116" i="4"/>
  <c r="I116" i="6" s="1"/>
  <c r="AJ116" i="4"/>
  <c r="AJ116" i="6" s="1"/>
  <c r="T116" i="4"/>
  <c r="T116" i="6" s="1"/>
  <c r="AI116" i="4"/>
  <c r="S116" i="4"/>
  <c r="S116" i="6" s="1"/>
  <c r="AF116" i="4"/>
  <c r="AF116" i="6" s="1"/>
  <c r="AE116" i="4"/>
  <c r="AE116" i="6" s="1"/>
  <c r="H116" i="4"/>
  <c r="X116" i="4"/>
  <c r="X116" i="6" s="1"/>
  <c r="AL116" i="4"/>
  <c r="AL116" i="6" s="1"/>
  <c r="AD116" i="4"/>
  <c r="AD116" i="6" s="1"/>
  <c r="V116" i="4"/>
  <c r="V116" i="6" s="1"/>
  <c r="N116" i="4"/>
  <c r="N116" i="6" s="1"/>
  <c r="F116" i="4"/>
  <c r="F116" i="6" s="1"/>
  <c r="AC116" i="4"/>
  <c r="AC116" i="6" s="1"/>
  <c r="U116" i="4"/>
  <c r="U116" i="6" s="1"/>
  <c r="M116" i="4"/>
  <c r="M116" i="6" s="1"/>
  <c r="E116" i="4"/>
  <c r="E116" i="6" s="1"/>
  <c r="AB116" i="4"/>
  <c r="AB116" i="6" s="1"/>
  <c r="L116" i="4"/>
  <c r="L116" i="6" s="1"/>
  <c r="AA116" i="4"/>
  <c r="AA116" i="6" s="1"/>
  <c r="K116" i="4"/>
  <c r="K116" i="6" s="1"/>
  <c r="P116" i="4"/>
  <c r="P116" i="6" s="1"/>
  <c r="O116" i="4"/>
  <c r="O116" i="6" s="1"/>
  <c r="G116" i="4"/>
  <c r="G116" i="6" s="1"/>
  <c r="W116" i="4"/>
  <c r="W116" i="6" s="1"/>
  <c r="AF66" i="4"/>
  <c r="AF66" i="6" s="1"/>
  <c r="X66" i="4"/>
  <c r="P66" i="4"/>
  <c r="P66" i="6" s="1"/>
  <c r="H66" i="4"/>
  <c r="H66" i="6" s="1"/>
  <c r="AE66" i="4"/>
  <c r="AE66" i="6" s="1"/>
  <c r="W66" i="4"/>
  <c r="W66" i="6" s="1"/>
  <c r="O66" i="4"/>
  <c r="O66" i="6" s="1"/>
  <c r="G66" i="4"/>
  <c r="G66" i="6" s="1"/>
  <c r="Q66" i="4"/>
  <c r="Q66" i="6" s="1"/>
  <c r="AL66" i="4"/>
  <c r="V66" i="4"/>
  <c r="V66" i="6" s="1"/>
  <c r="F66" i="4"/>
  <c r="F66" i="6" s="1"/>
  <c r="R66" i="4"/>
  <c r="R66" i="6" s="1"/>
  <c r="M66" i="4"/>
  <c r="M66" i="6" s="1"/>
  <c r="J66" i="4"/>
  <c r="J66" i="6" s="1"/>
  <c r="U66" i="4"/>
  <c r="U66" i="6" s="1"/>
  <c r="AJ66" i="4"/>
  <c r="AJ66" i="6" s="1"/>
  <c r="AB66" i="4"/>
  <c r="AB66" i="6" s="1"/>
  <c r="T66" i="4"/>
  <c r="T66" i="6" s="1"/>
  <c r="L66" i="4"/>
  <c r="L66" i="6" s="1"/>
  <c r="AI66" i="4"/>
  <c r="AI66" i="6" s="1"/>
  <c r="AA66" i="4"/>
  <c r="S66" i="4"/>
  <c r="S66" i="6" s="1"/>
  <c r="K66" i="4"/>
  <c r="K66" i="6" s="1"/>
  <c r="Y66" i="4"/>
  <c r="Y66" i="6" s="1"/>
  <c r="I66" i="4"/>
  <c r="I66" i="6" s="1"/>
  <c r="AD66" i="4"/>
  <c r="AD66" i="6" s="1"/>
  <c r="N66" i="4"/>
  <c r="N66" i="6" s="1"/>
  <c r="AH66" i="4"/>
  <c r="AH66" i="6" s="1"/>
  <c r="AC66" i="4"/>
  <c r="AC66" i="6" s="1"/>
  <c r="Z66" i="4"/>
  <c r="Z66" i="6" s="1"/>
  <c r="E66" i="4"/>
  <c r="E66" i="6" s="1"/>
  <c r="AK66" i="4"/>
  <c r="AK66" i="6" s="1"/>
  <c r="AL24" i="4"/>
  <c r="AL24" i="6" s="1"/>
  <c r="AD24" i="4"/>
  <c r="AD24" i="6" s="1"/>
  <c r="V24" i="4"/>
  <c r="V24" i="6" s="1"/>
  <c r="N24" i="4"/>
  <c r="N24" i="6" s="1"/>
  <c r="F24" i="4"/>
  <c r="F24" i="6" s="1"/>
  <c r="AG24" i="4"/>
  <c r="AG24" i="6" s="1"/>
  <c r="Y24" i="4"/>
  <c r="Y24" i="6" s="1"/>
  <c r="Q24" i="4"/>
  <c r="Q24" i="6" s="1"/>
  <c r="I24" i="4"/>
  <c r="I24" i="6" s="1"/>
  <c r="AF24" i="4"/>
  <c r="AF24" i="6" s="1"/>
  <c r="P24" i="4"/>
  <c r="P24" i="6" s="1"/>
  <c r="AE24" i="4"/>
  <c r="AE24" i="6" s="1"/>
  <c r="O24" i="4"/>
  <c r="O24" i="6" s="1"/>
  <c r="AJ24" i="4"/>
  <c r="AJ24" i="6" s="1"/>
  <c r="T24" i="4"/>
  <c r="T24" i="6" s="1"/>
  <c r="K24" i="4"/>
  <c r="K24" i="6" s="1"/>
  <c r="S24" i="4"/>
  <c r="S24" i="6" s="1"/>
  <c r="Z24" i="4"/>
  <c r="Z24" i="6" s="1"/>
  <c r="J24" i="4"/>
  <c r="J24" i="6" s="1"/>
  <c r="AK24" i="4"/>
  <c r="AK24" i="6" s="1"/>
  <c r="U24" i="4"/>
  <c r="U24" i="6" s="1"/>
  <c r="E24" i="4"/>
  <c r="E24" i="6" s="1"/>
  <c r="W24" i="4"/>
  <c r="W24" i="6" s="1"/>
  <c r="AB24" i="4"/>
  <c r="AB24" i="6" s="1"/>
  <c r="AI24" i="4"/>
  <c r="AI24" i="6" s="1"/>
  <c r="AH24" i="4"/>
  <c r="AH24" i="6" s="1"/>
  <c r="R24" i="4"/>
  <c r="R24" i="6" s="1"/>
  <c r="AC24" i="4"/>
  <c r="AC24" i="6" s="1"/>
  <c r="M24" i="4"/>
  <c r="M24" i="6" s="1"/>
  <c r="X24" i="4"/>
  <c r="X24" i="6" s="1"/>
  <c r="H24" i="4"/>
  <c r="H24" i="6" s="1"/>
  <c r="G24" i="4"/>
  <c r="G24" i="6" s="1"/>
  <c r="L24" i="4"/>
  <c r="L24" i="6" s="1"/>
  <c r="AA24" i="4"/>
  <c r="AA24" i="6" s="1"/>
  <c r="AL16" i="4"/>
  <c r="AL16" i="6" s="1"/>
  <c r="AD16" i="4"/>
  <c r="AD16" i="6" s="1"/>
  <c r="V16" i="4"/>
  <c r="V16" i="6" s="1"/>
  <c r="N16" i="4"/>
  <c r="N16" i="6" s="1"/>
  <c r="F16" i="4"/>
  <c r="F16" i="6" s="1"/>
  <c r="AC16" i="4"/>
  <c r="AC16" i="6" s="1"/>
  <c r="U16" i="4"/>
  <c r="U16" i="6" s="1"/>
  <c r="M16" i="4"/>
  <c r="M16" i="6" s="1"/>
  <c r="E16" i="4"/>
  <c r="E16" i="6" s="1"/>
  <c r="AB16" i="4"/>
  <c r="AB16" i="6" s="1"/>
  <c r="L16" i="4"/>
  <c r="L16" i="6" s="1"/>
  <c r="AI16" i="4"/>
  <c r="AI16" i="6" s="1"/>
  <c r="S16" i="4"/>
  <c r="AF16" i="4"/>
  <c r="AF16" i="6" s="1"/>
  <c r="H16" i="4"/>
  <c r="H16" i="6" s="1"/>
  <c r="O16" i="4"/>
  <c r="O16" i="6" s="1"/>
  <c r="G16" i="4"/>
  <c r="G16" i="6" s="1"/>
  <c r="AH16" i="4"/>
  <c r="AH16" i="6" s="1"/>
  <c r="Z16" i="4"/>
  <c r="Z16" i="6" s="1"/>
  <c r="R16" i="4"/>
  <c r="R16" i="6" s="1"/>
  <c r="J16" i="4"/>
  <c r="J16" i="6" s="1"/>
  <c r="AK16" i="4"/>
  <c r="AK16" i="6" s="1"/>
  <c r="Y16" i="4"/>
  <c r="Y16" i="6" s="1"/>
  <c r="Q16" i="4"/>
  <c r="Q16" i="6" s="1"/>
  <c r="I16" i="4"/>
  <c r="I16" i="6" s="1"/>
  <c r="AJ16" i="4"/>
  <c r="AJ16" i="6" s="1"/>
  <c r="T16" i="4"/>
  <c r="T16" i="6" s="1"/>
  <c r="X16" i="4"/>
  <c r="X16" i="6" s="1"/>
  <c r="AA16" i="4"/>
  <c r="AA16" i="6" s="1"/>
  <c r="K16" i="4"/>
  <c r="K16" i="6" s="1"/>
  <c r="P16" i="4"/>
  <c r="P16" i="6" s="1"/>
  <c r="W16" i="4"/>
  <c r="W16" i="6" s="1"/>
  <c r="AE16" i="4"/>
  <c r="AE16" i="6" s="1"/>
  <c r="E56" i="6"/>
  <c r="M32" i="4"/>
  <c r="N32" i="4" s="1"/>
  <c r="O32" i="4" s="1"/>
  <c r="P32" i="4" s="1"/>
  <c r="Q32" i="4" s="1"/>
  <c r="R32" i="4" s="1"/>
  <c r="S32" i="4" s="1"/>
  <c r="T32" i="4" s="1"/>
  <c r="U32" i="4" s="1"/>
  <c r="V32" i="4" s="1"/>
  <c r="W32" i="4" s="1"/>
  <c r="X32" i="4" s="1"/>
  <c r="Y32" i="4" s="1"/>
  <c r="Z32" i="4" s="1"/>
  <c r="AA32" i="4" s="1"/>
  <c r="AB32" i="4" s="1"/>
  <c r="AC32" i="4" s="1"/>
  <c r="AD32" i="4" s="1"/>
  <c r="AE32" i="4" s="1"/>
  <c r="AF32" i="4" s="1"/>
  <c r="AG32" i="4" s="1"/>
  <c r="AH32" i="4" s="1"/>
  <c r="AI32" i="4" s="1"/>
  <c r="AJ32" i="4" s="1"/>
  <c r="AK32" i="4" s="1"/>
  <c r="AL32" i="4" s="1"/>
  <c r="D87" i="6"/>
  <c r="E87" i="4"/>
  <c r="F87" i="4" s="1"/>
  <c r="G87" i="4" s="1"/>
  <c r="H87" i="4" s="1"/>
  <c r="I87" i="4" s="1"/>
  <c r="J87" i="4" s="1"/>
  <c r="K87" i="4" s="1"/>
  <c r="L87" i="4" s="1"/>
  <c r="M87" i="4" s="1"/>
  <c r="N87" i="4" s="1"/>
  <c r="O87" i="4" s="1"/>
  <c r="P87" i="4" s="1"/>
  <c r="Q87" i="4" s="1"/>
  <c r="R87" i="4" s="1"/>
  <c r="S87" i="4" s="1"/>
  <c r="T87" i="4" s="1"/>
  <c r="U87" i="4" s="1"/>
  <c r="V87" i="4" s="1"/>
  <c r="W87" i="4" s="1"/>
  <c r="X87" i="4" s="1"/>
  <c r="Y87" i="4" s="1"/>
  <c r="Z87" i="4" s="1"/>
  <c r="AA87" i="4" s="1"/>
  <c r="AB87" i="4" s="1"/>
  <c r="AC87" i="4" s="1"/>
  <c r="AD87" i="4" s="1"/>
  <c r="AE87" i="4" s="1"/>
  <c r="AF87" i="4" s="1"/>
  <c r="AG87" i="4" s="1"/>
  <c r="AH87" i="4" s="1"/>
  <c r="AI87" i="4" s="1"/>
  <c r="AJ87" i="4" s="1"/>
  <c r="AK87" i="4" s="1"/>
  <c r="AL87" i="4" s="1"/>
  <c r="D96" i="6"/>
  <c r="E96" i="4"/>
  <c r="F96" i="4" s="1"/>
  <c r="G96" i="4" s="1"/>
  <c r="H96" i="4" s="1"/>
  <c r="I96" i="4" s="1"/>
  <c r="J96" i="4" s="1"/>
  <c r="K96" i="4" s="1"/>
  <c r="L96" i="4" s="1"/>
  <c r="M96" i="4" s="1"/>
  <c r="N96" i="4" s="1"/>
  <c r="O96" i="4" s="1"/>
  <c r="P96" i="4" s="1"/>
  <c r="Q96" i="4" s="1"/>
  <c r="R96" i="4" s="1"/>
  <c r="S96" i="4" s="1"/>
  <c r="T96" i="4" s="1"/>
  <c r="U96" i="4" s="1"/>
  <c r="V96" i="4" s="1"/>
  <c r="W96" i="4" s="1"/>
  <c r="X96" i="4" s="1"/>
  <c r="Y96" i="4" s="1"/>
  <c r="Z96" i="4" s="1"/>
  <c r="AA96" i="4" s="1"/>
  <c r="AB96" i="4" s="1"/>
  <c r="AC96" i="4" s="1"/>
  <c r="AD96" i="4" s="1"/>
  <c r="AE96" i="4" s="1"/>
  <c r="AF96" i="4" s="1"/>
  <c r="AG96" i="4" s="1"/>
  <c r="AH96" i="4" s="1"/>
  <c r="AI96" i="4" s="1"/>
  <c r="AJ96" i="4" s="1"/>
  <c r="AK96" i="4" s="1"/>
  <c r="AL96" i="4" s="1"/>
  <c r="E147" i="4"/>
  <c r="F147" i="4" s="1"/>
  <c r="G147" i="4" s="1"/>
  <c r="H147" i="4" s="1"/>
  <c r="I147" i="4" s="1"/>
  <c r="J147" i="4" s="1"/>
  <c r="K147" i="4" s="1"/>
  <c r="L147" i="4" s="1"/>
  <c r="M147" i="4" s="1"/>
  <c r="N147" i="4" s="1"/>
  <c r="O147" i="4" s="1"/>
  <c r="P147" i="4" s="1"/>
  <c r="Q147" i="4" s="1"/>
  <c r="R147" i="4" s="1"/>
  <c r="S147" i="4" s="1"/>
  <c r="T147" i="4" s="1"/>
  <c r="U147" i="4" s="1"/>
  <c r="V147" i="4" s="1"/>
  <c r="W147" i="4" s="1"/>
  <c r="X147" i="4" s="1"/>
  <c r="Y147" i="4" s="1"/>
  <c r="Z147" i="4" s="1"/>
  <c r="AA147" i="4" s="1"/>
  <c r="AB147" i="4" s="1"/>
  <c r="AC147" i="4" s="1"/>
  <c r="AD147" i="4" s="1"/>
  <c r="AE147" i="4" s="1"/>
  <c r="AF147" i="4" s="1"/>
  <c r="AG147" i="4" s="1"/>
  <c r="AH147" i="4" s="1"/>
  <c r="AI147" i="4" s="1"/>
  <c r="AJ147" i="4" s="1"/>
  <c r="AK147" i="4" s="1"/>
  <c r="AL147" i="4" s="1"/>
  <c r="D147" i="6"/>
  <c r="AG79" i="4"/>
  <c r="AG79" i="6" s="1"/>
  <c r="E138" i="4"/>
  <c r="F138" i="4" s="1"/>
  <c r="G138" i="4" s="1"/>
  <c r="H138" i="4" s="1"/>
  <c r="I138" i="4" s="1"/>
  <c r="J138" i="4" s="1"/>
  <c r="K138" i="4" s="1"/>
  <c r="L138" i="4" s="1"/>
  <c r="M138" i="4" s="1"/>
  <c r="N138" i="4" s="1"/>
  <c r="O138" i="4" s="1"/>
  <c r="P138" i="4" s="1"/>
  <c r="Q138" i="4" s="1"/>
  <c r="R138" i="4" s="1"/>
  <c r="S138" i="4" s="1"/>
  <c r="T138" i="4" s="1"/>
  <c r="U138" i="4" s="1"/>
  <c r="V138" i="4" s="1"/>
  <c r="W138" i="4" s="1"/>
  <c r="X138" i="4" s="1"/>
  <c r="Y138" i="4" s="1"/>
  <c r="Z138" i="4" s="1"/>
  <c r="AA138" i="4" s="1"/>
  <c r="AB138" i="4" s="1"/>
  <c r="AC138" i="4" s="1"/>
  <c r="AD138" i="4" s="1"/>
  <c r="AE138" i="4" s="1"/>
  <c r="AF138" i="4" s="1"/>
  <c r="AG138" i="4" s="1"/>
  <c r="AH138" i="4" s="1"/>
  <c r="AI138" i="4" s="1"/>
  <c r="AJ138" i="4" s="1"/>
  <c r="AK138" i="4" s="1"/>
  <c r="AL138" i="4" s="1"/>
  <c r="D138" i="6"/>
  <c r="E89" i="4"/>
  <c r="F89" i="4" s="1"/>
  <c r="G89" i="4" s="1"/>
  <c r="H89" i="4" s="1"/>
  <c r="I89" i="4" s="1"/>
  <c r="J89" i="4" s="1"/>
  <c r="K89" i="4" s="1"/>
  <c r="L89" i="4" s="1"/>
  <c r="M89" i="4" s="1"/>
  <c r="N89" i="4" s="1"/>
  <c r="O89" i="4" s="1"/>
  <c r="P89" i="4" s="1"/>
  <c r="Q89" i="4" s="1"/>
  <c r="R89" i="4" s="1"/>
  <c r="S89" i="4" s="1"/>
  <c r="T89" i="4" s="1"/>
  <c r="U89" i="4" s="1"/>
  <c r="V89" i="4" s="1"/>
  <c r="W89" i="4" s="1"/>
  <c r="X89" i="4" s="1"/>
  <c r="Y89" i="4" s="1"/>
  <c r="Z89" i="4" s="1"/>
  <c r="AA89" i="4" s="1"/>
  <c r="AB89" i="4" s="1"/>
  <c r="AC89" i="4" s="1"/>
  <c r="AD89" i="4" s="1"/>
  <c r="AE89" i="4" s="1"/>
  <c r="AF89" i="4" s="1"/>
  <c r="AG89" i="4" s="1"/>
  <c r="AH89" i="4" s="1"/>
  <c r="AI89" i="4" s="1"/>
  <c r="AJ89" i="4" s="1"/>
  <c r="AK89" i="4" s="1"/>
  <c r="AL89" i="4" s="1"/>
  <c r="D89" i="6"/>
  <c r="F157" i="4"/>
  <c r="F15" i="10" s="1"/>
  <c r="AG16" i="4"/>
  <c r="AG16" i="6" s="1"/>
  <c r="F158" i="4"/>
  <c r="F16" i="10" s="1"/>
  <c r="W17" i="4"/>
  <c r="W17" i="6" s="1"/>
  <c r="H166" i="4"/>
  <c r="H24" i="10" s="1"/>
  <c r="AB125" i="4"/>
  <c r="AB125" i="6" s="1"/>
  <c r="G169" i="4"/>
  <c r="G27" i="10" s="1"/>
  <c r="AL78" i="4"/>
  <c r="AL78" i="6" s="1"/>
  <c r="E142" i="4"/>
  <c r="F142" i="4" s="1"/>
  <c r="G142" i="4" s="1"/>
  <c r="H142" i="4" s="1"/>
  <c r="I142" i="4" s="1"/>
  <c r="J142" i="4" s="1"/>
  <c r="K142" i="4" s="1"/>
  <c r="L142" i="4" s="1"/>
  <c r="M142" i="4" s="1"/>
  <c r="N142" i="4" s="1"/>
  <c r="O142" i="4" s="1"/>
  <c r="P142" i="4" s="1"/>
  <c r="Q142" i="4" s="1"/>
  <c r="R142" i="4" s="1"/>
  <c r="S142" i="4" s="1"/>
  <c r="T142" i="4" s="1"/>
  <c r="U142" i="4" s="1"/>
  <c r="V142" i="4" s="1"/>
  <c r="W142" i="4" s="1"/>
  <c r="X142" i="4" s="1"/>
  <c r="Y142" i="4" s="1"/>
  <c r="Z142" i="4" s="1"/>
  <c r="AA142" i="4" s="1"/>
  <c r="AB142" i="4" s="1"/>
  <c r="AC142" i="4" s="1"/>
  <c r="AD142" i="4" s="1"/>
  <c r="AE142" i="4" s="1"/>
  <c r="AF142" i="4" s="1"/>
  <c r="AG142" i="4" s="1"/>
  <c r="AH142" i="4" s="1"/>
  <c r="AI142" i="4" s="1"/>
  <c r="AJ142" i="4" s="1"/>
  <c r="AK142" i="4" s="1"/>
  <c r="AL142" i="4" s="1"/>
  <c r="D142" i="6"/>
  <c r="E132" i="4"/>
  <c r="F132" i="4" s="1"/>
  <c r="G132" i="4" s="1"/>
  <c r="H132" i="4" s="1"/>
  <c r="I132" i="4" s="1"/>
  <c r="J132" i="4" s="1"/>
  <c r="K132" i="4" s="1"/>
  <c r="L132" i="4" s="1"/>
  <c r="M132" i="4" s="1"/>
  <c r="N132" i="4" s="1"/>
  <c r="O132" i="4" s="1"/>
  <c r="P132" i="4" s="1"/>
  <c r="Q132" i="4" s="1"/>
  <c r="R132" i="4" s="1"/>
  <c r="S132" i="4" s="1"/>
  <c r="T132" i="4" s="1"/>
  <c r="U132" i="4" s="1"/>
  <c r="V132" i="4" s="1"/>
  <c r="W132" i="4" s="1"/>
  <c r="X132" i="4" s="1"/>
  <c r="Y132" i="4" s="1"/>
  <c r="Z132" i="4" s="1"/>
  <c r="AA132" i="4" s="1"/>
  <c r="AB132" i="4" s="1"/>
  <c r="AC132" i="4" s="1"/>
  <c r="AD132" i="4" s="1"/>
  <c r="AE132" i="4" s="1"/>
  <c r="AF132" i="4" s="1"/>
  <c r="AG132" i="4" s="1"/>
  <c r="AH132" i="4" s="1"/>
  <c r="AI132" i="4" s="1"/>
  <c r="AJ132" i="4" s="1"/>
  <c r="AK132" i="4" s="1"/>
  <c r="AL132" i="4" s="1"/>
  <c r="D132" i="6"/>
  <c r="D88" i="6"/>
  <c r="E88" i="4"/>
  <c r="F88" i="4" s="1"/>
  <c r="G88" i="4" s="1"/>
  <c r="H88" i="4" s="1"/>
  <c r="I88" i="4" s="1"/>
  <c r="J88" i="4" s="1"/>
  <c r="K88" i="4" s="1"/>
  <c r="L88" i="4" s="1"/>
  <c r="M88" i="4" s="1"/>
  <c r="N88" i="4" s="1"/>
  <c r="O88" i="4" s="1"/>
  <c r="P88" i="4" s="1"/>
  <c r="Q88" i="4" s="1"/>
  <c r="R88" i="4" s="1"/>
  <c r="S88" i="4" s="1"/>
  <c r="T88" i="4" s="1"/>
  <c r="U88" i="4" s="1"/>
  <c r="V88" i="4" s="1"/>
  <c r="W88" i="4" s="1"/>
  <c r="X88" i="4" s="1"/>
  <c r="Y88" i="4" s="1"/>
  <c r="Z88" i="4" s="1"/>
  <c r="AA88" i="4" s="1"/>
  <c r="AB88" i="4" s="1"/>
  <c r="AC88" i="4" s="1"/>
  <c r="AD88" i="4" s="1"/>
  <c r="AE88" i="4" s="1"/>
  <c r="AF88" i="4" s="1"/>
  <c r="AG88" i="4" s="1"/>
  <c r="AH88" i="4" s="1"/>
  <c r="AI88" i="4" s="1"/>
  <c r="AJ88" i="4" s="1"/>
  <c r="AK88" i="4" s="1"/>
  <c r="AL88" i="4" s="1"/>
  <c r="E135" i="4"/>
  <c r="F135" i="4" s="1"/>
  <c r="G135" i="4" s="1"/>
  <c r="H135" i="4" s="1"/>
  <c r="I135" i="4" s="1"/>
  <c r="J135" i="4" s="1"/>
  <c r="K135" i="4" s="1"/>
  <c r="L135" i="4" s="1"/>
  <c r="M135" i="4" s="1"/>
  <c r="N135" i="4" s="1"/>
  <c r="O135" i="4" s="1"/>
  <c r="P135" i="4" s="1"/>
  <c r="Q135" i="4" s="1"/>
  <c r="R135" i="4" s="1"/>
  <c r="S135" i="4" s="1"/>
  <c r="T135" i="4" s="1"/>
  <c r="U135" i="4" s="1"/>
  <c r="V135" i="4" s="1"/>
  <c r="W135" i="4" s="1"/>
  <c r="X135" i="4" s="1"/>
  <c r="Y135" i="4" s="1"/>
  <c r="Z135" i="4" s="1"/>
  <c r="AA135" i="4" s="1"/>
  <c r="AB135" i="4" s="1"/>
  <c r="AC135" i="4" s="1"/>
  <c r="AD135" i="4" s="1"/>
  <c r="AE135" i="4" s="1"/>
  <c r="AF135" i="4" s="1"/>
  <c r="AG135" i="4" s="1"/>
  <c r="AH135" i="4" s="1"/>
  <c r="AI135" i="4" s="1"/>
  <c r="AJ135" i="4" s="1"/>
  <c r="AK135" i="4" s="1"/>
  <c r="AL135" i="4" s="1"/>
  <c r="D135" i="6"/>
  <c r="E144" i="4"/>
  <c r="F144" i="4" s="1"/>
  <c r="G144" i="4" s="1"/>
  <c r="H144" i="4" s="1"/>
  <c r="I144" i="4" s="1"/>
  <c r="J144" i="4" s="1"/>
  <c r="K144" i="4" s="1"/>
  <c r="L144" i="4" s="1"/>
  <c r="M144" i="4" s="1"/>
  <c r="N144" i="4" s="1"/>
  <c r="O144" i="4" s="1"/>
  <c r="P144" i="4" s="1"/>
  <c r="Q144" i="4" s="1"/>
  <c r="R144" i="4" s="1"/>
  <c r="S144" i="4" s="1"/>
  <c r="T144" i="4" s="1"/>
  <c r="U144" i="4" s="1"/>
  <c r="V144" i="4" s="1"/>
  <c r="W144" i="4" s="1"/>
  <c r="X144" i="4" s="1"/>
  <c r="Y144" i="4" s="1"/>
  <c r="Z144" i="4" s="1"/>
  <c r="AA144" i="4" s="1"/>
  <c r="AB144" i="4" s="1"/>
  <c r="AC144" i="4" s="1"/>
  <c r="AD144" i="4" s="1"/>
  <c r="AE144" i="4" s="1"/>
  <c r="AF144" i="4" s="1"/>
  <c r="AG144" i="4" s="1"/>
  <c r="AH144" i="4" s="1"/>
  <c r="AI144" i="4" s="1"/>
  <c r="AJ144" i="4" s="1"/>
  <c r="AK144" i="4" s="1"/>
  <c r="AL144" i="4" s="1"/>
  <c r="D144" i="6"/>
  <c r="E139" i="4"/>
  <c r="F139" i="4" s="1"/>
  <c r="G139" i="4" s="1"/>
  <c r="H139" i="4" s="1"/>
  <c r="I139" i="4" s="1"/>
  <c r="J139" i="4" s="1"/>
  <c r="K139" i="4" s="1"/>
  <c r="L139" i="4" s="1"/>
  <c r="M139" i="4" s="1"/>
  <c r="N139" i="4" s="1"/>
  <c r="O139" i="4" s="1"/>
  <c r="P139" i="4" s="1"/>
  <c r="Q139" i="4" s="1"/>
  <c r="R139" i="4" s="1"/>
  <c r="S139" i="4" s="1"/>
  <c r="T139" i="4" s="1"/>
  <c r="U139" i="4" s="1"/>
  <c r="V139" i="4" s="1"/>
  <c r="W139" i="4" s="1"/>
  <c r="X139" i="4" s="1"/>
  <c r="Y139" i="4" s="1"/>
  <c r="Z139" i="4" s="1"/>
  <c r="AA139" i="4" s="1"/>
  <c r="AB139" i="4" s="1"/>
  <c r="AC139" i="4" s="1"/>
  <c r="AD139" i="4" s="1"/>
  <c r="AE139" i="4" s="1"/>
  <c r="AF139" i="4" s="1"/>
  <c r="AG139" i="4" s="1"/>
  <c r="AH139" i="4" s="1"/>
  <c r="AI139" i="4" s="1"/>
  <c r="AJ139" i="4" s="1"/>
  <c r="AK139" i="4" s="1"/>
  <c r="AL139" i="4" s="1"/>
  <c r="D139" i="6"/>
  <c r="D55" i="6"/>
  <c r="E55" i="4"/>
  <c r="F55" i="4" s="1"/>
  <c r="G55" i="4" s="1"/>
  <c r="H55" i="4" s="1"/>
  <c r="I55" i="4" s="1"/>
  <c r="J55" i="4" s="1"/>
  <c r="K55" i="4" s="1"/>
  <c r="L55" i="4" s="1"/>
  <c r="M55" i="4" s="1"/>
  <c r="N55" i="4" s="1"/>
  <c r="O55" i="4" s="1"/>
  <c r="P55" i="4" s="1"/>
  <c r="Q55" i="4" s="1"/>
  <c r="R55" i="4" s="1"/>
  <c r="S55" i="4" s="1"/>
  <c r="T55" i="4" s="1"/>
  <c r="U55" i="4" s="1"/>
  <c r="V55" i="4" s="1"/>
  <c r="W55" i="4" s="1"/>
  <c r="X55" i="4" s="1"/>
  <c r="Y55" i="4" s="1"/>
  <c r="Z55" i="4" s="1"/>
  <c r="AA55" i="4" s="1"/>
  <c r="AB55" i="4" s="1"/>
  <c r="AC55" i="4" s="1"/>
  <c r="AD55" i="4" s="1"/>
  <c r="AE55" i="4" s="1"/>
  <c r="AF55" i="4" s="1"/>
  <c r="AG55" i="4" s="1"/>
  <c r="AH55" i="4" s="1"/>
  <c r="AI55" i="4" s="1"/>
  <c r="AJ55" i="4" s="1"/>
  <c r="AK55" i="4" s="1"/>
  <c r="AL55" i="4" s="1"/>
  <c r="G158" i="4"/>
  <c r="G16" i="10" s="1"/>
  <c r="W67" i="4"/>
  <c r="W67" i="6" s="1"/>
  <c r="F164" i="4"/>
  <c r="F22" i="10" s="1"/>
  <c r="R23" i="4"/>
  <c r="R23" i="6" s="1"/>
  <c r="AG23" i="4"/>
  <c r="AG23" i="6" s="1"/>
  <c r="H169" i="4"/>
  <c r="H27" i="10" s="1"/>
  <c r="AL128" i="4"/>
  <c r="AL128" i="6" s="1"/>
  <c r="H161" i="4"/>
  <c r="H19" i="10" s="1"/>
  <c r="AG120" i="4"/>
  <c r="AG120" i="6" s="1"/>
  <c r="R120" i="4"/>
  <c r="R120" i="6" s="1"/>
  <c r="R73" i="4"/>
  <c r="AG73" i="4"/>
  <c r="AG73" i="6" s="1"/>
  <c r="AG19" i="4"/>
  <c r="AG19" i="6" s="1"/>
  <c r="F159" i="4"/>
  <c r="F17" i="10" s="1"/>
  <c r="W18" i="4"/>
  <c r="W18" i="6" s="1"/>
  <c r="H157" i="4"/>
  <c r="H15" i="10" s="1"/>
  <c r="AG116" i="4"/>
  <c r="AG116" i="6" s="1"/>
  <c r="G166" i="4"/>
  <c r="G24" i="10" s="1"/>
  <c r="AB75" i="4"/>
  <c r="AB75" i="6" s="1"/>
  <c r="F169" i="4"/>
  <c r="F27" i="10" s="1"/>
  <c r="AL28" i="4"/>
  <c r="AL28" i="6" s="1"/>
  <c r="G157" i="4"/>
  <c r="G15" i="10" s="1"/>
  <c r="AG66" i="4"/>
  <c r="AG66" i="6" s="1"/>
  <c r="E93" i="4"/>
  <c r="F93" i="4" s="1"/>
  <c r="G93" i="4" s="1"/>
  <c r="H93" i="4" s="1"/>
  <c r="I93" i="4" s="1"/>
  <c r="J93" i="4" s="1"/>
  <c r="K93" i="4" s="1"/>
  <c r="L93" i="4" s="1"/>
  <c r="M93" i="4" s="1"/>
  <c r="N93" i="4" s="1"/>
  <c r="O93" i="4" s="1"/>
  <c r="P93" i="4" s="1"/>
  <c r="Q93" i="4" s="1"/>
  <c r="R93" i="4" s="1"/>
  <c r="S93" i="4" s="1"/>
  <c r="T93" i="4" s="1"/>
  <c r="U93" i="4" s="1"/>
  <c r="V93" i="4" s="1"/>
  <c r="W93" i="4" s="1"/>
  <c r="X93" i="4" s="1"/>
  <c r="Y93" i="4" s="1"/>
  <c r="Z93" i="4" s="1"/>
  <c r="AA93" i="4" s="1"/>
  <c r="AB93" i="4" s="1"/>
  <c r="AC93" i="4" s="1"/>
  <c r="AD93" i="4" s="1"/>
  <c r="AE93" i="4" s="1"/>
  <c r="AF93" i="4" s="1"/>
  <c r="AG93" i="4" s="1"/>
  <c r="AH93" i="4" s="1"/>
  <c r="AI93" i="4" s="1"/>
  <c r="AJ93" i="4" s="1"/>
  <c r="AK93" i="4" s="1"/>
  <c r="AL93" i="4" s="1"/>
  <c r="D93" i="6"/>
  <c r="E145" i="4"/>
  <c r="F145" i="4" s="1"/>
  <c r="G145" i="4" s="1"/>
  <c r="H145" i="4" s="1"/>
  <c r="I145" i="4" s="1"/>
  <c r="J145" i="4" s="1"/>
  <c r="K145" i="4" s="1"/>
  <c r="L145" i="4" s="1"/>
  <c r="M145" i="4" s="1"/>
  <c r="N145" i="4" s="1"/>
  <c r="O145" i="4" s="1"/>
  <c r="P145" i="4" s="1"/>
  <c r="Q145" i="4" s="1"/>
  <c r="R145" i="4" s="1"/>
  <c r="S145" i="4" s="1"/>
  <c r="T145" i="4" s="1"/>
  <c r="U145" i="4" s="1"/>
  <c r="V145" i="4" s="1"/>
  <c r="W145" i="4" s="1"/>
  <c r="X145" i="4" s="1"/>
  <c r="Y145" i="4" s="1"/>
  <c r="Z145" i="4" s="1"/>
  <c r="AA145" i="4" s="1"/>
  <c r="AB145" i="4" s="1"/>
  <c r="AC145" i="4" s="1"/>
  <c r="AD145" i="4" s="1"/>
  <c r="AE145" i="4" s="1"/>
  <c r="AF145" i="4" s="1"/>
  <c r="AG145" i="4" s="1"/>
  <c r="AH145" i="4" s="1"/>
  <c r="AI145" i="4" s="1"/>
  <c r="AJ145" i="4" s="1"/>
  <c r="AK145" i="4" s="1"/>
  <c r="AL145" i="4" s="1"/>
  <c r="D145" i="6"/>
  <c r="E85" i="4"/>
  <c r="F85" i="4" s="1"/>
  <c r="G85" i="4" s="1"/>
  <c r="H85" i="4" s="1"/>
  <c r="I85" i="4" s="1"/>
  <c r="J85" i="4" s="1"/>
  <c r="K85" i="4" s="1"/>
  <c r="L85" i="4" s="1"/>
  <c r="M85" i="4" s="1"/>
  <c r="N85" i="4" s="1"/>
  <c r="O85" i="4" s="1"/>
  <c r="P85" i="4" s="1"/>
  <c r="Q85" i="4" s="1"/>
  <c r="R85" i="4" s="1"/>
  <c r="S85" i="4" s="1"/>
  <c r="T85" i="4" s="1"/>
  <c r="U85" i="4" s="1"/>
  <c r="V85" i="4" s="1"/>
  <c r="W85" i="4" s="1"/>
  <c r="X85" i="4" s="1"/>
  <c r="Y85" i="4" s="1"/>
  <c r="Z85" i="4" s="1"/>
  <c r="AA85" i="4" s="1"/>
  <c r="AB85" i="4" s="1"/>
  <c r="AC85" i="4" s="1"/>
  <c r="AD85" i="4" s="1"/>
  <c r="AE85" i="4" s="1"/>
  <c r="AF85" i="4" s="1"/>
  <c r="AG85" i="4" s="1"/>
  <c r="AH85" i="4" s="1"/>
  <c r="AI85" i="4" s="1"/>
  <c r="AJ85" i="4" s="1"/>
  <c r="AK85" i="4" s="1"/>
  <c r="AL85" i="4" s="1"/>
  <c r="D85" i="6"/>
  <c r="D86" i="6"/>
  <c r="E86" i="4"/>
  <c r="F86" i="4" s="1"/>
  <c r="G86" i="4" s="1"/>
  <c r="H86" i="4" s="1"/>
  <c r="I86" i="4" s="1"/>
  <c r="J86" i="4" s="1"/>
  <c r="K86" i="4" s="1"/>
  <c r="L86" i="4" s="1"/>
  <c r="M86" i="4" s="1"/>
  <c r="N86" i="4" s="1"/>
  <c r="O86" i="4" s="1"/>
  <c r="P86" i="4" s="1"/>
  <c r="Q86" i="4" s="1"/>
  <c r="R86" i="4" s="1"/>
  <c r="S86" i="4" s="1"/>
  <c r="T86" i="4" s="1"/>
  <c r="U86" i="4" s="1"/>
  <c r="V86" i="4" s="1"/>
  <c r="W86" i="4" s="1"/>
  <c r="X86" i="4" s="1"/>
  <c r="Y86" i="4" s="1"/>
  <c r="Z86" i="4" s="1"/>
  <c r="AA86" i="4" s="1"/>
  <c r="AB86" i="4" s="1"/>
  <c r="AC86" i="4" s="1"/>
  <c r="AD86" i="4" s="1"/>
  <c r="AE86" i="4" s="1"/>
  <c r="AF86" i="4" s="1"/>
  <c r="AG86" i="4" s="1"/>
  <c r="AH86" i="4" s="1"/>
  <c r="AI86" i="4" s="1"/>
  <c r="AJ86" i="4" s="1"/>
  <c r="AK86" i="4" s="1"/>
  <c r="AL86" i="4" s="1"/>
  <c r="D97" i="6"/>
  <c r="E97" i="4"/>
  <c r="F97" i="4" s="1"/>
  <c r="G97" i="4" s="1"/>
  <c r="H97" i="4" s="1"/>
  <c r="I97" i="4" s="1"/>
  <c r="J97" i="4" s="1"/>
  <c r="K97" i="4" s="1"/>
  <c r="L97" i="4" s="1"/>
  <c r="M97" i="4" s="1"/>
  <c r="N97" i="4" s="1"/>
  <c r="O97" i="4" s="1"/>
  <c r="P97" i="4" s="1"/>
  <c r="Q97" i="4" s="1"/>
  <c r="R97" i="4" s="1"/>
  <c r="S97" i="4" s="1"/>
  <c r="T97" i="4" s="1"/>
  <c r="U97" i="4" s="1"/>
  <c r="V97" i="4" s="1"/>
  <c r="W97" i="4" s="1"/>
  <c r="X97" i="4" s="1"/>
  <c r="Y97" i="4" s="1"/>
  <c r="Z97" i="4" s="1"/>
  <c r="AA97" i="4" s="1"/>
  <c r="AB97" i="4" s="1"/>
  <c r="AC97" i="4" s="1"/>
  <c r="AD97" i="4" s="1"/>
  <c r="AE97" i="4" s="1"/>
  <c r="AF97" i="4" s="1"/>
  <c r="AG97" i="4" s="1"/>
  <c r="AH97" i="4" s="1"/>
  <c r="AI97" i="4" s="1"/>
  <c r="AJ97" i="4" s="1"/>
  <c r="AK97" i="4" s="1"/>
  <c r="AL97" i="4" s="1"/>
  <c r="R70" i="4"/>
  <c r="R70" i="6" s="1"/>
  <c r="AG70" i="4"/>
  <c r="AG70" i="6" s="1"/>
  <c r="H159" i="4"/>
  <c r="H17" i="10" s="1"/>
  <c r="W118" i="4"/>
  <c r="W118" i="6" s="1"/>
  <c r="H164" i="4"/>
  <c r="H22" i="10" s="1"/>
  <c r="AG123" i="4"/>
  <c r="AG123" i="6" s="1"/>
  <c r="R123" i="4"/>
  <c r="F161" i="4"/>
  <c r="F19" i="10" s="1"/>
  <c r="R20" i="4"/>
  <c r="AG20" i="4"/>
  <c r="AG20" i="6" s="1"/>
  <c r="H158" i="4"/>
  <c r="H16" i="10" s="1"/>
  <c r="W117" i="4"/>
  <c r="G160" i="4"/>
  <c r="G18" i="10" s="1"/>
  <c r="AG69" i="4"/>
  <c r="AG69" i="6" s="1"/>
  <c r="AG29" i="4"/>
  <c r="E137" i="4"/>
  <c r="F137" i="4" s="1"/>
  <c r="G137" i="4" s="1"/>
  <c r="H137" i="4" s="1"/>
  <c r="I137" i="4" s="1"/>
  <c r="J137" i="4" s="1"/>
  <c r="K137" i="4" s="1"/>
  <c r="L137" i="4" s="1"/>
  <c r="M137" i="4" s="1"/>
  <c r="N137" i="4" s="1"/>
  <c r="O137" i="4" s="1"/>
  <c r="P137" i="4" s="1"/>
  <c r="Q137" i="4" s="1"/>
  <c r="R137" i="4" s="1"/>
  <c r="S137" i="4" s="1"/>
  <c r="T137" i="4" s="1"/>
  <c r="U137" i="4" s="1"/>
  <c r="V137" i="4" s="1"/>
  <c r="W137" i="4" s="1"/>
  <c r="X137" i="4" s="1"/>
  <c r="Y137" i="4" s="1"/>
  <c r="Z137" i="4" s="1"/>
  <c r="AA137" i="4" s="1"/>
  <c r="AB137" i="4" s="1"/>
  <c r="AC137" i="4" s="1"/>
  <c r="AD137" i="4" s="1"/>
  <c r="AE137" i="4" s="1"/>
  <c r="AF137" i="4" s="1"/>
  <c r="AG137" i="4" s="1"/>
  <c r="AH137" i="4" s="1"/>
  <c r="AI137" i="4" s="1"/>
  <c r="AJ137" i="4" s="1"/>
  <c r="AK137" i="4" s="1"/>
  <c r="AL137" i="4" s="1"/>
  <c r="D137" i="6"/>
  <c r="E146" i="4"/>
  <c r="F146" i="4" s="1"/>
  <c r="G146" i="4" s="1"/>
  <c r="H146" i="4" s="1"/>
  <c r="I146" i="4" s="1"/>
  <c r="J146" i="4" s="1"/>
  <c r="K146" i="4" s="1"/>
  <c r="L146" i="4" s="1"/>
  <c r="M146" i="4" s="1"/>
  <c r="N146" i="4" s="1"/>
  <c r="O146" i="4" s="1"/>
  <c r="P146" i="4" s="1"/>
  <c r="Q146" i="4" s="1"/>
  <c r="R146" i="4" s="1"/>
  <c r="S146" i="4" s="1"/>
  <c r="T146" i="4" s="1"/>
  <c r="U146" i="4" s="1"/>
  <c r="V146" i="4" s="1"/>
  <c r="W146" i="4" s="1"/>
  <c r="X146" i="4" s="1"/>
  <c r="Y146" i="4" s="1"/>
  <c r="Z146" i="4" s="1"/>
  <c r="AA146" i="4" s="1"/>
  <c r="AB146" i="4" s="1"/>
  <c r="AC146" i="4" s="1"/>
  <c r="AD146" i="4" s="1"/>
  <c r="AE146" i="4" s="1"/>
  <c r="AF146" i="4" s="1"/>
  <c r="AG146" i="4" s="1"/>
  <c r="AH146" i="4" s="1"/>
  <c r="AI146" i="4" s="1"/>
  <c r="AJ146" i="4" s="1"/>
  <c r="AK146" i="4" s="1"/>
  <c r="AL146" i="4" s="1"/>
  <c r="D146" i="6"/>
  <c r="E143" i="4"/>
  <c r="F143" i="4" s="1"/>
  <c r="G143" i="4" s="1"/>
  <c r="H143" i="4" s="1"/>
  <c r="I143" i="4" s="1"/>
  <c r="J143" i="4" s="1"/>
  <c r="K143" i="4" s="1"/>
  <c r="L143" i="4" s="1"/>
  <c r="M143" i="4" s="1"/>
  <c r="N143" i="4" s="1"/>
  <c r="O143" i="4" s="1"/>
  <c r="P143" i="4" s="1"/>
  <c r="Q143" i="4" s="1"/>
  <c r="R143" i="4" s="1"/>
  <c r="S143" i="4" s="1"/>
  <c r="T143" i="4" s="1"/>
  <c r="U143" i="4" s="1"/>
  <c r="V143" i="4" s="1"/>
  <c r="W143" i="4" s="1"/>
  <c r="X143" i="4" s="1"/>
  <c r="Y143" i="4" s="1"/>
  <c r="Z143" i="4" s="1"/>
  <c r="AA143" i="4" s="1"/>
  <c r="AB143" i="4" s="1"/>
  <c r="AC143" i="4" s="1"/>
  <c r="AD143" i="4" s="1"/>
  <c r="AE143" i="4" s="1"/>
  <c r="AF143" i="4" s="1"/>
  <c r="AG143" i="4" s="1"/>
  <c r="AH143" i="4" s="1"/>
  <c r="AI143" i="4" s="1"/>
  <c r="AJ143" i="4" s="1"/>
  <c r="AK143" i="4" s="1"/>
  <c r="AL143" i="4" s="1"/>
  <c r="D143" i="6"/>
  <c r="D94" i="6"/>
  <c r="E94" i="4"/>
  <c r="F94" i="4" s="1"/>
  <c r="G94" i="4" s="1"/>
  <c r="H94" i="4" s="1"/>
  <c r="I94" i="4" s="1"/>
  <c r="J94" i="4" s="1"/>
  <c r="K94" i="4" s="1"/>
  <c r="L94" i="4" s="1"/>
  <c r="M94" i="4" s="1"/>
  <c r="N94" i="4" s="1"/>
  <c r="O94" i="4" s="1"/>
  <c r="P94" i="4" s="1"/>
  <c r="Q94" i="4" s="1"/>
  <c r="R94" i="4" s="1"/>
  <c r="S94" i="4" s="1"/>
  <c r="T94" i="4" s="1"/>
  <c r="U94" i="4" s="1"/>
  <c r="V94" i="4" s="1"/>
  <c r="W94" i="4" s="1"/>
  <c r="X94" i="4" s="1"/>
  <c r="Y94" i="4" s="1"/>
  <c r="Z94" i="4" s="1"/>
  <c r="AA94" i="4" s="1"/>
  <c r="AB94" i="4" s="1"/>
  <c r="AC94" i="4" s="1"/>
  <c r="AD94" i="4" s="1"/>
  <c r="AE94" i="4" s="1"/>
  <c r="AF94" i="4" s="1"/>
  <c r="AG94" i="4" s="1"/>
  <c r="AH94" i="4" s="1"/>
  <c r="AI94" i="4" s="1"/>
  <c r="AJ94" i="4" s="1"/>
  <c r="AK94" i="4" s="1"/>
  <c r="AL94" i="4" s="1"/>
  <c r="D92" i="6"/>
  <c r="E92" i="4"/>
  <c r="F92" i="4" s="1"/>
  <c r="G92" i="4" s="1"/>
  <c r="H92" i="4" s="1"/>
  <c r="I92" i="4" s="1"/>
  <c r="J92" i="4" s="1"/>
  <c r="K92" i="4" s="1"/>
  <c r="L92" i="4" s="1"/>
  <c r="M92" i="4" s="1"/>
  <c r="N92" i="4" s="1"/>
  <c r="O92" i="4" s="1"/>
  <c r="P92" i="4" s="1"/>
  <c r="Q92" i="4" s="1"/>
  <c r="R92" i="4" s="1"/>
  <c r="S92" i="4" s="1"/>
  <c r="T92" i="4" s="1"/>
  <c r="U92" i="4" s="1"/>
  <c r="V92" i="4" s="1"/>
  <c r="W92" i="4" s="1"/>
  <c r="X92" i="4" s="1"/>
  <c r="Y92" i="4" s="1"/>
  <c r="Z92" i="4" s="1"/>
  <c r="AA92" i="4" s="1"/>
  <c r="AB92" i="4" s="1"/>
  <c r="AC92" i="4" s="1"/>
  <c r="AD92" i="4" s="1"/>
  <c r="AE92" i="4" s="1"/>
  <c r="AF92" i="4" s="1"/>
  <c r="AG92" i="4" s="1"/>
  <c r="AH92" i="4" s="1"/>
  <c r="AI92" i="4" s="1"/>
  <c r="AJ92" i="4" s="1"/>
  <c r="AK92" i="4" s="1"/>
  <c r="AL92" i="4" s="1"/>
  <c r="AG129" i="4"/>
  <c r="AG129" i="6" s="1"/>
  <c r="E95" i="4"/>
  <c r="F95" i="4" s="1"/>
  <c r="G95" i="4" s="1"/>
  <c r="H95" i="4" s="1"/>
  <c r="I95" i="4" s="1"/>
  <c r="J95" i="4" s="1"/>
  <c r="K95" i="4" s="1"/>
  <c r="L95" i="4" s="1"/>
  <c r="M95" i="4" s="1"/>
  <c r="N95" i="4" s="1"/>
  <c r="O95" i="4" s="1"/>
  <c r="P95" i="4" s="1"/>
  <c r="Q95" i="4" s="1"/>
  <c r="R95" i="4" s="1"/>
  <c r="S95" i="4" s="1"/>
  <c r="T95" i="4" s="1"/>
  <c r="U95" i="4" s="1"/>
  <c r="V95" i="4" s="1"/>
  <c r="W95" i="4" s="1"/>
  <c r="X95" i="4" s="1"/>
  <c r="Y95" i="4" s="1"/>
  <c r="Z95" i="4" s="1"/>
  <c r="AA95" i="4" s="1"/>
  <c r="AB95" i="4" s="1"/>
  <c r="AC95" i="4" s="1"/>
  <c r="AD95" i="4" s="1"/>
  <c r="AE95" i="4" s="1"/>
  <c r="AF95" i="4" s="1"/>
  <c r="AG95" i="4" s="1"/>
  <c r="AH95" i="4" s="1"/>
  <c r="AI95" i="4" s="1"/>
  <c r="AJ95" i="4" s="1"/>
  <c r="AK95" i="4" s="1"/>
  <c r="AL95" i="4" s="1"/>
  <c r="D95" i="6"/>
  <c r="H141" i="4"/>
  <c r="G141" i="6"/>
  <c r="I133" i="4"/>
  <c r="H133" i="6"/>
  <c r="H140" i="4"/>
  <c r="G140" i="6"/>
  <c r="I134" i="4"/>
  <c r="H134" i="6"/>
  <c r="D136" i="4"/>
  <c r="E136" i="4" s="1"/>
  <c r="F136" i="4" s="1"/>
  <c r="G136" i="4" s="1"/>
  <c r="H136" i="4" s="1"/>
  <c r="I136" i="4" s="1"/>
  <c r="J136" i="4" s="1"/>
  <c r="K136" i="4" s="1"/>
  <c r="L136" i="4" s="1"/>
  <c r="M136" i="4" s="1"/>
  <c r="N136" i="4" s="1"/>
  <c r="O136" i="4" s="1"/>
  <c r="P136" i="4" s="1"/>
  <c r="Q136" i="4" s="1"/>
  <c r="R136" i="4" s="1"/>
  <c r="S136" i="4" s="1"/>
  <c r="T136" i="4" s="1"/>
  <c r="U136" i="4" s="1"/>
  <c r="V136" i="4" s="1"/>
  <c r="W136" i="4" s="1"/>
  <c r="X136" i="4" s="1"/>
  <c r="Y136" i="4" s="1"/>
  <c r="Z136" i="4" s="1"/>
  <c r="AA136" i="4" s="1"/>
  <c r="AB136" i="4" s="1"/>
  <c r="AC136" i="4" s="1"/>
  <c r="AD136" i="4" s="1"/>
  <c r="AE136" i="4" s="1"/>
  <c r="AF136" i="4" s="1"/>
  <c r="AG136" i="4" s="1"/>
  <c r="AH136" i="4" s="1"/>
  <c r="AI136" i="4" s="1"/>
  <c r="AJ136" i="4" s="1"/>
  <c r="AK136" i="4" s="1"/>
  <c r="AL136" i="4" s="1"/>
  <c r="C136" i="6"/>
  <c r="H84" i="6"/>
  <c r="H83" i="6"/>
  <c r="F91" i="6"/>
  <c r="F90" i="6"/>
  <c r="H40" i="4"/>
  <c r="G40" i="6"/>
  <c r="J41" i="4"/>
  <c r="I41" i="6"/>
  <c r="AG29" i="6"/>
  <c r="F98" i="6"/>
  <c r="E98" i="6"/>
  <c r="B103" i="4"/>
  <c r="D103" i="4" s="1"/>
  <c r="E103" i="4" s="1"/>
  <c r="F103" i="4" s="1"/>
  <c r="G103" i="4" s="1"/>
  <c r="H103" i="4" s="1"/>
  <c r="I103" i="4" s="1"/>
  <c r="J103" i="4" s="1"/>
  <c r="K103" i="4" s="1"/>
  <c r="L103" i="4" s="1"/>
  <c r="M103" i="4" s="1"/>
  <c r="N103" i="4" s="1"/>
  <c r="O103" i="4" s="1"/>
  <c r="P103" i="4" s="1"/>
  <c r="Q103" i="4" s="1"/>
  <c r="R103" i="4" s="1"/>
  <c r="S103" i="4" s="1"/>
  <c r="T103" i="4" s="1"/>
  <c r="U103" i="4" s="1"/>
  <c r="V103" i="4" s="1"/>
  <c r="W103" i="4" s="1"/>
  <c r="X103" i="4" s="1"/>
  <c r="Y103" i="4" s="1"/>
  <c r="Z103" i="4" s="1"/>
  <c r="AA103" i="4" s="1"/>
  <c r="AB103" i="4" s="1"/>
  <c r="AC103" i="4" s="1"/>
  <c r="AD103" i="4" s="1"/>
  <c r="AE103" i="4" s="1"/>
  <c r="AF103" i="4" s="1"/>
  <c r="AG103" i="4" s="1"/>
  <c r="AH103" i="4" s="1"/>
  <c r="AI103" i="4" s="1"/>
  <c r="AJ103" i="4" s="1"/>
  <c r="AK103" i="4" s="1"/>
  <c r="AL103" i="4" s="1"/>
  <c r="B53" i="4"/>
  <c r="D53" i="4" s="1"/>
  <c r="E53" i="4" s="1"/>
  <c r="F53" i="4" s="1"/>
  <c r="G53" i="4" s="1"/>
  <c r="H53" i="4" s="1"/>
  <c r="I53" i="4" s="1"/>
  <c r="J53" i="4" s="1"/>
  <c r="K53" i="4" s="1"/>
  <c r="L53" i="4" s="1"/>
  <c r="M53" i="4" s="1"/>
  <c r="N53" i="4" s="1"/>
  <c r="O53" i="4" s="1"/>
  <c r="P53" i="4" s="1"/>
  <c r="Q53" i="4" s="1"/>
  <c r="R53" i="4" s="1"/>
  <c r="S53" i="4" s="1"/>
  <c r="T53" i="4" s="1"/>
  <c r="U53" i="4" s="1"/>
  <c r="V53" i="4" s="1"/>
  <c r="W53" i="4" s="1"/>
  <c r="X53" i="4" s="1"/>
  <c r="Y53" i="4" s="1"/>
  <c r="Z53" i="4" s="1"/>
  <c r="AA53" i="4" s="1"/>
  <c r="AB53" i="4" s="1"/>
  <c r="AC53" i="4" s="1"/>
  <c r="AD53" i="4" s="1"/>
  <c r="AE53" i="4" s="1"/>
  <c r="AF53" i="4" s="1"/>
  <c r="AG53" i="4" s="1"/>
  <c r="AH53" i="4" s="1"/>
  <c r="AI53" i="4" s="1"/>
  <c r="AJ53" i="4" s="1"/>
  <c r="AK53" i="4" s="1"/>
  <c r="AL53" i="4" s="1"/>
  <c r="B3" i="4"/>
  <c r="B38" i="6"/>
  <c r="C38" i="4"/>
  <c r="D38" i="4" s="1"/>
  <c r="B36" i="6"/>
  <c r="C36" i="4"/>
  <c r="D36" i="4" s="1"/>
  <c r="C44" i="6"/>
  <c r="D44" i="4"/>
  <c r="E44" i="4" s="1"/>
  <c r="F44" i="4" s="1"/>
  <c r="G44" i="4" s="1"/>
  <c r="H44" i="4" s="1"/>
  <c r="I44" i="4" s="1"/>
  <c r="J44" i="4" s="1"/>
  <c r="K44" i="4" s="1"/>
  <c r="L44" i="4" s="1"/>
  <c r="M44" i="4" s="1"/>
  <c r="N44" i="4" s="1"/>
  <c r="O44" i="4" s="1"/>
  <c r="P44" i="4" s="1"/>
  <c r="Q44" i="4" s="1"/>
  <c r="R44" i="4" s="1"/>
  <c r="S44" i="4" s="1"/>
  <c r="T44" i="4" s="1"/>
  <c r="U44" i="4" s="1"/>
  <c r="V44" i="4" s="1"/>
  <c r="W44" i="4" s="1"/>
  <c r="X44" i="4" s="1"/>
  <c r="Y44" i="4" s="1"/>
  <c r="Z44" i="4" s="1"/>
  <c r="AA44" i="4" s="1"/>
  <c r="AB44" i="4" s="1"/>
  <c r="AC44" i="4" s="1"/>
  <c r="AD44" i="4" s="1"/>
  <c r="AE44" i="4" s="1"/>
  <c r="AF44" i="4" s="1"/>
  <c r="AG44" i="4" s="1"/>
  <c r="AH44" i="4" s="1"/>
  <c r="AI44" i="4" s="1"/>
  <c r="AJ44" i="4" s="1"/>
  <c r="AK44" i="4" s="1"/>
  <c r="AL44" i="4" s="1"/>
  <c r="J34" i="6"/>
  <c r="L33" i="6"/>
  <c r="F5" i="6"/>
  <c r="G5" i="4"/>
  <c r="G6" i="4"/>
  <c r="F6" i="6"/>
  <c r="H109" i="6"/>
  <c r="H110" i="6"/>
  <c r="H108" i="6"/>
  <c r="J60" i="6"/>
  <c r="J58" i="6"/>
  <c r="J59" i="6"/>
  <c r="H8" i="4"/>
  <c r="G8" i="6"/>
  <c r="I9" i="4"/>
  <c r="H9" i="6"/>
  <c r="I10" i="4"/>
  <c r="H10" i="6"/>
  <c r="J7" i="4"/>
  <c r="I7" i="6"/>
  <c r="F4" i="4"/>
  <c r="E4" i="6"/>
  <c r="D4" i="6"/>
  <c r="G164" i="4"/>
  <c r="G22" i="10" s="1"/>
  <c r="B44" i="6"/>
  <c r="F63" i="6"/>
  <c r="D57" i="6"/>
  <c r="S124" i="6"/>
  <c r="K70" i="6"/>
  <c r="N67" i="6"/>
  <c r="Q67" i="6"/>
  <c r="V63" i="6"/>
  <c r="F68" i="6"/>
  <c r="M75" i="6"/>
  <c r="W68" i="6"/>
  <c r="V78" i="6"/>
  <c r="D7" i="6"/>
  <c r="J78" i="6"/>
  <c r="M78" i="6"/>
  <c r="I78" i="6"/>
  <c r="F56" i="6"/>
  <c r="G106" i="6"/>
  <c r="D45" i="4"/>
  <c r="U77" i="6"/>
  <c r="G18" i="6"/>
  <c r="I68" i="6"/>
  <c r="S77" i="6"/>
  <c r="E77" i="6"/>
  <c r="AE77" i="6"/>
  <c r="Y77" i="6"/>
  <c r="W77" i="6"/>
  <c r="AJ77" i="6"/>
  <c r="J18" i="6"/>
  <c r="R77" i="6"/>
  <c r="P75" i="6"/>
  <c r="G68" i="6"/>
  <c r="R68" i="6"/>
  <c r="K77" i="6"/>
  <c r="O77" i="6"/>
  <c r="N77" i="6"/>
  <c r="Q77" i="6"/>
  <c r="AC77" i="6"/>
  <c r="AI77" i="6"/>
  <c r="AG77" i="6"/>
  <c r="Z77" i="6"/>
  <c r="X77" i="6"/>
  <c r="H63" i="6"/>
  <c r="J63" i="6"/>
  <c r="S78" i="6"/>
  <c r="AA68" i="6"/>
  <c r="AD68" i="6"/>
  <c r="P77" i="6"/>
  <c r="G77" i="6"/>
  <c r="J77" i="6"/>
  <c r="M77" i="6"/>
  <c r="B77" i="6"/>
  <c r="AL77" i="6"/>
  <c r="AA77" i="6"/>
  <c r="D29" i="6"/>
  <c r="F169" i="6" s="1"/>
  <c r="R28" i="10" s="1"/>
  <c r="T68" i="6"/>
  <c r="T77" i="6"/>
  <c r="H77" i="6"/>
  <c r="V77" i="6"/>
  <c r="F77" i="6"/>
  <c r="I77" i="6"/>
  <c r="AB77" i="6"/>
  <c r="AH77" i="6"/>
  <c r="AF67" i="6"/>
  <c r="E55" i="6"/>
  <c r="E67" i="6"/>
  <c r="D79" i="6"/>
  <c r="G169" i="6" s="1"/>
  <c r="S28" i="10" s="1"/>
  <c r="E48" i="6"/>
  <c r="D169" i="6"/>
  <c r="K67" i="6"/>
  <c r="D43" i="4"/>
  <c r="I67" i="6"/>
  <c r="AG67" i="6"/>
  <c r="G67" i="6"/>
  <c r="J67" i="6"/>
  <c r="P67" i="6"/>
  <c r="U67" i="6"/>
  <c r="S67" i="6"/>
  <c r="V67" i="6"/>
  <c r="F67" i="6"/>
  <c r="T67" i="6"/>
  <c r="D47" i="4"/>
  <c r="B47" i="6"/>
  <c r="H67" i="6"/>
  <c r="M67" i="6"/>
  <c r="O67" i="6"/>
  <c r="O70" i="6"/>
  <c r="D203" i="6"/>
  <c r="P61" i="10" s="1"/>
  <c r="AF77" i="6"/>
  <c r="AK77" i="6"/>
  <c r="AD77" i="6"/>
  <c r="D46" i="4"/>
  <c r="S70" i="6"/>
  <c r="N124" i="6"/>
  <c r="K69" i="6"/>
  <c r="H124" i="6"/>
  <c r="V18" i="6"/>
  <c r="F18" i="6"/>
  <c r="I75" i="6"/>
  <c r="AI68" i="6"/>
  <c r="P68" i="6"/>
  <c r="D39" i="4"/>
  <c r="B39" i="6"/>
  <c r="G78" i="6"/>
  <c r="H78" i="6"/>
  <c r="L78" i="6"/>
  <c r="AA78" i="6"/>
  <c r="Z78" i="6"/>
  <c r="P78" i="6"/>
  <c r="AH78" i="6"/>
  <c r="AB78" i="6"/>
  <c r="Y78" i="6"/>
  <c r="AK78" i="6"/>
  <c r="AG78" i="6"/>
  <c r="T78" i="6"/>
  <c r="B78" i="6"/>
  <c r="AF78" i="6"/>
  <c r="AD78" i="6"/>
  <c r="AJ78" i="6"/>
  <c r="AI78" i="6"/>
  <c r="AC78" i="6"/>
  <c r="AE78" i="6"/>
  <c r="X78" i="6"/>
  <c r="B166" i="6"/>
  <c r="G69" i="6"/>
  <c r="F69" i="6"/>
  <c r="L69" i="6"/>
  <c r="Q69" i="6"/>
  <c r="V69" i="6"/>
  <c r="E69" i="6"/>
  <c r="M69" i="6"/>
  <c r="T69" i="6"/>
  <c r="AH69" i="6"/>
  <c r="H69" i="6"/>
  <c r="N69" i="6"/>
  <c r="U69" i="6"/>
  <c r="AF69" i="6"/>
  <c r="R69" i="6"/>
  <c r="AE69" i="6"/>
  <c r="B69" i="6"/>
  <c r="AC69" i="6"/>
  <c r="AB69" i="6"/>
  <c r="X69" i="6"/>
  <c r="Z69" i="6"/>
  <c r="I69" i="6"/>
  <c r="AK69" i="6"/>
  <c r="AD69" i="6"/>
  <c r="AA69" i="6"/>
  <c r="P69" i="6"/>
  <c r="AJ69" i="6"/>
  <c r="Y69" i="6"/>
  <c r="AI69" i="6"/>
  <c r="J69" i="6"/>
  <c r="G75" i="6"/>
  <c r="O75" i="6"/>
  <c r="W75" i="6"/>
  <c r="J75" i="6"/>
  <c r="S75" i="6"/>
  <c r="AL75" i="6"/>
  <c r="AK75" i="6"/>
  <c r="K75" i="6"/>
  <c r="V75" i="6"/>
  <c r="B75" i="6"/>
  <c r="AC75" i="6"/>
  <c r="F75" i="6"/>
  <c r="Y75" i="6"/>
  <c r="AF75" i="6"/>
  <c r="AE75" i="6"/>
  <c r="N75" i="6"/>
  <c r="AD75" i="6"/>
  <c r="Z75" i="6"/>
  <c r="AG75" i="6"/>
  <c r="R75" i="6"/>
  <c r="AH75" i="6"/>
  <c r="AI75" i="6"/>
  <c r="AJ75" i="6"/>
  <c r="AA75" i="6"/>
  <c r="X75" i="6"/>
  <c r="Q68" i="6"/>
  <c r="S68" i="6"/>
  <c r="O18" i="6"/>
  <c r="R18" i="6"/>
  <c r="M63" i="6"/>
  <c r="S69" i="6"/>
  <c r="V68" i="6"/>
  <c r="U75" i="6"/>
  <c r="E75" i="6"/>
  <c r="H75" i="6"/>
  <c r="Z68" i="6"/>
  <c r="R78" i="6"/>
  <c r="U78" i="6"/>
  <c r="E78" i="6"/>
  <c r="AC68" i="6"/>
  <c r="L68" i="6"/>
  <c r="O68" i="6"/>
  <c r="O78" i="6"/>
  <c r="AL69" i="6"/>
  <c r="D42" i="4"/>
  <c r="B42" i="6"/>
  <c r="D76" i="6"/>
  <c r="G166" i="6" s="1"/>
  <c r="S25" i="10" s="1"/>
  <c r="E18" i="6"/>
  <c r="P18" i="6"/>
  <c r="H18" i="6"/>
  <c r="Q18" i="6"/>
  <c r="AH18" i="6"/>
  <c r="B18" i="6"/>
  <c r="AI18" i="6"/>
  <c r="Z18" i="6"/>
  <c r="AL18" i="6"/>
  <c r="AK18" i="6"/>
  <c r="AC18" i="6"/>
  <c r="I18" i="6"/>
  <c r="AE18" i="6"/>
  <c r="AD18" i="6"/>
  <c r="AB18" i="6"/>
  <c r="AA18" i="6"/>
  <c r="AF18" i="6"/>
  <c r="L18" i="6"/>
  <c r="Y18" i="6"/>
  <c r="X18" i="6"/>
  <c r="AG18" i="6"/>
  <c r="T18" i="6"/>
  <c r="AJ18" i="6"/>
  <c r="J68" i="6"/>
  <c r="AH68" i="6"/>
  <c r="AF68" i="6"/>
  <c r="U68" i="6"/>
  <c r="AL68" i="6"/>
  <c r="AE68" i="6"/>
  <c r="E68" i="6"/>
  <c r="Y68" i="6"/>
  <c r="M68" i="6"/>
  <c r="AB68" i="6"/>
  <c r="S18" i="6"/>
  <c r="N68" i="6"/>
  <c r="AJ68" i="6"/>
  <c r="K63" i="6"/>
  <c r="Q63" i="6"/>
  <c r="E63" i="6"/>
  <c r="O63" i="6"/>
  <c r="W63" i="6"/>
  <c r="AH63" i="6"/>
  <c r="G63" i="6"/>
  <c r="P63" i="6"/>
  <c r="AI63" i="6"/>
  <c r="Z63" i="6"/>
  <c r="AL63" i="6"/>
  <c r="I63" i="6"/>
  <c r="X63" i="6"/>
  <c r="AG63" i="6"/>
  <c r="L63" i="6"/>
  <c r="AA63" i="6"/>
  <c r="AE63" i="6"/>
  <c r="AC63" i="6"/>
  <c r="AF63" i="6"/>
  <c r="U63" i="6"/>
  <c r="AD63" i="6"/>
  <c r="AK63" i="6"/>
  <c r="T63" i="6"/>
  <c r="AB63" i="6"/>
  <c r="B63" i="6"/>
  <c r="Y63" i="6"/>
  <c r="AJ63" i="6"/>
  <c r="K18" i="6"/>
  <c r="N18" i="6"/>
  <c r="U18" i="6"/>
  <c r="S63" i="6"/>
  <c r="W69" i="6"/>
  <c r="N63" i="6"/>
  <c r="Q75" i="6"/>
  <c r="T75" i="6"/>
  <c r="K78" i="6"/>
  <c r="AG68" i="6"/>
  <c r="E107" i="6"/>
  <c r="N78" i="6"/>
  <c r="Q78" i="6"/>
  <c r="AK68" i="6"/>
  <c r="H68" i="6"/>
  <c r="K68" i="6"/>
  <c r="W78" i="6"/>
  <c r="B68" i="6"/>
  <c r="D37" i="4"/>
  <c r="B37" i="6"/>
  <c r="L67" i="6"/>
  <c r="AC67" i="6"/>
  <c r="AA67" i="6"/>
  <c r="AJ67" i="6"/>
  <c r="Y67" i="6"/>
  <c r="AH67" i="6"/>
  <c r="X67" i="6"/>
  <c r="AE67" i="6"/>
  <c r="AD67" i="6"/>
  <c r="AK67" i="6"/>
  <c r="AL67" i="6"/>
  <c r="AI67" i="6"/>
  <c r="B67" i="6"/>
  <c r="AB67" i="6"/>
  <c r="Z67" i="6"/>
  <c r="G124" i="6"/>
  <c r="AH124" i="6"/>
  <c r="AC124" i="6"/>
  <c r="AL124" i="6"/>
  <c r="B124" i="6"/>
  <c r="X124" i="6"/>
  <c r="G70" i="6"/>
  <c r="E70" i="6"/>
  <c r="J70" i="6"/>
  <c r="P70" i="6"/>
  <c r="V70" i="6"/>
  <c r="L70" i="6"/>
  <c r="T70" i="6"/>
  <c r="AB70" i="6"/>
  <c r="AJ70" i="6"/>
  <c r="AI70" i="6"/>
  <c r="AF70" i="6"/>
  <c r="F70" i="6"/>
  <c r="M70" i="6"/>
  <c r="U70" i="6"/>
  <c r="B70" i="6"/>
  <c r="I70" i="6"/>
  <c r="AH70" i="6"/>
  <c r="Z70" i="6"/>
  <c r="AL70" i="6"/>
  <c r="N70" i="6"/>
  <c r="AA70" i="6"/>
  <c r="AC70" i="6"/>
  <c r="X70" i="6"/>
  <c r="Q70" i="6"/>
  <c r="AK70" i="6"/>
  <c r="AE70" i="6"/>
  <c r="AD70" i="6"/>
  <c r="H70" i="6"/>
  <c r="Y70" i="6"/>
  <c r="B168" i="4"/>
  <c r="B167" i="6"/>
  <c r="N26" i="10" s="1"/>
  <c r="G98" i="6"/>
  <c r="G119" i="6"/>
  <c r="K119" i="6"/>
  <c r="O119" i="6"/>
  <c r="S119" i="6"/>
  <c r="W119" i="6"/>
  <c r="H119" i="6"/>
  <c r="L119" i="6"/>
  <c r="P119" i="6"/>
  <c r="T119" i="6"/>
  <c r="E119" i="6"/>
  <c r="M119" i="6"/>
  <c r="U119" i="6"/>
  <c r="F119" i="6"/>
  <c r="N119" i="6"/>
  <c r="V119" i="6"/>
  <c r="I119" i="6"/>
  <c r="J119" i="6"/>
  <c r="Q119" i="6"/>
  <c r="R119" i="6"/>
  <c r="B119" i="6"/>
  <c r="X119" i="6"/>
  <c r="AC119" i="6"/>
  <c r="AK119" i="6"/>
  <c r="AE119" i="6"/>
  <c r="AD119" i="6"/>
  <c r="AL119" i="6"/>
  <c r="AB119" i="6"/>
  <c r="AF119" i="6"/>
  <c r="AI119" i="6"/>
  <c r="Y119" i="6"/>
  <c r="AG119" i="6"/>
  <c r="AA119" i="6"/>
  <c r="AH119" i="6"/>
  <c r="AJ119" i="6"/>
  <c r="Z119" i="6"/>
  <c r="B32" i="6"/>
  <c r="F165" i="4"/>
  <c r="F23" i="10" s="1"/>
  <c r="F125" i="6"/>
  <c r="J125" i="6"/>
  <c r="N125" i="6"/>
  <c r="R125" i="6"/>
  <c r="V125" i="6"/>
  <c r="G125" i="6"/>
  <c r="K125" i="6"/>
  <c r="O125" i="6"/>
  <c r="S125" i="6"/>
  <c r="W125" i="6"/>
  <c r="H125" i="6"/>
  <c r="P125" i="6"/>
  <c r="I125" i="6"/>
  <c r="Q125" i="6"/>
  <c r="T125" i="6"/>
  <c r="E125" i="6"/>
  <c r="U125" i="6"/>
  <c r="L125" i="6"/>
  <c r="M125" i="6"/>
  <c r="B125" i="6"/>
  <c r="AA125" i="6"/>
  <c r="AC125" i="6"/>
  <c r="Z125" i="6"/>
  <c r="AH125" i="6"/>
  <c r="AJ125" i="6"/>
  <c r="AE125" i="6"/>
  <c r="AI125" i="6"/>
  <c r="AF125" i="6"/>
  <c r="AG125" i="6"/>
  <c r="AL125" i="6"/>
  <c r="X125" i="6"/>
  <c r="Y125" i="6"/>
  <c r="AK125" i="6"/>
  <c r="AD125" i="6"/>
  <c r="E148" i="6"/>
  <c r="B167" i="4"/>
  <c r="H127" i="6"/>
  <c r="L127" i="6"/>
  <c r="P127" i="6"/>
  <c r="T127" i="6"/>
  <c r="E127" i="6"/>
  <c r="I127" i="6"/>
  <c r="M127" i="6"/>
  <c r="Q127" i="6"/>
  <c r="U127" i="6"/>
  <c r="J127" i="6"/>
  <c r="R127" i="6"/>
  <c r="K127" i="6"/>
  <c r="S127" i="6"/>
  <c r="G127" i="6"/>
  <c r="W127" i="6"/>
  <c r="N127" i="6"/>
  <c r="O127" i="6"/>
  <c r="F127" i="6"/>
  <c r="V127" i="6"/>
  <c r="Y127" i="6"/>
  <c r="AK127" i="6"/>
  <c r="AG127" i="6"/>
  <c r="B127" i="6"/>
  <c r="AD127" i="6"/>
  <c r="AL127" i="6"/>
  <c r="X127" i="6"/>
  <c r="AI127" i="6"/>
  <c r="AB127" i="6"/>
  <c r="AC127" i="6"/>
  <c r="AE127" i="6"/>
  <c r="AJ127" i="6"/>
  <c r="AF127" i="6"/>
  <c r="Z127" i="6"/>
  <c r="AA127" i="6"/>
  <c r="AH127" i="6"/>
  <c r="F167" i="6"/>
  <c r="R26" i="10" s="1"/>
  <c r="H113" i="6"/>
  <c r="L113" i="6"/>
  <c r="P113" i="6"/>
  <c r="T113" i="6"/>
  <c r="E113" i="6"/>
  <c r="I113" i="6"/>
  <c r="M113" i="6"/>
  <c r="Q113" i="6"/>
  <c r="U113" i="6"/>
  <c r="G113" i="6"/>
  <c r="O113" i="6"/>
  <c r="W113" i="6"/>
  <c r="J113" i="6"/>
  <c r="R113" i="6"/>
  <c r="F113" i="6"/>
  <c r="V113" i="6"/>
  <c r="K113" i="6"/>
  <c r="N113" i="6"/>
  <c r="B113" i="6"/>
  <c r="S113" i="6"/>
  <c r="AC113" i="6"/>
  <c r="Z113" i="6"/>
  <c r="AH113" i="6"/>
  <c r="AA113" i="6"/>
  <c r="AI113" i="6"/>
  <c r="AB113" i="6"/>
  <c r="AJ113" i="6"/>
  <c r="AG113" i="6"/>
  <c r="AD113" i="6"/>
  <c r="Y113" i="6"/>
  <c r="AL113" i="6"/>
  <c r="X113" i="6"/>
  <c r="AK113" i="6"/>
  <c r="AF113" i="6"/>
  <c r="AE113" i="6"/>
  <c r="X66" i="6"/>
  <c r="B66" i="6"/>
  <c r="AL66" i="6"/>
  <c r="AA66" i="6"/>
  <c r="S16" i="6"/>
  <c r="B16" i="6"/>
  <c r="G126" i="6"/>
  <c r="K126" i="6"/>
  <c r="O126" i="6"/>
  <c r="S126" i="6"/>
  <c r="W126" i="6"/>
  <c r="H126" i="6"/>
  <c r="L126" i="6"/>
  <c r="P126" i="6"/>
  <c r="T126" i="6"/>
  <c r="I126" i="6"/>
  <c r="Q126" i="6"/>
  <c r="J126" i="6"/>
  <c r="R126" i="6"/>
  <c r="F126" i="6"/>
  <c r="V126" i="6"/>
  <c r="M126" i="6"/>
  <c r="N126" i="6"/>
  <c r="E126" i="6"/>
  <c r="U126" i="6"/>
  <c r="AA126" i="6"/>
  <c r="AI126" i="6"/>
  <c r="AB126" i="6"/>
  <c r="AJ126" i="6"/>
  <c r="B126" i="6"/>
  <c r="AL126" i="6"/>
  <c r="AG126" i="6"/>
  <c r="AD126" i="6"/>
  <c r="AC126" i="6"/>
  <c r="Z126" i="6"/>
  <c r="Y126" i="6"/>
  <c r="AE126" i="6"/>
  <c r="X126" i="6"/>
  <c r="AF126" i="6"/>
  <c r="AK126" i="6"/>
  <c r="AH126" i="6"/>
  <c r="H160" i="4"/>
  <c r="H18" i="10" s="1"/>
  <c r="B166" i="4"/>
  <c r="B24" i="10" s="1"/>
  <c r="F166" i="4"/>
  <c r="F24" i="10" s="1"/>
  <c r="AB25" i="6"/>
  <c r="B165" i="6" s="1"/>
  <c r="G154" i="4"/>
  <c r="G12" i="10" s="1"/>
  <c r="B132" i="6"/>
  <c r="I74" i="6"/>
  <c r="G74" i="6"/>
  <c r="R74" i="6"/>
  <c r="B74" i="6"/>
  <c r="AK74" i="6"/>
  <c r="B159" i="6"/>
  <c r="H13" i="6"/>
  <c r="L13" i="6"/>
  <c r="P13" i="6"/>
  <c r="T13" i="6"/>
  <c r="I13" i="6"/>
  <c r="M13" i="6"/>
  <c r="Q13" i="6"/>
  <c r="U13" i="6"/>
  <c r="F13" i="6"/>
  <c r="J13" i="6"/>
  <c r="N13" i="6"/>
  <c r="R13" i="6"/>
  <c r="V13" i="6"/>
  <c r="K13" i="6"/>
  <c r="O13" i="6"/>
  <c r="S13" i="6"/>
  <c r="W13" i="6"/>
  <c r="X13" i="6"/>
  <c r="Z13" i="6"/>
  <c r="AB13" i="6"/>
  <c r="AD13" i="6"/>
  <c r="AF13" i="6"/>
  <c r="AH13" i="6"/>
  <c r="AJ13" i="6"/>
  <c r="AL13" i="6"/>
  <c r="B13" i="6"/>
  <c r="Y13" i="6"/>
  <c r="AC13" i="6"/>
  <c r="AG13" i="6"/>
  <c r="AK13" i="6"/>
  <c r="G13" i="6"/>
  <c r="AA13" i="6"/>
  <c r="AE13" i="6"/>
  <c r="AI13" i="6"/>
  <c r="B160" i="4"/>
  <c r="B18" i="10" s="1"/>
  <c r="F160" i="4"/>
  <c r="F18" i="10" s="1"/>
  <c r="AL19" i="6"/>
  <c r="B169" i="4"/>
  <c r="E128" i="6"/>
  <c r="I128" i="6"/>
  <c r="M128" i="6"/>
  <c r="Q128" i="6"/>
  <c r="U128" i="6"/>
  <c r="F128" i="6"/>
  <c r="J128" i="6"/>
  <c r="N128" i="6"/>
  <c r="R128" i="6"/>
  <c r="V128" i="6"/>
  <c r="H128" i="6"/>
  <c r="P128" i="6"/>
  <c r="K128" i="6"/>
  <c r="S128" i="6"/>
  <c r="G128" i="6"/>
  <c r="W128" i="6"/>
  <c r="L128" i="6"/>
  <c r="O128" i="6"/>
  <c r="T128" i="6"/>
  <c r="AE128" i="6"/>
  <c r="X128" i="6"/>
  <c r="AF128" i="6"/>
  <c r="AG128" i="6"/>
  <c r="AC128" i="6"/>
  <c r="Z128" i="6"/>
  <c r="AD128" i="6"/>
  <c r="AB128" i="6"/>
  <c r="Y128" i="6"/>
  <c r="B128" i="6"/>
  <c r="AK128" i="6"/>
  <c r="AA128" i="6"/>
  <c r="AJ128" i="6"/>
  <c r="AI128" i="6"/>
  <c r="AH128" i="6"/>
  <c r="E76" i="6"/>
  <c r="I76" i="6"/>
  <c r="M76" i="6"/>
  <c r="Q76" i="6"/>
  <c r="U76" i="6"/>
  <c r="F76" i="6"/>
  <c r="J76" i="6"/>
  <c r="N76" i="6"/>
  <c r="R76" i="6"/>
  <c r="V76" i="6"/>
  <c r="K76" i="6"/>
  <c r="S76" i="6"/>
  <c r="AB76" i="6"/>
  <c r="L76" i="6"/>
  <c r="T76" i="6"/>
  <c r="G76" i="6"/>
  <c r="O76" i="6"/>
  <c r="W76" i="6"/>
  <c r="H76" i="6"/>
  <c r="AE76" i="6"/>
  <c r="P76" i="6"/>
  <c r="AK76" i="6"/>
  <c r="Z76" i="6"/>
  <c r="AH76" i="6"/>
  <c r="AG76" i="6"/>
  <c r="X76" i="6"/>
  <c r="AJ76" i="6"/>
  <c r="AC76" i="6"/>
  <c r="AA76" i="6"/>
  <c r="AI76" i="6"/>
  <c r="B76" i="6"/>
  <c r="AD76" i="6"/>
  <c r="Y76" i="6"/>
  <c r="AF76" i="6"/>
  <c r="AL76" i="6"/>
  <c r="F105" i="6"/>
  <c r="C170" i="4"/>
  <c r="F158" i="6"/>
  <c r="R17" i="10" s="1"/>
  <c r="H116" i="6"/>
  <c r="B116" i="6"/>
  <c r="AI116" i="6"/>
  <c r="F104" i="6"/>
  <c r="G159" i="6"/>
  <c r="S18" i="10" s="1"/>
  <c r="D35" i="4"/>
  <c r="B35" i="6"/>
  <c r="B170" i="4"/>
  <c r="B168" i="6"/>
  <c r="D170" i="4"/>
  <c r="G159" i="4"/>
  <c r="G17" i="10" s="1"/>
  <c r="H120" i="6"/>
  <c r="L120" i="6"/>
  <c r="P120" i="6"/>
  <c r="T120" i="6"/>
  <c r="E120" i="6"/>
  <c r="I120" i="6"/>
  <c r="M120" i="6"/>
  <c r="Q120" i="6"/>
  <c r="U120" i="6"/>
  <c r="F120" i="6"/>
  <c r="N120" i="6"/>
  <c r="V120" i="6"/>
  <c r="G120" i="6"/>
  <c r="O120" i="6"/>
  <c r="W120" i="6"/>
  <c r="S120" i="6"/>
  <c r="J120" i="6"/>
  <c r="K120" i="6"/>
  <c r="AE120" i="6"/>
  <c r="X120" i="6"/>
  <c r="AF120" i="6"/>
  <c r="Z120" i="6"/>
  <c r="B120" i="6"/>
  <c r="AL120" i="6"/>
  <c r="Y120" i="6"/>
  <c r="AK120" i="6"/>
  <c r="AH120" i="6"/>
  <c r="AA120" i="6"/>
  <c r="AI120" i="6"/>
  <c r="AB120" i="6"/>
  <c r="AJ120" i="6"/>
  <c r="AD120" i="6"/>
  <c r="AC120" i="6"/>
  <c r="G161" i="4"/>
  <c r="G19" i="10" s="1"/>
  <c r="F157" i="6"/>
  <c r="R16" i="10" s="1"/>
  <c r="B164" i="6" l="1"/>
  <c r="N23" i="10" s="1"/>
  <c r="B165" i="4"/>
  <c r="B23" i="10" s="1"/>
  <c r="J165" i="6"/>
  <c r="V24" i="10" s="1"/>
  <c r="N24" i="10"/>
  <c r="J159" i="6"/>
  <c r="V18" i="10" s="1"/>
  <c r="N18" i="10"/>
  <c r="L169" i="6"/>
  <c r="X28" i="10" s="1"/>
  <c r="P28" i="10"/>
  <c r="J168" i="6"/>
  <c r="V27" i="10" s="1"/>
  <c r="N27" i="10"/>
  <c r="J166" i="6"/>
  <c r="V25" i="10" s="1"/>
  <c r="N25" i="10"/>
  <c r="J164" i="6"/>
  <c r="V23" i="10" s="1"/>
  <c r="J169" i="4"/>
  <c r="J27" i="10" s="1"/>
  <c r="B27" i="10"/>
  <c r="J167" i="4"/>
  <c r="J25" i="10" s="1"/>
  <c r="B25" i="10"/>
  <c r="L170" i="4"/>
  <c r="L28" i="10" s="1"/>
  <c r="D28" i="10"/>
  <c r="J170" i="4"/>
  <c r="J28" i="10" s="1"/>
  <c r="B28" i="10"/>
  <c r="K170" i="4"/>
  <c r="K28" i="10" s="1"/>
  <c r="C28" i="10"/>
  <c r="J168" i="4"/>
  <c r="J26" i="10" s="1"/>
  <c r="B26" i="10"/>
  <c r="D204" i="4"/>
  <c r="D61" i="10" s="1"/>
  <c r="C169" i="6"/>
  <c r="D3" i="4"/>
  <c r="E3" i="4" s="1"/>
  <c r="J133" i="4"/>
  <c r="I133" i="6"/>
  <c r="H140" i="6"/>
  <c r="I140" i="4"/>
  <c r="J134" i="4"/>
  <c r="I134" i="6"/>
  <c r="I141" i="4"/>
  <c r="H141" i="6"/>
  <c r="D136" i="6"/>
  <c r="I84" i="6"/>
  <c r="I83" i="6"/>
  <c r="G90" i="6"/>
  <c r="G91" i="6"/>
  <c r="I40" i="4"/>
  <c r="H40" i="6"/>
  <c r="K41" i="4"/>
  <c r="J41" i="6"/>
  <c r="D38" i="6"/>
  <c r="E38" i="4"/>
  <c r="F38" i="4" s="1"/>
  <c r="G38" i="4" s="1"/>
  <c r="H38" i="4" s="1"/>
  <c r="I38" i="4" s="1"/>
  <c r="J38" i="4" s="1"/>
  <c r="K38" i="4" s="1"/>
  <c r="D35" i="6"/>
  <c r="E35" i="4"/>
  <c r="F35" i="4" s="1"/>
  <c r="G35" i="4" s="1"/>
  <c r="H35" i="4" s="1"/>
  <c r="I35" i="4" s="1"/>
  <c r="J35" i="4" s="1"/>
  <c r="K35" i="4" s="1"/>
  <c r="L35" i="4" s="1"/>
  <c r="D37" i="6"/>
  <c r="E37" i="4"/>
  <c r="F37" i="4" s="1"/>
  <c r="G37" i="4" s="1"/>
  <c r="H37" i="4" s="1"/>
  <c r="I37" i="4" s="1"/>
  <c r="J37" i="4" s="1"/>
  <c r="K37" i="4" s="1"/>
  <c r="L37" i="4" s="1"/>
  <c r="M37" i="4" s="1"/>
  <c r="N37" i="4" s="1"/>
  <c r="O37" i="4" s="1"/>
  <c r="P37" i="4" s="1"/>
  <c r="Q37" i="4" s="1"/>
  <c r="R37" i="4" s="1"/>
  <c r="S37" i="4" s="1"/>
  <c r="T37" i="4" s="1"/>
  <c r="U37" i="4" s="1"/>
  <c r="V37" i="4" s="1"/>
  <c r="W37" i="4" s="1"/>
  <c r="X37" i="4" s="1"/>
  <c r="Y37" i="4" s="1"/>
  <c r="Z37" i="4" s="1"/>
  <c r="AA37" i="4" s="1"/>
  <c r="AB37" i="4" s="1"/>
  <c r="AC37" i="4" s="1"/>
  <c r="AD37" i="4" s="1"/>
  <c r="AE37" i="4" s="1"/>
  <c r="AF37" i="4" s="1"/>
  <c r="AG37" i="4" s="1"/>
  <c r="AH37" i="4" s="1"/>
  <c r="AI37" i="4" s="1"/>
  <c r="AJ37" i="4" s="1"/>
  <c r="AK37" i="4" s="1"/>
  <c r="AL37" i="4" s="1"/>
  <c r="D43" i="6"/>
  <c r="E43" i="4"/>
  <c r="D46" i="6"/>
  <c r="E46" i="4"/>
  <c r="F46" i="4" s="1"/>
  <c r="G46" i="4" s="1"/>
  <c r="H46" i="4" s="1"/>
  <c r="I46" i="4" s="1"/>
  <c r="J46" i="4" s="1"/>
  <c r="K46" i="4" s="1"/>
  <c r="L46" i="4" s="1"/>
  <c r="M46" i="4" s="1"/>
  <c r="N46" i="4" s="1"/>
  <c r="O46" i="4" s="1"/>
  <c r="P46" i="4" s="1"/>
  <c r="Q46" i="4" s="1"/>
  <c r="R46" i="4" s="1"/>
  <c r="S46" i="4" s="1"/>
  <c r="T46" i="4" s="1"/>
  <c r="U46" i="4" s="1"/>
  <c r="V46" i="4" s="1"/>
  <c r="W46" i="4" s="1"/>
  <c r="X46" i="4" s="1"/>
  <c r="Y46" i="4" s="1"/>
  <c r="Z46" i="4" s="1"/>
  <c r="AA46" i="4" s="1"/>
  <c r="AB46" i="4" s="1"/>
  <c r="AC46" i="4" s="1"/>
  <c r="AD46" i="4" s="1"/>
  <c r="AE46" i="4" s="1"/>
  <c r="AF46" i="4" s="1"/>
  <c r="AG46" i="4" s="1"/>
  <c r="AH46" i="4" s="1"/>
  <c r="AI46" i="4" s="1"/>
  <c r="AJ46" i="4" s="1"/>
  <c r="AK46" i="4" s="1"/>
  <c r="AL46" i="4" s="1"/>
  <c r="D36" i="6"/>
  <c r="E36" i="4"/>
  <c r="D42" i="6"/>
  <c r="E42" i="4"/>
  <c r="F42" i="4" s="1"/>
  <c r="G42" i="4" s="1"/>
  <c r="H42" i="4" s="1"/>
  <c r="I42" i="4" s="1"/>
  <c r="J42" i="4" s="1"/>
  <c r="K42" i="4" s="1"/>
  <c r="L42" i="4" s="1"/>
  <c r="M42" i="4" s="1"/>
  <c r="N42" i="4" s="1"/>
  <c r="O42" i="4" s="1"/>
  <c r="P42" i="4" s="1"/>
  <c r="Q42" i="4" s="1"/>
  <c r="R42" i="4" s="1"/>
  <c r="S42" i="4" s="1"/>
  <c r="T42" i="4" s="1"/>
  <c r="U42" i="4" s="1"/>
  <c r="V42" i="4" s="1"/>
  <c r="W42" i="4" s="1"/>
  <c r="X42" i="4" s="1"/>
  <c r="Y42" i="4" s="1"/>
  <c r="Z42" i="4" s="1"/>
  <c r="AA42" i="4" s="1"/>
  <c r="AB42" i="4" s="1"/>
  <c r="AC42" i="4" s="1"/>
  <c r="AD42" i="4" s="1"/>
  <c r="AE42" i="4" s="1"/>
  <c r="AF42" i="4" s="1"/>
  <c r="AG42" i="4" s="1"/>
  <c r="AH42" i="4" s="1"/>
  <c r="AI42" i="4" s="1"/>
  <c r="AJ42" i="4" s="1"/>
  <c r="AK42" i="4" s="1"/>
  <c r="AL42" i="4" s="1"/>
  <c r="D47" i="6"/>
  <c r="E47" i="4"/>
  <c r="D39" i="6"/>
  <c r="E39" i="4"/>
  <c r="F39" i="4" s="1"/>
  <c r="G39" i="4" s="1"/>
  <c r="H39" i="4" s="1"/>
  <c r="I39" i="4" s="1"/>
  <c r="J39" i="4" s="1"/>
  <c r="K39" i="4" s="1"/>
  <c r="L39" i="4" s="1"/>
  <c r="M39" i="4" s="1"/>
  <c r="N39" i="4" s="1"/>
  <c r="O39" i="4" s="1"/>
  <c r="P39" i="4" s="1"/>
  <c r="Q39" i="4" s="1"/>
  <c r="R39" i="4" s="1"/>
  <c r="S39" i="4" s="1"/>
  <c r="T39" i="4" s="1"/>
  <c r="U39" i="4" s="1"/>
  <c r="V39" i="4" s="1"/>
  <c r="W39" i="4" s="1"/>
  <c r="X39" i="4" s="1"/>
  <c r="Y39" i="4" s="1"/>
  <c r="Z39" i="4" s="1"/>
  <c r="AA39" i="4" s="1"/>
  <c r="AB39" i="4" s="1"/>
  <c r="AC39" i="4" s="1"/>
  <c r="AD39" i="4" s="1"/>
  <c r="AE39" i="4" s="1"/>
  <c r="AF39" i="4" s="1"/>
  <c r="AG39" i="4" s="1"/>
  <c r="AH39" i="4" s="1"/>
  <c r="AI39" i="4" s="1"/>
  <c r="AJ39" i="4" s="1"/>
  <c r="AK39" i="4" s="1"/>
  <c r="AL39" i="4" s="1"/>
  <c r="D45" i="6"/>
  <c r="E45" i="4"/>
  <c r="F45" i="4" s="1"/>
  <c r="G45" i="4" s="1"/>
  <c r="H45" i="4" s="1"/>
  <c r="I45" i="4" s="1"/>
  <c r="J45" i="4" s="1"/>
  <c r="K45" i="4" s="1"/>
  <c r="L45" i="4" s="1"/>
  <c r="M45" i="4" s="1"/>
  <c r="N45" i="4" s="1"/>
  <c r="O45" i="4" s="1"/>
  <c r="P45" i="4" s="1"/>
  <c r="Q45" i="4" s="1"/>
  <c r="R45" i="4" s="1"/>
  <c r="S45" i="4" s="1"/>
  <c r="T45" i="4" s="1"/>
  <c r="U45" i="4" s="1"/>
  <c r="V45" i="4" s="1"/>
  <c r="W45" i="4" s="1"/>
  <c r="X45" i="4" s="1"/>
  <c r="Y45" i="4" s="1"/>
  <c r="Z45" i="4" s="1"/>
  <c r="AA45" i="4" s="1"/>
  <c r="AB45" i="4" s="1"/>
  <c r="AC45" i="4" s="1"/>
  <c r="AD45" i="4" s="1"/>
  <c r="AE45" i="4" s="1"/>
  <c r="AF45" i="4" s="1"/>
  <c r="AG45" i="4" s="1"/>
  <c r="AH45" i="4" s="1"/>
  <c r="AI45" i="4" s="1"/>
  <c r="AJ45" i="4" s="1"/>
  <c r="AK45" i="4" s="1"/>
  <c r="AL45" i="4" s="1"/>
  <c r="B204" i="4"/>
  <c r="B61" i="10" s="1"/>
  <c r="E44" i="6"/>
  <c r="D44" i="6"/>
  <c r="E53" i="6"/>
  <c r="D53" i="6"/>
  <c r="D103" i="6"/>
  <c r="E103" i="6"/>
  <c r="K34" i="6"/>
  <c r="M33" i="6"/>
  <c r="F142" i="6"/>
  <c r="E142" i="6"/>
  <c r="F136" i="6"/>
  <c r="E136" i="6"/>
  <c r="R123" i="6"/>
  <c r="D163" i="6" s="1"/>
  <c r="W117" i="6"/>
  <c r="D157" i="6" s="1"/>
  <c r="F96" i="6"/>
  <c r="E96" i="6"/>
  <c r="F95" i="6"/>
  <c r="E95" i="6"/>
  <c r="R73" i="6"/>
  <c r="C163" i="6" s="1"/>
  <c r="R20" i="6"/>
  <c r="B160" i="6" s="1"/>
  <c r="H6" i="4"/>
  <c r="G6" i="6"/>
  <c r="H5" i="4"/>
  <c r="G5" i="6"/>
  <c r="I110" i="6"/>
  <c r="I108" i="6"/>
  <c r="I109" i="6"/>
  <c r="G54" i="6"/>
  <c r="F54" i="6"/>
  <c r="F57" i="6"/>
  <c r="E57" i="6"/>
  <c r="K58" i="6"/>
  <c r="K59" i="6"/>
  <c r="K60" i="6"/>
  <c r="J9" i="4"/>
  <c r="I9" i="6"/>
  <c r="J10" i="4"/>
  <c r="I10" i="6"/>
  <c r="I8" i="4"/>
  <c r="H8" i="6"/>
  <c r="G4" i="4"/>
  <c r="F4" i="6"/>
  <c r="K7" i="4"/>
  <c r="J7" i="6"/>
  <c r="B158" i="4"/>
  <c r="B157" i="6"/>
  <c r="C36" i="6"/>
  <c r="B163" i="6"/>
  <c r="B164" i="4"/>
  <c r="D158" i="4"/>
  <c r="B161" i="4"/>
  <c r="C164" i="4"/>
  <c r="D164" i="4"/>
  <c r="D158" i="6"/>
  <c r="D159" i="4"/>
  <c r="E143" i="6"/>
  <c r="E88" i="6"/>
  <c r="E92" i="6"/>
  <c r="E137" i="6"/>
  <c r="C43" i="6"/>
  <c r="C38" i="6"/>
  <c r="C45" i="6"/>
  <c r="H106" i="6"/>
  <c r="G56" i="6"/>
  <c r="B169" i="6"/>
  <c r="C167" i="6"/>
  <c r="C157" i="6"/>
  <c r="C158" i="4"/>
  <c r="C168" i="4"/>
  <c r="B203" i="6"/>
  <c r="N61" i="10" s="1"/>
  <c r="C203" i="6"/>
  <c r="O61" i="10" s="1"/>
  <c r="F48" i="6"/>
  <c r="F55" i="6"/>
  <c r="C169" i="4"/>
  <c r="C165" i="6"/>
  <c r="C47" i="6"/>
  <c r="E97" i="6"/>
  <c r="C153" i="6"/>
  <c r="C160" i="4"/>
  <c r="D165" i="4"/>
  <c r="C154" i="4"/>
  <c r="D160" i="4"/>
  <c r="C158" i="6"/>
  <c r="C159" i="6"/>
  <c r="C46" i="6"/>
  <c r="C160" i="6"/>
  <c r="B158" i="6"/>
  <c r="C161" i="4"/>
  <c r="J160" i="4"/>
  <c r="J18" i="10" s="1"/>
  <c r="C37" i="6"/>
  <c r="C39" i="6"/>
  <c r="C159" i="4"/>
  <c r="B159" i="4"/>
  <c r="J166" i="4"/>
  <c r="J24" i="10" s="1"/>
  <c r="C166" i="4"/>
  <c r="E94" i="6"/>
  <c r="D164" i="6"/>
  <c r="C168" i="6"/>
  <c r="C82" i="6"/>
  <c r="C42" i="6"/>
  <c r="E86" i="6"/>
  <c r="E147" i="6"/>
  <c r="D168" i="6"/>
  <c r="D169" i="4"/>
  <c r="C164" i="6"/>
  <c r="C165" i="4"/>
  <c r="C157" i="4"/>
  <c r="C156" i="6"/>
  <c r="D153" i="6"/>
  <c r="P12" i="10" s="1"/>
  <c r="D154" i="4"/>
  <c r="D12" i="10" s="1"/>
  <c r="C32" i="6"/>
  <c r="D159" i="6"/>
  <c r="D166" i="6"/>
  <c r="D167" i="4"/>
  <c r="D160" i="6"/>
  <c r="D161" i="4"/>
  <c r="C35" i="6"/>
  <c r="D156" i="6"/>
  <c r="D157" i="4"/>
  <c r="J167" i="6"/>
  <c r="V26" i="10" s="1"/>
  <c r="F148" i="6"/>
  <c r="D165" i="6"/>
  <c r="D166" i="4"/>
  <c r="G104" i="6"/>
  <c r="G105" i="6"/>
  <c r="E87" i="6"/>
  <c r="C167" i="4"/>
  <c r="C166" i="6"/>
  <c r="B154" i="4"/>
  <c r="B12" i="10" s="1"/>
  <c r="B153" i="6"/>
  <c r="N12" i="10" s="1"/>
  <c r="C204" i="4"/>
  <c r="C61" i="10" s="1"/>
  <c r="B157" i="4"/>
  <c r="B156" i="6"/>
  <c r="D167" i="6"/>
  <c r="D168" i="4"/>
  <c r="H98" i="6"/>
  <c r="J165" i="4" l="1"/>
  <c r="J23" i="10" s="1"/>
  <c r="L38" i="4"/>
  <c r="M38" i="4" s="1"/>
  <c r="N38" i="4" s="1"/>
  <c r="O38" i="4" s="1"/>
  <c r="P38" i="4" s="1"/>
  <c r="Q38" i="4" s="1"/>
  <c r="R38" i="4" s="1"/>
  <c r="S38" i="4" s="1"/>
  <c r="T38" i="4" s="1"/>
  <c r="U38" i="4" s="1"/>
  <c r="V38" i="4" s="1"/>
  <c r="W38" i="4" s="1"/>
  <c r="X38" i="4" s="1"/>
  <c r="Y38" i="4" s="1"/>
  <c r="Z38" i="4" s="1"/>
  <c r="AA38" i="4" s="1"/>
  <c r="AB38" i="4" s="1"/>
  <c r="AC38" i="4" s="1"/>
  <c r="AD38" i="4" s="1"/>
  <c r="AE38" i="4" s="1"/>
  <c r="AF38" i="4" s="1"/>
  <c r="AG38" i="4" s="1"/>
  <c r="AH38" i="4" s="1"/>
  <c r="AI38" i="4" s="1"/>
  <c r="AJ38" i="4" s="1"/>
  <c r="AK38" i="4" s="1"/>
  <c r="AL38" i="4" s="1"/>
  <c r="M35" i="4"/>
  <c r="N35" i="4" s="1"/>
  <c r="O35" i="4" s="1"/>
  <c r="P35" i="4" s="1"/>
  <c r="Q35" i="4" s="1"/>
  <c r="R35" i="4" s="1"/>
  <c r="S35" i="4" s="1"/>
  <c r="T35" i="4" s="1"/>
  <c r="U35" i="4" s="1"/>
  <c r="V35" i="4" s="1"/>
  <c r="W35" i="4" s="1"/>
  <c r="X35" i="4" s="1"/>
  <c r="Y35" i="4" s="1"/>
  <c r="Z35" i="4" s="1"/>
  <c r="AA35" i="4" s="1"/>
  <c r="AB35" i="4" s="1"/>
  <c r="AC35" i="4" s="1"/>
  <c r="AD35" i="4" s="1"/>
  <c r="AE35" i="4" s="1"/>
  <c r="AF35" i="4" s="1"/>
  <c r="AG35" i="4" s="1"/>
  <c r="AH35" i="4" s="1"/>
  <c r="AI35" i="4" s="1"/>
  <c r="AJ35" i="4" s="1"/>
  <c r="AK35" i="4" s="1"/>
  <c r="AL35" i="4" s="1"/>
  <c r="L167" i="6"/>
  <c r="X26" i="10" s="1"/>
  <c r="P26" i="10"/>
  <c r="L165" i="6"/>
  <c r="X24" i="10" s="1"/>
  <c r="P24" i="10"/>
  <c r="K157" i="6"/>
  <c r="W16" i="10" s="1"/>
  <c r="O16" i="10"/>
  <c r="K163" i="6"/>
  <c r="W22" i="10" s="1"/>
  <c r="O22" i="10"/>
  <c r="J156" i="6"/>
  <c r="V15" i="10" s="1"/>
  <c r="N15" i="10"/>
  <c r="L166" i="6"/>
  <c r="X25" i="10" s="1"/>
  <c r="P25" i="10"/>
  <c r="K168" i="6"/>
  <c r="W27" i="10" s="1"/>
  <c r="O27" i="10"/>
  <c r="K160" i="6"/>
  <c r="W19" i="10" s="1"/>
  <c r="O19" i="10"/>
  <c r="K153" i="6"/>
  <c r="W12" i="10" s="1"/>
  <c r="O12" i="10"/>
  <c r="K167" i="6"/>
  <c r="W26" i="10" s="1"/>
  <c r="O26" i="10"/>
  <c r="L158" i="6"/>
  <c r="X17" i="10" s="1"/>
  <c r="P17" i="10"/>
  <c r="J157" i="6"/>
  <c r="V16" i="10" s="1"/>
  <c r="N16" i="10"/>
  <c r="L157" i="6"/>
  <c r="X16" i="10" s="1"/>
  <c r="P16" i="10"/>
  <c r="L168" i="6"/>
  <c r="X27" i="10" s="1"/>
  <c r="P27" i="10"/>
  <c r="K158" i="6"/>
  <c r="W17" i="10" s="1"/>
  <c r="O17" i="10"/>
  <c r="K166" i="6"/>
  <c r="W25" i="10" s="1"/>
  <c r="O25" i="10"/>
  <c r="L163" i="6"/>
  <c r="X22" i="10" s="1"/>
  <c r="P22" i="10"/>
  <c r="K169" i="6"/>
  <c r="W28" i="10" s="1"/>
  <c r="O28" i="10"/>
  <c r="L156" i="6"/>
  <c r="X15" i="10" s="1"/>
  <c r="P15" i="10"/>
  <c r="J158" i="6"/>
  <c r="V17" i="10" s="1"/>
  <c r="N17" i="10"/>
  <c r="K165" i="6"/>
  <c r="W24" i="10" s="1"/>
  <c r="O24" i="10"/>
  <c r="L159" i="6"/>
  <c r="X18" i="10" s="1"/>
  <c r="P18" i="10"/>
  <c r="K164" i="6"/>
  <c r="W23" i="10" s="1"/>
  <c r="O23" i="10"/>
  <c r="L164" i="6"/>
  <c r="X23" i="10" s="1"/>
  <c r="P23" i="10"/>
  <c r="J169" i="6"/>
  <c r="V28" i="10" s="1"/>
  <c r="N28" i="10"/>
  <c r="L160" i="6"/>
  <c r="X19" i="10" s="1"/>
  <c r="P19" i="10"/>
  <c r="K156" i="6"/>
  <c r="W15" i="10" s="1"/>
  <c r="O15" i="10"/>
  <c r="K159" i="6"/>
  <c r="W18" i="10" s="1"/>
  <c r="O18" i="10"/>
  <c r="J163" i="6"/>
  <c r="V22" i="10" s="1"/>
  <c r="N22" i="10"/>
  <c r="J160" i="6"/>
  <c r="V19" i="10" s="1"/>
  <c r="N19" i="10"/>
  <c r="K166" i="4"/>
  <c r="K24" i="10" s="1"/>
  <c r="C24" i="10"/>
  <c r="K160" i="4"/>
  <c r="K18" i="10" s="1"/>
  <c r="C18" i="10"/>
  <c r="K165" i="4"/>
  <c r="K23" i="10" s="1"/>
  <c r="C23" i="10"/>
  <c r="L160" i="4"/>
  <c r="L18" i="10" s="1"/>
  <c r="D18" i="10"/>
  <c r="K169" i="4"/>
  <c r="K27" i="10" s="1"/>
  <c r="C27" i="10"/>
  <c r="L158" i="4"/>
  <c r="L16" i="10" s="1"/>
  <c r="D16" i="10"/>
  <c r="L167" i="4"/>
  <c r="L25" i="10" s="1"/>
  <c r="D25" i="10"/>
  <c r="J161" i="4"/>
  <c r="J19" i="10" s="1"/>
  <c r="B19" i="10"/>
  <c r="J157" i="4"/>
  <c r="J15" i="10" s="1"/>
  <c r="B15" i="10"/>
  <c r="J159" i="4"/>
  <c r="J17" i="10" s="1"/>
  <c r="B17" i="10"/>
  <c r="K168" i="4"/>
  <c r="K26" i="10" s="1"/>
  <c r="C26" i="10"/>
  <c r="J158" i="4"/>
  <c r="J16" i="10" s="1"/>
  <c r="B16" i="10"/>
  <c r="K157" i="4"/>
  <c r="K15" i="10" s="1"/>
  <c r="C15" i="10"/>
  <c r="L159" i="4"/>
  <c r="L17" i="10" s="1"/>
  <c r="D17" i="10"/>
  <c r="L161" i="4"/>
  <c r="L19" i="10" s="1"/>
  <c r="D19" i="10"/>
  <c r="K154" i="4"/>
  <c r="K12" i="10" s="1"/>
  <c r="C12" i="10"/>
  <c r="L164" i="4"/>
  <c r="L22" i="10" s="1"/>
  <c r="D22" i="10"/>
  <c r="J164" i="4"/>
  <c r="J22" i="10" s="1"/>
  <c r="B22" i="10"/>
  <c r="L168" i="4"/>
  <c r="L26" i="10" s="1"/>
  <c r="D26" i="10"/>
  <c r="K167" i="4"/>
  <c r="K25" i="10" s="1"/>
  <c r="C25" i="10"/>
  <c r="L166" i="4"/>
  <c r="L24" i="10" s="1"/>
  <c r="D24" i="10"/>
  <c r="L157" i="4"/>
  <c r="L15" i="10" s="1"/>
  <c r="D15" i="10"/>
  <c r="L169" i="4"/>
  <c r="L27" i="10" s="1"/>
  <c r="D27" i="10"/>
  <c r="K159" i="4"/>
  <c r="K17" i="10" s="1"/>
  <c r="C17" i="10"/>
  <c r="K161" i="4"/>
  <c r="K19" i="10" s="1"/>
  <c r="C19" i="10"/>
  <c r="L165" i="4"/>
  <c r="L23" i="10" s="1"/>
  <c r="D23" i="10"/>
  <c r="K158" i="4"/>
  <c r="K16" i="10" s="1"/>
  <c r="C16" i="10"/>
  <c r="K164" i="4"/>
  <c r="K22" i="10" s="1"/>
  <c r="C22" i="10"/>
  <c r="D3" i="6"/>
  <c r="J141" i="4"/>
  <c r="I141" i="6"/>
  <c r="J140" i="4"/>
  <c r="I140" i="6"/>
  <c r="K133" i="4"/>
  <c r="J133" i="6"/>
  <c r="K134" i="4"/>
  <c r="J134" i="6"/>
  <c r="J84" i="6"/>
  <c r="J83" i="6"/>
  <c r="H91" i="6"/>
  <c r="H90" i="6"/>
  <c r="E42" i="6"/>
  <c r="E46" i="6"/>
  <c r="E45" i="6"/>
  <c r="J40" i="4"/>
  <c r="I40" i="6"/>
  <c r="L41" i="4"/>
  <c r="K41" i="6"/>
  <c r="E47" i="6"/>
  <c r="F47" i="4"/>
  <c r="G47" i="4" s="1"/>
  <c r="H47" i="4" s="1"/>
  <c r="I47" i="4" s="1"/>
  <c r="J47" i="4" s="1"/>
  <c r="K47" i="4" s="1"/>
  <c r="L47" i="4" s="1"/>
  <c r="M47" i="4" s="1"/>
  <c r="N47" i="4" s="1"/>
  <c r="O47" i="4" s="1"/>
  <c r="P47" i="4" s="1"/>
  <c r="Q47" i="4" s="1"/>
  <c r="R47" i="4" s="1"/>
  <c r="S47" i="4" s="1"/>
  <c r="T47" i="4" s="1"/>
  <c r="U47" i="4" s="1"/>
  <c r="V47" i="4" s="1"/>
  <c r="W47" i="4" s="1"/>
  <c r="X47" i="4" s="1"/>
  <c r="Y47" i="4" s="1"/>
  <c r="Z47" i="4" s="1"/>
  <c r="AA47" i="4" s="1"/>
  <c r="AB47" i="4" s="1"/>
  <c r="AC47" i="4" s="1"/>
  <c r="AD47" i="4" s="1"/>
  <c r="AE47" i="4" s="1"/>
  <c r="AF47" i="4" s="1"/>
  <c r="AG47" i="4" s="1"/>
  <c r="AH47" i="4" s="1"/>
  <c r="AI47" i="4" s="1"/>
  <c r="AJ47" i="4" s="1"/>
  <c r="AK47" i="4" s="1"/>
  <c r="AL47" i="4" s="1"/>
  <c r="E36" i="6"/>
  <c r="F36" i="4"/>
  <c r="G36" i="4" s="1"/>
  <c r="H36" i="4" s="1"/>
  <c r="I36" i="4" s="1"/>
  <c r="J36" i="4" s="1"/>
  <c r="K36" i="4" s="1"/>
  <c r="L36" i="4" s="1"/>
  <c r="M36" i="4" s="1"/>
  <c r="N36" i="4" s="1"/>
  <c r="O36" i="4" s="1"/>
  <c r="P36" i="4" s="1"/>
  <c r="Q36" i="4" s="1"/>
  <c r="R36" i="4" s="1"/>
  <c r="S36" i="4" s="1"/>
  <c r="T36" i="4" s="1"/>
  <c r="U36" i="4" s="1"/>
  <c r="V36" i="4" s="1"/>
  <c r="W36" i="4" s="1"/>
  <c r="X36" i="4" s="1"/>
  <c r="Y36" i="4" s="1"/>
  <c r="Z36" i="4" s="1"/>
  <c r="AA36" i="4" s="1"/>
  <c r="AB36" i="4" s="1"/>
  <c r="AC36" i="4" s="1"/>
  <c r="AD36" i="4" s="1"/>
  <c r="AE36" i="4" s="1"/>
  <c r="AF36" i="4" s="1"/>
  <c r="AG36" i="4" s="1"/>
  <c r="AH36" i="4" s="1"/>
  <c r="AI36" i="4" s="1"/>
  <c r="AJ36" i="4" s="1"/>
  <c r="AK36" i="4" s="1"/>
  <c r="AL36" i="4" s="1"/>
  <c r="E43" i="6"/>
  <c r="F43" i="4"/>
  <c r="G43" i="4" s="1"/>
  <c r="H43" i="4" s="1"/>
  <c r="I43" i="4" s="1"/>
  <c r="J43" i="4" s="1"/>
  <c r="K43" i="4" s="1"/>
  <c r="L43" i="4" s="1"/>
  <c r="M43" i="4" s="1"/>
  <c r="N43" i="4" s="1"/>
  <c r="O43" i="4" s="1"/>
  <c r="P43" i="4" s="1"/>
  <c r="Q43" i="4" s="1"/>
  <c r="R43" i="4" s="1"/>
  <c r="S43" i="4" s="1"/>
  <c r="T43" i="4" s="1"/>
  <c r="U43" i="4" s="1"/>
  <c r="V43" i="4" s="1"/>
  <c r="W43" i="4" s="1"/>
  <c r="X43" i="4" s="1"/>
  <c r="Y43" i="4" s="1"/>
  <c r="Z43" i="4" s="1"/>
  <c r="AA43" i="4" s="1"/>
  <c r="AB43" i="4" s="1"/>
  <c r="AC43" i="4" s="1"/>
  <c r="AD43" i="4" s="1"/>
  <c r="AE43" i="4" s="1"/>
  <c r="AF43" i="4" s="1"/>
  <c r="AG43" i="4" s="1"/>
  <c r="AH43" i="4" s="1"/>
  <c r="AI43" i="4" s="1"/>
  <c r="AJ43" i="4" s="1"/>
  <c r="AK43" i="4" s="1"/>
  <c r="AL43" i="4" s="1"/>
  <c r="F53" i="6"/>
  <c r="G95" i="6"/>
  <c r="F44" i="6"/>
  <c r="F103" i="6"/>
  <c r="E3" i="6"/>
  <c r="F3" i="4"/>
  <c r="L34" i="6"/>
  <c r="N33" i="6"/>
  <c r="G96" i="6"/>
  <c r="G142" i="6"/>
  <c r="G136" i="6"/>
  <c r="F89" i="6"/>
  <c r="E89" i="6"/>
  <c r="F82" i="6"/>
  <c r="E82" i="6"/>
  <c r="F38" i="6"/>
  <c r="E38" i="6"/>
  <c r="H54" i="6"/>
  <c r="G57" i="6"/>
  <c r="I5" i="4"/>
  <c r="H5" i="6"/>
  <c r="I6" i="4"/>
  <c r="H6" i="6"/>
  <c r="J108" i="6"/>
  <c r="G107" i="6"/>
  <c r="F107" i="6"/>
  <c r="J109" i="6"/>
  <c r="J110" i="6"/>
  <c r="L59" i="6"/>
  <c r="L60" i="6"/>
  <c r="L58" i="6"/>
  <c r="K10" i="4"/>
  <c r="J10" i="6"/>
  <c r="J8" i="4"/>
  <c r="I8" i="6"/>
  <c r="K9" i="4"/>
  <c r="J9" i="6"/>
  <c r="L7" i="4"/>
  <c r="K7" i="6"/>
  <c r="H4" i="4"/>
  <c r="G4" i="6"/>
  <c r="I106" i="6"/>
  <c r="H56" i="6"/>
  <c r="G55" i="6"/>
  <c r="G48" i="6"/>
  <c r="F46" i="6"/>
  <c r="E39" i="6"/>
  <c r="E37" i="6"/>
  <c r="F137" i="6"/>
  <c r="F42" i="6"/>
  <c r="F94" i="6"/>
  <c r="C202" i="6"/>
  <c r="O60" i="10" s="1"/>
  <c r="H105" i="6"/>
  <c r="E135" i="6"/>
  <c r="E139" i="6"/>
  <c r="E138" i="6"/>
  <c r="E146" i="6"/>
  <c r="B202" i="6"/>
  <c r="N60" i="10" s="1"/>
  <c r="J153" i="6"/>
  <c r="B203" i="4"/>
  <c r="B60" i="10" s="1"/>
  <c r="J154" i="4"/>
  <c r="F92" i="6"/>
  <c r="G148" i="6"/>
  <c r="E132" i="6"/>
  <c r="E144" i="6"/>
  <c r="E35" i="6"/>
  <c r="D203" i="4"/>
  <c r="D60" i="10" s="1"/>
  <c r="L154" i="4"/>
  <c r="I98" i="6"/>
  <c r="F87" i="6"/>
  <c r="D202" i="6"/>
  <c r="P60" i="10" s="1"/>
  <c r="L153" i="6"/>
  <c r="C203" i="4"/>
  <c r="C60" i="10" s="1"/>
  <c r="H104" i="6"/>
  <c r="E85" i="6"/>
  <c r="E93" i="6"/>
  <c r="E32" i="6"/>
  <c r="F147" i="6"/>
  <c r="F88" i="6"/>
  <c r="E145" i="6"/>
  <c r="F86" i="6"/>
  <c r="C204" i="6" l="1"/>
  <c r="O62" i="10" s="1"/>
  <c r="D204" i="6"/>
  <c r="P62" i="10" s="1"/>
  <c r="X12" i="10"/>
  <c r="B204" i="6"/>
  <c r="N62" i="10" s="1"/>
  <c r="V12" i="10"/>
  <c r="C205" i="4"/>
  <c r="C62" i="10" s="1"/>
  <c r="B205" i="4"/>
  <c r="B62" i="10" s="1"/>
  <c r="J12" i="10"/>
  <c r="D205" i="4"/>
  <c r="D62" i="10" s="1"/>
  <c r="L12" i="10"/>
  <c r="F36" i="6"/>
  <c r="L133" i="4"/>
  <c r="K133" i="6"/>
  <c r="K141" i="4"/>
  <c r="J141" i="6"/>
  <c r="L134" i="4"/>
  <c r="K134" i="6"/>
  <c r="K140" i="4"/>
  <c r="J140" i="6"/>
  <c r="K83" i="6"/>
  <c r="K84" i="6"/>
  <c r="I90" i="6"/>
  <c r="I91" i="6"/>
  <c r="F47" i="6"/>
  <c r="F43" i="6"/>
  <c r="H136" i="6"/>
  <c r="H103" i="6"/>
  <c r="G53" i="6"/>
  <c r="K40" i="4"/>
  <c r="J40" i="6"/>
  <c r="H95" i="6"/>
  <c r="M41" i="4"/>
  <c r="L41" i="6"/>
  <c r="G44" i="6"/>
  <c r="H96" i="6"/>
  <c r="G3" i="4"/>
  <c r="F3" i="6"/>
  <c r="H142" i="6"/>
  <c r="M34" i="6"/>
  <c r="O33" i="6"/>
  <c r="G89" i="6"/>
  <c r="G38" i="6"/>
  <c r="I54" i="6"/>
  <c r="G82" i="6"/>
  <c r="F143" i="6"/>
  <c r="G97" i="6"/>
  <c r="F97" i="6"/>
  <c r="G45" i="6"/>
  <c r="F45" i="6"/>
  <c r="H57" i="6"/>
  <c r="H53" i="6"/>
  <c r="J6" i="4"/>
  <c r="I6" i="6"/>
  <c r="J5" i="4"/>
  <c r="I5" i="6"/>
  <c r="H107" i="6"/>
  <c r="K110" i="6"/>
  <c r="K109" i="6"/>
  <c r="K108" i="6"/>
  <c r="M60" i="6"/>
  <c r="M58" i="6"/>
  <c r="M59" i="6"/>
  <c r="K8" i="4"/>
  <c r="J8" i="6"/>
  <c r="L9" i="4"/>
  <c r="K9" i="6"/>
  <c r="L10" i="4"/>
  <c r="K10" i="6"/>
  <c r="M7" i="4"/>
  <c r="L7" i="6"/>
  <c r="I4" i="4"/>
  <c r="H4" i="6"/>
  <c r="J106" i="6"/>
  <c r="I56" i="6"/>
  <c r="H48" i="6"/>
  <c r="H55" i="6"/>
  <c r="G47" i="6"/>
  <c r="G46" i="6"/>
  <c r="G94" i="6"/>
  <c r="F37" i="6"/>
  <c r="G137" i="6"/>
  <c r="F39" i="6"/>
  <c r="G42" i="6"/>
  <c r="F132" i="6"/>
  <c r="G92" i="6"/>
  <c r="F35" i="6"/>
  <c r="F145" i="6"/>
  <c r="I105" i="6"/>
  <c r="G86" i="6"/>
  <c r="F85" i="6"/>
  <c r="G36" i="6"/>
  <c r="J98" i="6"/>
  <c r="H148" i="6"/>
  <c r="F146" i="6"/>
  <c r="F135" i="6"/>
  <c r="I104" i="6"/>
  <c r="G87" i="6"/>
  <c r="F138" i="6"/>
  <c r="G88" i="6"/>
  <c r="F32" i="6"/>
  <c r="G147" i="6"/>
  <c r="F93" i="6"/>
  <c r="F144" i="6"/>
  <c r="F139" i="6"/>
  <c r="K141" i="6" l="1"/>
  <c r="L141" i="4"/>
  <c r="M134" i="4"/>
  <c r="L134" i="6"/>
  <c r="L140" i="4"/>
  <c r="K140" i="6"/>
  <c r="M133" i="4"/>
  <c r="L133" i="6"/>
  <c r="L84" i="6"/>
  <c r="L83" i="6"/>
  <c r="J91" i="6"/>
  <c r="J90" i="6"/>
  <c r="I95" i="6"/>
  <c r="G103" i="6"/>
  <c r="I136" i="6"/>
  <c r="I96" i="6"/>
  <c r="L40" i="4"/>
  <c r="K40" i="6"/>
  <c r="N41" i="4"/>
  <c r="M41" i="6"/>
  <c r="H44" i="6"/>
  <c r="H38" i="6"/>
  <c r="I142" i="6"/>
  <c r="G3" i="6"/>
  <c r="H3" i="4"/>
  <c r="N34" i="6"/>
  <c r="H89" i="6"/>
  <c r="P33" i="6"/>
  <c r="H82" i="6"/>
  <c r="H97" i="6"/>
  <c r="I53" i="6"/>
  <c r="J54" i="6"/>
  <c r="I57" i="6"/>
  <c r="I107" i="6"/>
  <c r="H45" i="6"/>
  <c r="G143" i="6"/>
  <c r="H43" i="6"/>
  <c r="G43" i="6"/>
  <c r="K5" i="4"/>
  <c r="J5" i="6"/>
  <c r="I103" i="6"/>
  <c r="K6" i="4"/>
  <c r="J6" i="6"/>
  <c r="L108" i="6"/>
  <c r="L110" i="6"/>
  <c r="L109" i="6"/>
  <c r="N58" i="6"/>
  <c r="N59" i="6"/>
  <c r="N60" i="6"/>
  <c r="M9" i="4"/>
  <c r="L9" i="6"/>
  <c r="M10" i="4"/>
  <c r="L10" i="6"/>
  <c r="L8" i="4"/>
  <c r="K8" i="6"/>
  <c r="J4" i="4"/>
  <c r="I4" i="6"/>
  <c r="N7" i="4"/>
  <c r="M7" i="6"/>
  <c r="J56" i="6"/>
  <c r="K106" i="6"/>
  <c r="I55" i="6"/>
  <c r="I48" i="6"/>
  <c r="H47" i="6"/>
  <c r="H46" i="6"/>
  <c r="G39" i="6"/>
  <c r="G37" i="6"/>
  <c r="H42" i="6"/>
  <c r="H94" i="6"/>
  <c r="H137" i="6"/>
  <c r="J95" i="6"/>
  <c r="G138" i="6"/>
  <c r="H36" i="6"/>
  <c r="G146" i="6"/>
  <c r="K98" i="6"/>
  <c r="G85" i="6"/>
  <c r="H86" i="6"/>
  <c r="G132" i="6"/>
  <c r="I38" i="6"/>
  <c r="G144" i="6"/>
  <c r="H147" i="6"/>
  <c r="G32" i="6"/>
  <c r="H87" i="6"/>
  <c r="G35" i="6"/>
  <c r="H92" i="6"/>
  <c r="G139" i="6"/>
  <c r="G93" i="6"/>
  <c r="H88" i="6"/>
  <c r="J105" i="6"/>
  <c r="G145" i="6"/>
  <c r="J104" i="6"/>
  <c r="G135" i="6"/>
  <c r="I148" i="6"/>
  <c r="L140" i="6" l="1"/>
  <c r="M140" i="4"/>
  <c r="M141" i="4"/>
  <c r="L141" i="6"/>
  <c r="N133" i="4"/>
  <c r="M133" i="6"/>
  <c r="N134" i="4"/>
  <c r="M134" i="6"/>
  <c r="M83" i="6"/>
  <c r="M84" i="6"/>
  <c r="K90" i="6"/>
  <c r="K91" i="6"/>
  <c r="J136" i="6"/>
  <c r="J96" i="6"/>
  <c r="O41" i="4"/>
  <c r="N41" i="6"/>
  <c r="L40" i="6"/>
  <c r="M40" i="4"/>
  <c r="I44" i="6"/>
  <c r="J107" i="6"/>
  <c r="I97" i="6"/>
  <c r="I43" i="6"/>
  <c r="J142" i="6"/>
  <c r="I89" i="6"/>
  <c r="I45" i="6"/>
  <c r="I3" i="4"/>
  <c r="H3" i="6"/>
  <c r="J53" i="6"/>
  <c r="J57" i="6"/>
  <c r="O34" i="6"/>
  <c r="I82" i="6"/>
  <c r="Q33" i="6"/>
  <c r="K54" i="6"/>
  <c r="J103" i="6"/>
  <c r="H143" i="6"/>
  <c r="L6" i="4"/>
  <c r="K6" i="6"/>
  <c r="L5" i="4"/>
  <c r="K5" i="6"/>
  <c r="M110" i="6"/>
  <c r="M109" i="6"/>
  <c r="M108" i="6"/>
  <c r="O59" i="6"/>
  <c r="O60" i="6"/>
  <c r="O58" i="6"/>
  <c r="N10" i="4"/>
  <c r="M10" i="6"/>
  <c r="M8" i="4"/>
  <c r="L8" i="6"/>
  <c r="N9" i="4"/>
  <c r="M9" i="6"/>
  <c r="O7" i="4"/>
  <c r="N7" i="6"/>
  <c r="K4" i="4"/>
  <c r="J4" i="6"/>
  <c r="L106" i="6"/>
  <c r="K56" i="6"/>
  <c r="J48" i="6"/>
  <c r="J55" i="6"/>
  <c r="I47" i="6"/>
  <c r="I46" i="6"/>
  <c r="I42" i="6"/>
  <c r="H39" i="6"/>
  <c r="I137" i="6"/>
  <c r="K136" i="6"/>
  <c r="I94" i="6"/>
  <c r="H37" i="6"/>
  <c r="H135" i="6"/>
  <c r="I86" i="6"/>
  <c r="L98" i="6"/>
  <c r="I36" i="6"/>
  <c r="K96" i="6"/>
  <c r="K105" i="6"/>
  <c r="J38" i="6"/>
  <c r="I147" i="6"/>
  <c r="J148" i="6"/>
  <c r="K104" i="6"/>
  <c r="H139" i="6"/>
  <c r="I92" i="6"/>
  <c r="H35" i="6"/>
  <c r="H32" i="6"/>
  <c r="H146" i="6"/>
  <c r="K95" i="6"/>
  <c r="I88" i="6"/>
  <c r="I87" i="6"/>
  <c r="H144" i="6"/>
  <c r="H138" i="6"/>
  <c r="H145" i="6"/>
  <c r="J44" i="6"/>
  <c r="H93" i="6"/>
  <c r="H132" i="6"/>
  <c r="H85" i="6"/>
  <c r="O134" i="4" l="1"/>
  <c r="N134" i="6"/>
  <c r="N141" i="4"/>
  <c r="M141" i="6"/>
  <c r="N140" i="4"/>
  <c r="M140" i="6"/>
  <c r="O133" i="4"/>
  <c r="N133" i="6"/>
  <c r="N84" i="6"/>
  <c r="N83" i="6"/>
  <c r="L91" i="6"/>
  <c r="L90" i="6"/>
  <c r="K53" i="6"/>
  <c r="K107" i="6"/>
  <c r="N40" i="4"/>
  <c r="M40" i="6"/>
  <c r="J97" i="6"/>
  <c r="P41" i="4"/>
  <c r="O41" i="6"/>
  <c r="J43" i="6"/>
  <c r="K142" i="6"/>
  <c r="J89" i="6"/>
  <c r="J45" i="6"/>
  <c r="K57" i="6"/>
  <c r="J3" i="4"/>
  <c r="I3" i="6"/>
  <c r="L54" i="6"/>
  <c r="K103" i="6"/>
  <c r="P34" i="6"/>
  <c r="J82" i="6"/>
  <c r="R33" i="6"/>
  <c r="I143" i="6"/>
  <c r="M5" i="4"/>
  <c r="L5" i="6"/>
  <c r="M6" i="4"/>
  <c r="L6" i="6"/>
  <c r="N109" i="6"/>
  <c r="N108" i="6"/>
  <c r="N110" i="6"/>
  <c r="P60" i="6"/>
  <c r="P58" i="6"/>
  <c r="P59" i="6"/>
  <c r="N8" i="4"/>
  <c r="M8" i="6"/>
  <c r="O9" i="4"/>
  <c r="N9" i="6"/>
  <c r="O10" i="4"/>
  <c r="N10" i="6"/>
  <c r="P7" i="4"/>
  <c r="O7" i="6"/>
  <c r="L4" i="4"/>
  <c r="K4" i="6"/>
  <c r="L56" i="6"/>
  <c r="M106" i="6"/>
  <c r="K55" i="6"/>
  <c r="K48" i="6"/>
  <c r="J47" i="6"/>
  <c r="J46" i="6"/>
  <c r="I37" i="6"/>
  <c r="L136" i="6"/>
  <c r="J94" i="6"/>
  <c r="J137" i="6"/>
  <c r="I39" i="6"/>
  <c r="J42" i="6"/>
  <c r="I145" i="6"/>
  <c r="I144" i="6"/>
  <c r="J92" i="6"/>
  <c r="K97" i="6"/>
  <c r="L105" i="6"/>
  <c r="M98" i="6"/>
  <c r="J86" i="6"/>
  <c r="I135" i="6"/>
  <c r="L104" i="6"/>
  <c r="I132" i="6"/>
  <c r="I93" i="6"/>
  <c r="I138" i="6"/>
  <c r="J87" i="6"/>
  <c r="L95" i="6"/>
  <c r="I35" i="6"/>
  <c r="I139" i="6"/>
  <c r="K148" i="6"/>
  <c r="J147" i="6"/>
  <c r="L96" i="6"/>
  <c r="K44" i="6"/>
  <c r="J88" i="6"/>
  <c r="J36" i="6"/>
  <c r="I85" i="6"/>
  <c r="I146" i="6"/>
  <c r="I32" i="6"/>
  <c r="L53" i="6"/>
  <c r="K38" i="6"/>
  <c r="K43" i="6"/>
  <c r="O141" i="4" l="1"/>
  <c r="N141" i="6"/>
  <c r="P133" i="4"/>
  <c r="O133" i="6"/>
  <c r="O140" i="4"/>
  <c r="N140" i="6"/>
  <c r="P134" i="4"/>
  <c r="O134" i="6"/>
  <c r="L107" i="6"/>
  <c r="O83" i="6"/>
  <c r="O84" i="6"/>
  <c r="M90" i="6"/>
  <c r="M91" i="6"/>
  <c r="L103" i="6"/>
  <c r="Q41" i="4"/>
  <c r="P41" i="6"/>
  <c r="K89" i="6"/>
  <c r="O40" i="4"/>
  <c r="N40" i="6"/>
  <c r="K45" i="6"/>
  <c r="L142" i="6"/>
  <c r="L57" i="6"/>
  <c r="M54" i="6"/>
  <c r="K3" i="4"/>
  <c r="J3" i="6"/>
  <c r="K82" i="6"/>
  <c r="Q34" i="6"/>
  <c r="S33" i="6"/>
  <c r="J143" i="6"/>
  <c r="N6" i="4"/>
  <c r="M6" i="6"/>
  <c r="N5" i="4"/>
  <c r="M5" i="6"/>
  <c r="O108" i="6"/>
  <c r="O110" i="6"/>
  <c r="O109" i="6"/>
  <c r="Q58" i="6"/>
  <c r="Q59" i="6"/>
  <c r="Q60" i="6"/>
  <c r="P9" i="4"/>
  <c r="O9" i="6"/>
  <c r="P10" i="4"/>
  <c r="O10" i="6"/>
  <c r="O8" i="4"/>
  <c r="N8" i="6"/>
  <c r="M4" i="4"/>
  <c r="L4" i="6"/>
  <c r="Q7" i="4"/>
  <c r="P7" i="6"/>
  <c r="M56" i="6"/>
  <c r="N106" i="6"/>
  <c r="L48" i="6"/>
  <c r="L55" i="6"/>
  <c r="K47" i="6"/>
  <c r="L45" i="6"/>
  <c r="K46" i="6"/>
  <c r="M103" i="6"/>
  <c r="J39" i="6"/>
  <c r="K137" i="6"/>
  <c r="K94" i="6"/>
  <c r="K42" i="6"/>
  <c r="M136" i="6"/>
  <c r="J37" i="6"/>
  <c r="J146" i="6"/>
  <c r="L38" i="6"/>
  <c r="M53" i="6"/>
  <c r="K36" i="6"/>
  <c r="K88" i="6"/>
  <c r="L44" i="6"/>
  <c r="K147" i="6"/>
  <c r="J138" i="6"/>
  <c r="J135" i="6"/>
  <c r="K86" i="6"/>
  <c r="M105" i="6"/>
  <c r="J144" i="6"/>
  <c r="J32" i="6"/>
  <c r="J139" i="6"/>
  <c r="M95" i="6"/>
  <c r="K87" i="6"/>
  <c r="J93" i="6"/>
  <c r="M104" i="6"/>
  <c r="L97" i="6"/>
  <c r="L148" i="6"/>
  <c r="J35" i="6"/>
  <c r="J132" i="6"/>
  <c r="L43" i="6"/>
  <c r="J85" i="6"/>
  <c r="L89" i="6"/>
  <c r="M96" i="6"/>
  <c r="N98" i="6"/>
  <c r="K92" i="6"/>
  <c r="J145" i="6"/>
  <c r="Q133" i="4" l="1"/>
  <c r="P133" i="6"/>
  <c r="Q134" i="4"/>
  <c r="P134" i="6"/>
  <c r="P140" i="4"/>
  <c r="O140" i="6"/>
  <c r="P141" i="4"/>
  <c r="O141" i="6"/>
  <c r="M107" i="6"/>
  <c r="P84" i="6"/>
  <c r="P83" i="6"/>
  <c r="N91" i="6"/>
  <c r="N90" i="6"/>
  <c r="M142" i="6"/>
  <c r="P40" i="4"/>
  <c r="O40" i="6"/>
  <c r="R41" i="4"/>
  <c r="Q41" i="6"/>
  <c r="M57" i="6"/>
  <c r="N54" i="6"/>
  <c r="L82" i="6"/>
  <c r="K3" i="6"/>
  <c r="L3" i="4"/>
  <c r="R34" i="6"/>
  <c r="T33" i="6"/>
  <c r="K143" i="6"/>
  <c r="O5" i="4"/>
  <c r="N5" i="6"/>
  <c r="O6" i="4"/>
  <c r="N6" i="6"/>
  <c r="P110" i="6"/>
  <c r="P109" i="6"/>
  <c r="P108" i="6"/>
  <c r="R59" i="6"/>
  <c r="R60" i="6"/>
  <c r="R58" i="6"/>
  <c r="Q10" i="4"/>
  <c r="P10" i="6"/>
  <c r="P8" i="4"/>
  <c r="O8" i="6"/>
  <c r="Q9" i="4"/>
  <c r="P9" i="6"/>
  <c r="R7" i="4"/>
  <c r="Q7" i="6"/>
  <c r="N4" i="4"/>
  <c r="M4" i="6"/>
  <c r="N56" i="6"/>
  <c r="O106" i="6"/>
  <c r="M55" i="6"/>
  <c r="M48" i="6"/>
  <c r="L47" i="6"/>
  <c r="L46" i="6"/>
  <c r="N103" i="6"/>
  <c r="M45" i="6"/>
  <c r="N136" i="6"/>
  <c r="L42" i="6"/>
  <c r="L137" i="6"/>
  <c r="K37" i="6"/>
  <c r="L94" i="6"/>
  <c r="K39" i="6"/>
  <c r="K132" i="6"/>
  <c r="K144" i="6"/>
  <c r="K135" i="6"/>
  <c r="K138" i="6"/>
  <c r="N53" i="6"/>
  <c r="K85" i="6"/>
  <c r="M43" i="6"/>
  <c r="K35" i="6"/>
  <c r="M97" i="6"/>
  <c r="K93" i="6"/>
  <c r="L86" i="6"/>
  <c r="L87" i="6"/>
  <c r="L88" i="6"/>
  <c r="N95" i="6"/>
  <c r="N142" i="6"/>
  <c r="K32" i="6"/>
  <c r="N105" i="6"/>
  <c r="N107" i="6"/>
  <c r="L147" i="6"/>
  <c r="M44" i="6"/>
  <c r="L36" i="6"/>
  <c r="M38" i="6"/>
  <c r="K146" i="6"/>
  <c r="K139" i="6"/>
  <c r="K145" i="6"/>
  <c r="L92" i="6"/>
  <c r="O98" i="6"/>
  <c r="N96" i="6"/>
  <c r="M89" i="6"/>
  <c r="M148" i="6"/>
  <c r="N104" i="6"/>
  <c r="Q141" i="4" l="1"/>
  <c r="P141" i="6"/>
  <c r="R134" i="4"/>
  <c r="Q134" i="6"/>
  <c r="Q140" i="4"/>
  <c r="P140" i="6"/>
  <c r="R133" i="4"/>
  <c r="Q133" i="6"/>
  <c r="Q83" i="6"/>
  <c r="Q84" i="6"/>
  <c r="O90" i="6"/>
  <c r="O91" i="6"/>
  <c r="N57" i="6"/>
  <c r="M82" i="6"/>
  <c r="S41" i="4"/>
  <c r="R41" i="6"/>
  <c r="Q40" i="4"/>
  <c r="P40" i="6"/>
  <c r="O54" i="6"/>
  <c r="L3" i="6"/>
  <c r="M3" i="4"/>
  <c r="S34" i="6"/>
  <c r="U33" i="6"/>
  <c r="L143" i="6"/>
  <c r="P6" i="4"/>
  <c r="O6" i="6"/>
  <c r="P5" i="4"/>
  <c r="O5" i="6"/>
  <c r="Q109" i="6"/>
  <c r="Q108" i="6"/>
  <c r="Q110" i="6"/>
  <c r="S60" i="6"/>
  <c r="S58" i="6"/>
  <c r="S59" i="6"/>
  <c r="Q8" i="4"/>
  <c r="P8" i="6"/>
  <c r="R9" i="4"/>
  <c r="Q9" i="6"/>
  <c r="R10" i="4"/>
  <c r="Q10" i="6"/>
  <c r="S7" i="4"/>
  <c r="R7" i="6"/>
  <c r="O4" i="4"/>
  <c r="N4" i="6"/>
  <c r="O56" i="6"/>
  <c r="P106" i="6"/>
  <c r="N48" i="6"/>
  <c r="N55" i="6"/>
  <c r="M47" i="6"/>
  <c r="O103" i="6"/>
  <c r="N45" i="6"/>
  <c r="M46" i="6"/>
  <c r="L39" i="6"/>
  <c r="M94" i="6"/>
  <c r="M42" i="6"/>
  <c r="L37" i="6"/>
  <c r="M137" i="6"/>
  <c r="O136" i="6"/>
  <c r="L145" i="6"/>
  <c r="O105" i="6"/>
  <c r="O95" i="6"/>
  <c r="M87" i="6"/>
  <c r="L139" i="6"/>
  <c r="N38" i="6"/>
  <c r="N44" i="6"/>
  <c r="O107" i="6"/>
  <c r="L93" i="6"/>
  <c r="L35" i="6"/>
  <c r="L85" i="6"/>
  <c r="L138" i="6"/>
  <c r="O57" i="6"/>
  <c r="O96" i="6"/>
  <c r="N89" i="6"/>
  <c r="P98" i="6"/>
  <c r="M92" i="6"/>
  <c r="O142" i="6"/>
  <c r="M88" i="6"/>
  <c r="M86" i="6"/>
  <c r="O104" i="6"/>
  <c r="L32" i="6"/>
  <c r="N148" i="6"/>
  <c r="L146" i="6"/>
  <c r="M36" i="6"/>
  <c r="M147" i="6"/>
  <c r="N97" i="6"/>
  <c r="N43" i="6"/>
  <c r="N82" i="6"/>
  <c r="O53" i="6"/>
  <c r="L135" i="6"/>
  <c r="L144" i="6"/>
  <c r="L132" i="6"/>
  <c r="S133" i="4" l="1"/>
  <c r="R133" i="6"/>
  <c r="S134" i="4"/>
  <c r="R134" i="6"/>
  <c r="R140" i="4"/>
  <c r="Q140" i="6"/>
  <c r="R141" i="4"/>
  <c r="Q141" i="6"/>
  <c r="R84" i="6"/>
  <c r="R83" i="6"/>
  <c r="P91" i="6"/>
  <c r="P90" i="6"/>
  <c r="R40" i="4"/>
  <c r="Q40" i="6"/>
  <c r="T41" i="4"/>
  <c r="S41" i="6"/>
  <c r="P54" i="6"/>
  <c r="N3" i="4"/>
  <c r="M3" i="6"/>
  <c r="T34" i="6"/>
  <c r="V33" i="6"/>
  <c r="M143" i="6"/>
  <c r="Q5" i="4"/>
  <c r="P5" i="6"/>
  <c r="Q6" i="4"/>
  <c r="P6" i="6"/>
  <c r="R108" i="6"/>
  <c r="R110" i="6"/>
  <c r="R109" i="6"/>
  <c r="T58" i="6"/>
  <c r="T59" i="6"/>
  <c r="T60" i="6"/>
  <c r="S9" i="4"/>
  <c r="R9" i="6"/>
  <c r="S10" i="4"/>
  <c r="R10" i="6"/>
  <c r="R8" i="4"/>
  <c r="Q8" i="6"/>
  <c r="P4" i="4"/>
  <c r="O4" i="6"/>
  <c r="T7" i="4"/>
  <c r="S7" i="6"/>
  <c r="P56" i="6"/>
  <c r="Q106" i="6"/>
  <c r="O55" i="6"/>
  <c r="O48" i="6"/>
  <c r="N47" i="6"/>
  <c r="O45" i="6"/>
  <c r="N46" i="6"/>
  <c r="P103" i="6"/>
  <c r="M39" i="6"/>
  <c r="P136" i="6"/>
  <c r="M37" i="6"/>
  <c r="N94" i="6"/>
  <c r="N137" i="6"/>
  <c r="N42" i="6"/>
  <c r="P96" i="6"/>
  <c r="M144" i="6"/>
  <c r="P53" i="6"/>
  <c r="O82" i="6"/>
  <c r="O97" i="6"/>
  <c r="N147" i="6"/>
  <c r="M146" i="6"/>
  <c r="O148" i="6"/>
  <c r="M93" i="6"/>
  <c r="O44" i="6"/>
  <c r="M139" i="6"/>
  <c r="N87" i="6"/>
  <c r="P105" i="6"/>
  <c r="Q98" i="6"/>
  <c r="M85" i="6"/>
  <c r="N86" i="6"/>
  <c r="P142" i="6"/>
  <c r="N92" i="6"/>
  <c r="O89" i="6"/>
  <c r="P57" i="6"/>
  <c r="M138" i="6"/>
  <c r="N88" i="6"/>
  <c r="Q54" i="6"/>
  <c r="M132" i="6"/>
  <c r="M135" i="6"/>
  <c r="O43" i="6"/>
  <c r="N36" i="6"/>
  <c r="M32" i="6"/>
  <c r="P104" i="6"/>
  <c r="M35" i="6"/>
  <c r="P107" i="6"/>
  <c r="O38" i="6"/>
  <c r="P95" i="6"/>
  <c r="M145" i="6"/>
  <c r="S141" i="4" l="1"/>
  <c r="R141" i="6"/>
  <c r="T134" i="4"/>
  <c r="S134" i="6"/>
  <c r="S140" i="4"/>
  <c r="R140" i="6"/>
  <c r="T133" i="4"/>
  <c r="S133" i="6"/>
  <c r="S83" i="6"/>
  <c r="S84" i="6"/>
  <c r="Q90" i="6"/>
  <c r="Q91" i="6"/>
  <c r="U41" i="4"/>
  <c r="T41" i="6"/>
  <c r="S40" i="4"/>
  <c r="R40" i="6"/>
  <c r="N3" i="6"/>
  <c r="O3" i="4"/>
  <c r="U34" i="6"/>
  <c r="W33" i="6"/>
  <c r="B174" i="4"/>
  <c r="B32" i="10" s="1"/>
  <c r="N143" i="6"/>
  <c r="R6" i="4"/>
  <c r="Q6" i="6"/>
  <c r="R5" i="4"/>
  <c r="Q5" i="6"/>
  <c r="S110" i="6"/>
  <c r="S109" i="6"/>
  <c r="S108" i="6"/>
  <c r="U59" i="6"/>
  <c r="U60" i="6"/>
  <c r="U58" i="6"/>
  <c r="T10" i="4"/>
  <c r="S10" i="6"/>
  <c r="S8" i="4"/>
  <c r="R8" i="6"/>
  <c r="T9" i="4"/>
  <c r="S9" i="6"/>
  <c r="Q4" i="4"/>
  <c r="P4" i="6"/>
  <c r="U7" i="4"/>
  <c r="T7" i="6"/>
  <c r="Q56" i="6"/>
  <c r="R106" i="6"/>
  <c r="P48" i="6"/>
  <c r="P55" i="6"/>
  <c r="O47" i="6"/>
  <c r="O46" i="6"/>
  <c r="Q103" i="6"/>
  <c r="P45" i="6"/>
  <c r="O137" i="6"/>
  <c r="N37" i="6"/>
  <c r="N39" i="6"/>
  <c r="O42" i="6"/>
  <c r="O94" i="6"/>
  <c r="Q136" i="6"/>
  <c r="O92" i="6"/>
  <c r="P44" i="6"/>
  <c r="N145" i="6"/>
  <c r="Q107" i="6"/>
  <c r="N32" i="6"/>
  <c r="O36" i="6"/>
  <c r="P43" i="6"/>
  <c r="N135" i="6"/>
  <c r="R54" i="6"/>
  <c r="O88" i="6"/>
  <c r="Q57" i="6"/>
  <c r="O86" i="6"/>
  <c r="R98" i="6"/>
  <c r="Q105" i="6"/>
  <c r="P148" i="6"/>
  <c r="O147" i="6"/>
  <c r="P82" i="6"/>
  <c r="N144" i="6"/>
  <c r="Q96" i="6"/>
  <c r="N139" i="6"/>
  <c r="Q95" i="6"/>
  <c r="P38" i="6"/>
  <c r="N35" i="6"/>
  <c r="Q104" i="6"/>
  <c r="N132" i="6"/>
  <c r="N138" i="6"/>
  <c r="P89" i="6"/>
  <c r="Q142" i="6"/>
  <c r="N85" i="6"/>
  <c r="O87" i="6"/>
  <c r="N93" i="6"/>
  <c r="N146" i="6"/>
  <c r="P97" i="6"/>
  <c r="Q53" i="6"/>
  <c r="U133" i="4" l="1"/>
  <c r="T133" i="6"/>
  <c r="U134" i="4"/>
  <c r="T134" i="6"/>
  <c r="T140" i="4"/>
  <c r="S140" i="6"/>
  <c r="T141" i="4"/>
  <c r="S141" i="6"/>
  <c r="T84" i="6"/>
  <c r="T83" i="6"/>
  <c r="R91" i="6"/>
  <c r="R90" i="6"/>
  <c r="T40" i="4"/>
  <c r="S40" i="6"/>
  <c r="V41" i="4"/>
  <c r="U41" i="6"/>
  <c r="O3" i="6"/>
  <c r="P3" i="4"/>
  <c r="V34" i="6"/>
  <c r="X33" i="6"/>
  <c r="O143" i="6"/>
  <c r="S5" i="4"/>
  <c r="R5" i="6"/>
  <c r="S6" i="4"/>
  <c r="R6" i="6"/>
  <c r="T109" i="6"/>
  <c r="T108" i="6"/>
  <c r="T110" i="6"/>
  <c r="V60" i="6"/>
  <c r="V58" i="6"/>
  <c r="V59" i="6"/>
  <c r="T8" i="4"/>
  <c r="S8" i="6"/>
  <c r="U9" i="4"/>
  <c r="T9" i="6"/>
  <c r="U10" i="4"/>
  <c r="T10" i="6"/>
  <c r="V7" i="4"/>
  <c r="U7" i="6"/>
  <c r="R4" i="4"/>
  <c r="Q4" i="6"/>
  <c r="R56" i="6"/>
  <c r="S106" i="6"/>
  <c r="Q55" i="6"/>
  <c r="Q48" i="6"/>
  <c r="P47" i="6"/>
  <c r="R103" i="6"/>
  <c r="Q45" i="6"/>
  <c r="P46" i="6"/>
  <c r="R136" i="6"/>
  <c r="O39" i="6"/>
  <c r="P137" i="6"/>
  <c r="P42" i="6"/>
  <c r="P94" i="6"/>
  <c r="O37" i="6"/>
  <c r="O146" i="6"/>
  <c r="O138" i="6"/>
  <c r="O35" i="6"/>
  <c r="R95" i="6"/>
  <c r="O139" i="6"/>
  <c r="R96" i="6"/>
  <c r="Q82" i="6"/>
  <c r="Q148" i="6"/>
  <c r="S98" i="6"/>
  <c r="R57" i="6"/>
  <c r="S54" i="6"/>
  <c r="Q43" i="6"/>
  <c r="O32" i="6"/>
  <c r="R107" i="6"/>
  <c r="Q44" i="6"/>
  <c r="O85" i="6"/>
  <c r="Q89" i="6"/>
  <c r="O132" i="6"/>
  <c r="R53" i="6"/>
  <c r="O93" i="6"/>
  <c r="R142" i="6"/>
  <c r="Q97" i="6"/>
  <c r="P87" i="6"/>
  <c r="R104" i="6"/>
  <c r="Q38" i="6"/>
  <c r="O144" i="6"/>
  <c r="P147" i="6"/>
  <c r="R105" i="6"/>
  <c r="P86" i="6"/>
  <c r="P88" i="6"/>
  <c r="O135" i="6"/>
  <c r="P36" i="6"/>
  <c r="O145" i="6"/>
  <c r="P92" i="6"/>
  <c r="U141" i="4" l="1"/>
  <c r="T141" i="6"/>
  <c r="V134" i="4"/>
  <c r="U134" i="6"/>
  <c r="T140" i="6"/>
  <c r="U140" i="4"/>
  <c r="V133" i="4"/>
  <c r="U133" i="6"/>
  <c r="U83" i="6"/>
  <c r="U84" i="6"/>
  <c r="S90" i="6"/>
  <c r="S91" i="6"/>
  <c r="W41" i="4"/>
  <c r="V41" i="6"/>
  <c r="U40" i="4"/>
  <c r="T40" i="6"/>
  <c r="Q3" i="4"/>
  <c r="P3" i="6"/>
  <c r="B175" i="4"/>
  <c r="B33" i="10" s="1"/>
  <c r="W34" i="6"/>
  <c r="Y33" i="6"/>
  <c r="P143" i="6"/>
  <c r="T6" i="4"/>
  <c r="S6" i="6"/>
  <c r="T5" i="4"/>
  <c r="S5" i="6"/>
  <c r="U108" i="6"/>
  <c r="U110" i="6"/>
  <c r="U109" i="6"/>
  <c r="V9" i="4"/>
  <c r="U9" i="6"/>
  <c r="V10" i="4"/>
  <c r="U10" i="6"/>
  <c r="U8" i="4"/>
  <c r="T8" i="6"/>
  <c r="S4" i="4"/>
  <c r="R4" i="6"/>
  <c r="W7" i="4"/>
  <c r="V7" i="6"/>
  <c r="S56" i="6"/>
  <c r="T106" i="6"/>
  <c r="R48" i="6"/>
  <c r="R55" i="6"/>
  <c r="Q47" i="6"/>
  <c r="R45" i="6"/>
  <c r="Q46" i="6"/>
  <c r="S103" i="6"/>
  <c r="P37" i="6"/>
  <c r="P39" i="6"/>
  <c r="Q94" i="6"/>
  <c r="Q42" i="6"/>
  <c r="Q137" i="6"/>
  <c r="S136" i="6"/>
  <c r="Q92" i="6"/>
  <c r="P135" i="6"/>
  <c r="Q147" i="6"/>
  <c r="S104" i="6"/>
  <c r="R97" i="6"/>
  <c r="S142" i="6"/>
  <c r="S53" i="6"/>
  <c r="P132" i="6"/>
  <c r="R44" i="6"/>
  <c r="P32" i="6"/>
  <c r="T54" i="6"/>
  <c r="T98" i="6"/>
  <c r="R82" i="6"/>
  <c r="P139" i="6"/>
  <c r="P35" i="6"/>
  <c r="Q86" i="6"/>
  <c r="S57" i="6"/>
  <c r="R89" i="6"/>
  <c r="P145" i="6"/>
  <c r="Q36" i="6"/>
  <c r="Q88" i="6"/>
  <c r="S105" i="6"/>
  <c r="P144" i="6"/>
  <c r="R38" i="6"/>
  <c r="Q87" i="6"/>
  <c r="P93" i="6"/>
  <c r="P85" i="6"/>
  <c r="S107" i="6"/>
  <c r="R43" i="6"/>
  <c r="R148" i="6"/>
  <c r="S96" i="6"/>
  <c r="S95" i="6"/>
  <c r="P138" i="6"/>
  <c r="P146" i="6"/>
  <c r="W133" i="4" l="1"/>
  <c r="V133" i="6"/>
  <c r="W134" i="4"/>
  <c r="V134" i="6"/>
  <c r="V140" i="4"/>
  <c r="U140" i="6"/>
  <c r="V141" i="4"/>
  <c r="U141" i="6"/>
  <c r="V84" i="6"/>
  <c r="V83" i="6"/>
  <c r="T91" i="6"/>
  <c r="T90" i="6"/>
  <c r="V40" i="4"/>
  <c r="U40" i="6"/>
  <c r="X41" i="4"/>
  <c r="W41" i="6"/>
  <c r="R3" i="4"/>
  <c r="Q3" i="6"/>
  <c r="X34" i="6"/>
  <c r="Z33" i="6"/>
  <c r="Q143" i="6"/>
  <c r="U5" i="4"/>
  <c r="T5" i="6"/>
  <c r="U6" i="4"/>
  <c r="T6" i="6"/>
  <c r="W59" i="6"/>
  <c r="C198" i="4"/>
  <c r="C56" i="10" s="1"/>
  <c r="W58" i="6"/>
  <c r="C197" i="4"/>
  <c r="C55" i="10" s="1"/>
  <c r="W60" i="6"/>
  <c r="C199" i="4"/>
  <c r="C57" i="10" s="1"/>
  <c r="D199" i="4"/>
  <c r="D57" i="10" s="1"/>
  <c r="V110" i="6"/>
  <c r="D198" i="4"/>
  <c r="D56" i="10" s="1"/>
  <c r="V109" i="6"/>
  <c r="D197" i="4"/>
  <c r="D55" i="10" s="1"/>
  <c r="V108" i="6"/>
  <c r="X59" i="6"/>
  <c r="X60" i="6"/>
  <c r="X58" i="6"/>
  <c r="W10" i="4"/>
  <c r="V10" i="6"/>
  <c r="V8" i="4"/>
  <c r="U8" i="6"/>
  <c r="W9" i="4"/>
  <c r="V9" i="6"/>
  <c r="T4" i="4"/>
  <c r="S4" i="6"/>
  <c r="X7" i="4"/>
  <c r="W7" i="6"/>
  <c r="T56" i="6"/>
  <c r="U106" i="6"/>
  <c r="S55" i="6"/>
  <c r="S48" i="6"/>
  <c r="R47" i="6"/>
  <c r="R46" i="6"/>
  <c r="T103" i="6"/>
  <c r="S45" i="6"/>
  <c r="R94" i="6"/>
  <c r="R137" i="6"/>
  <c r="R42" i="6"/>
  <c r="T136" i="6"/>
  <c r="Q39" i="6"/>
  <c r="Q37" i="6"/>
  <c r="Q138" i="6"/>
  <c r="T95" i="6"/>
  <c r="S148" i="6"/>
  <c r="T107" i="6"/>
  <c r="Q85" i="6"/>
  <c r="S38" i="6"/>
  <c r="T105" i="6"/>
  <c r="R36" i="6"/>
  <c r="S89" i="6"/>
  <c r="R86" i="6"/>
  <c r="Q139" i="6"/>
  <c r="U98" i="6"/>
  <c r="Q32" i="6"/>
  <c r="T53" i="6"/>
  <c r="S97" i="6"/>
  <c r="Q135" i="6"/>
  <c r="R87" i="6"/>
  <c r="R88" i="6"/>
  <c r="Q146" i="6"/>
  <c r="T96" i="6"/>
  <c r="S43" i="6"/>
  <c r="Q93" i="6"/>
  <c r="Q144" i="6"/>
  <c r="Q145" i="6"/>
  <c r="T57" i="6"/>
  <c r="Q35" i="6"/>
  <c r="S82" i="6"/>
  <c r="U54" i="6"/>
  <c r="S44" i="6"/>
  <c r="Q132" i="6"/>
  <c r="T142" i="6"/>
  <c r="T104" i="6"/>
  <c r="R147" i="6"/>
  <c r="R92" i="6"/>
  <c r="W141" i="4" l="1"/>
  <c r="V141" i="6"/>
  <c r="X134" i="4"/>
  <c r="W134" i="6"/>
  <c r="W140" i="4"/>
  <c r="V140" i="6"/>
  <c r="X133" i="4"/>
  <c r="W133" i="6"/>
  <c r="W83" i="6"/>
  <c r="C174" i="4"/>
  <c r="C32" i="10" s="1"/>
  <c r="W84" i="6"/>
  <c r="C175" i="4"/>
  <c r="C33" i="10" s="1"/>
  <c r="U90" i="6"/>
  <c r="U91" i="6"/>
  <c r="Y41" i="4"/>
  <c r="X41" i="6"/>
  <c r="W40" i="4"/>
  <c r="V40" i="6"/>
  <c r="S3" i="4"/>
  <c r="R3" i="6"/>
  <c r="Y34" i="6"/>
  <c r="AA33" i="6"/>
  <c r="R143" i="6"/>
  <c r="V6" i="4"/>
  <c r="U6" i="6"/>
  <c r="V5" i="4"/>
  <c r="U5" i="6"/>
  <c r="W109" i="6"/>
  <c r="W108" i="6"/>
  <c r="W110" i="6"/>
  <c r="Y60" i="6"/>
  <c r="Y58" i="6"/>
  <c r="Y59" i="6"/>
  <c r="W8" i="4"/>
  <c r="V8" i="6"/>
  <c r="X9" i="4"/>
  <c r="W9" i="6"/>
  <c r="X10" i="4"/>
  <c r="W10" i="6"/>
  <c r="Y7" i="4"/>
  <c r="X7" i="6"/>
  <c r="U4" i="4"/>
  <c r="T4" i="6"/>
  <c r="U56" i="6"/>
  <c r="V106" i="6"/>
  <c r="T48" i="6"/>
  <c r="T55" i="6"/>
  <c r="S47" i="6"/>
  <c r="U103" i="6"/>
  <c r="T45" i="6"/>
  <c r="S46" i="6"/>
  <c r="U136" i="6"/>
  <c r="S137" i="6"/>
  <c r="R39" i="6"/>
  <c r="R37" i="6"/>
  <c r="S94" i="6"/>
  <c r="S42" i="6"/>
  <c r="S147" i="6"/>
  <c r="U142" i="6"/>
  <c r="T44" i="6"/>
  <c r="T82" i="6"/>
  <c r="R145" i="6"/>
  <c r="R93" i="6"/>
  <c r="U96" i="6"/>
  <c r="R146" i="6"/>
  <c r="S87" i="6"/>
  <c r="U53" i="6"/>
  <c r="R32" i="6"/>
  <c r="R139" i="6"/>
  <c r="S86" i="6"/>
  <c r="S36" i="6"/>
  <c r="T38" i="6"/>
  <c r="U107" i="6"/>
  <c r="U95" i="6"/>
  <c r="T97" i="6"/>
  <c r="R85" i="6"/>
  <c r="S92" i="6"/>
  <c r="U104" i="6"/>
  <c r="R132" i="6"/>
  <c r="V54" i="6"/>
  <c r="R35" i="6"/>
  <c r="U57" i="6"/>
  <c r="R144" i="6"/>
  <c r="T43" i="6"/>
  <c r="S88" i="6"/>
  <c r="R135" i="6"/>
  <c r="V98" i="6"/>
  <c r="T89" i="6"/>
  <c r="U105" i="6"/>
  <c r="T148" i="6"/>
  <c r="R138" i="6"/>
  <c r="Y134" i="4" l="1"/>
  <c r="X134" i="6"/>
  <c r="Y133" i="4"/>
  <c r="X133" i="6"/>
  <c r="X140" i="4"/>
  <c r="W140" i="6"/>
  <c r="X141" i="4"/>
  <c r="W141" i="6"/>
  <c r="X84" i="6"/>
  <c r="X83" i="6"/>
  <c r="V91" i="6"/>
  <c r="V90" i="6"/>
  <c r="X40" i="4"/>
  <c r="W40" i="6"/>
  <c r="Y41" i="6"/>
  <c r="Z41" i="4"/>
  <c r="T3" i="4"/>
  <c r="S3" i="6"/>
  <c r="Z34" i="6"/>
  <c r="AB33" i="6"/>
  <c r="S143" i="6"/>
  <c r="W5" i="4"/>
  <c r="V5" i="6"/>
  <c r="W6" i="4"/>
  <c r="V6" i="6"/>
  <c r="X108" i="6"/>
  <c r="X110" i="6"/>
  <c r="X109" i="6"/>
  <c r="Z58" i="6"/>
  <c r="Z59" i="6"/>
  <c r="Z60" i="6"/>
  <c r="Y9" i="4"/>
  <c r="X9" i="6"/>
  <c r="Y10" i="4"/>
  <c r="X10" i="6"/>
  <c r="X8" i="4"/>
  <c r="W8" i="6"/>
  <c r="V4" i="4"/>
  <c r="U4" i="6"/>
  <c r="Z7" i="4"/>
  <c r="Y7" i="6"/>
  <c r="W106" i="6"/>
  <c r="V56" i="6"/>
  <c r="U55" i="6"/>
  <c r="U48" i="6"/>
  <c r="T47" i="6"/>
  <c r="U45" i="6"/>
  <c r="T46" i="6"/>
  <c r="V103" i="6"/>
  <c r="T94" i="6"/>
  <c r="S37" i="6"/>
  <c r="T137" i="6"/>
  <c r="V136" i="6"/>
  <c r="T42" i="6"/>
  <c r="S39" i="6"/>
  <c r="U148" i="6"/>
  <c r="V105" i="6"/>
  <c r="T88" i="6"/>
  <c r="U43" i="6"/>
  <c r="S144" i="6"/>
  <c r="S35" i="6"/>
  <c r="S132" i="6"/>
  <c r="T92" i="6"/>
  <c r="U97" i="6"/>
  <c r="V107" i="6"/>
  <c r="U38" i="6"/>
  <c r="T86" i="6"/>
  <c r="S32" i="6"/>
  <c r="S146" i="6"/>
  <c r="S145" i="6"/>
  <c r="U82" i="6"/>
  <c r="V142" i="6"/>
  <c r="S138" i="6"/>
  <c r="U89" i="6"/>
  <c r="W98" i="6"/>
  <c r="S135" i="6"/>
  <c r="V57" i="6"/>
  <c r="W54" i="6"/>
  <c r="V104" i="6"/>
  <c r="S85" i="6"/>
  <c r="V95" i="6"/>
  <c r="T36" i="6"/>
  <c r="S139" i="6"/>
  <c r="V53" i="6"/>
  <c r="T87" i="6"/>
  <c r="V96" i="6"/>
  <c r="S93" i="6"/>
  <c r="U44" i="6"/>
  <c r="T147" i="6"/>
  <c r="Z133" i="4" l="1"/>
  <c r="Y133" i="6"/>
  <c r="Y141" i="4"/>
  <c r="X141" i="6"/>
  <c r="Y140" i="4"/>
  <c r="X140" i="6"/>
  <c r="Z134" i="4"/>
  <c r="Y134" i="6"/>
  <c r="Y83" i="6"/>
  <c r="Y84" i="6"/>
  <c r="W90" i="6"/>
  <c r="C181" i="4"/>
  <c r="C39" i="10" s="1"/>
  <c r="W91" i="6"/>
  <c r="C182" i="4"/>
  <c r="C40" i="10" s="1"/>
  <c r="AA41" i="4"/>
  <c r="Z41" i="6"/>
  <c r="Y40" i="4"/>
  <c r="X40" i="6"/>
  <c r="U3" i="4"/>
  <c r="T3" i="6"/>
  <c r="AA34" i="6"/>
  <c r="AC33" i="6"/>
  <c r="T143" i="6"/>
  <c r="X6" i="4"/>
  <c r="W6" i="6"/>
  <c r="X5" i="4"/>
  <c r="W5" i="6"/>
  <c r="Y110" i="6"/>
  <c r="Y109" i="6"/>
  <c r="Y108" i="6"/>
  <c r="AA59" i="6"/>
  <c r="AA60" i="6"/>
  <c r="AA58" i="6"/>
  <c r="Z10" i="4"/>
  <c r="Y10" i="6"/>
  <c r="Y8" i="4"/>
  <c r="X8" i="6"/>
  <c r="Z9" i="4"/>
  <c r="Y9" i="6"/>
  <c r="W4" i="4"/>
  <c r="V4" i="6"/>
  <c r="AA7" i="4"/>
  <c r="Z7" i="6"/>
  <c r="W56" i="6"/>
  <c r="X106" i="6"/>
  <c r="D194" i="6"/>
  <c r="P53" i="10" s="1"/>
  <c r="D195" i="4"/>
  <c r="D53" i="10" s="1"/>
  <c r="V48" i="6"/>
  <c r="V55" i="6"/>
  <c r="U47" i="6"/>
  <c r="U46" i="6"/>
  <c r="W103" i="6"/>
  <c r="V45" i="6"/>
  <c r="T39" i="6"/>
  <c r="U94" i="6"/>
  <c r="W136" i="6"/>
  <c r="T37" i="6"/>
  <c r="U137" i="6"/>
  <c r="U42" i="6"/>
  <c r="W107" i="6"/>
  <c r="V43" i="6"/>
  <c r="W105" i="6"/>
  <c r="V44" i="6"/>
  <c r="U87" i="6"/>
  <c r="T85" i="6"/>
  <c r="X98" i="6"/>
  <c r="C188" i="6"/>
  <c r="O47" i="10" s="1"/>
  <c r="C189" i="4"/>
  <c r="C47" i="10" s="1"/>
  <c r="V82" i="6"/>
  <c r="U86" i="6"/>
  <c r="U92" i="6"/>
  <c r="U147" i="6"/>
  <c r="W96" i="6"/>
  <c r="W53" i="6"/>
  <c r="U36" i="6"/>
  <c r="W95" i="6"/>
  <c r="W104" i="6"/>
  <c r="W57" i="6"/>
  <c r="T135" i="6"/>
  <c r="V89" i="6"/>
  <c r="T138" i="6"/>
  <c r="W142" i="6"/>
  <c r="T145" i="6"/>
  <c r="T146" i="6"/>
  <c r="T32" i="6"/>
  <c r="V38" i="6"/>
  <c r="V97" i="6"/>
  <c r="T132" i="6"/>
  <c r="T144" i="6"/>
  <c r="U88" i="6"/>
  <c r="T93" i="6"/>
  <c r="T139" i="6"/>
  <c r="X54" i="6"/>
  <c r="C193" i="4"/>
  <c r="C51" i="10" s="1"/>
  <c r="T35" i="6"/>
  <c r="V148" i="6"/>
  <c r="AA134" i="4" l="1"/>
  <c r="Z134" i="6"/>
  <c r="Z141" i="4"/>
  <c r="Y141" i="6"/>
  <c r="Z140" i="4"/>
  <c r="Y140" i="6"/>
  <c r="AA133" i="4"/>
  <c r="Z133" i="6"/>
  <c r="Z84" i="6"/>
  <c r="Z83" i="6"/>
  <c r="X91" i="6"/>
  <c r="X90" i="6"/>
  <c r="Z40" i="4"/>
  <c r="Y40" i="6"/>
  <c r="AB41" i="4"/>
  <c r="AA41" i="6"/>
  <c r="U3" i="6"/>
  <c r="V3" i="4"/>
  <c r="AB34" i="6"/>
  <c r="AD33" i="6"/>
  <c r="U143" i="6"/>
  <c r="Y5" i="4"/>
  <c r="X5" i="6"/>
  <c r="Y6" i="4"/>
  <c r="X6" i="6"/>
  <c r="Z109" i="6"/>
  <c r="Z108" i="6"/>
  <c r="Z110" i="6"/>
  <c r="AB60" i="6"/>
  <c r="AB58" i="6"/>
  <c r="AB59" i="6"/>
  <c r="Z8" i="4"/>
  <c r="Y8" i="6"/>
  <c r="AA9" i="4"/>
  <c r="Z9" i="6"/>
  <c r="AA10" i="4"/>
  <c r="Z10" i="6"/>
  <c r="AB7" i="4"/>
  <c r="AA7" i="6"/>
  <c r="X4" i="4"/>
  <c r="W4" i="6"/>
  <c r="Y106" i="6"/>
  <c r="X56" i="6"/>
  <c r="C194" i="6"/>
  <c r="O53" i="10" s="1"/>
  <c r="C195" i="4"/>
  <c r="C53" i="10" s="1"/>
  <c r="B194" i="6"/>
  <c r="N53" i="10" s="1"/>
  <c r="B195" i="4"/>
  <c r="B53" i="10" s="1"/>
  <c r="W48" i="6"/>
  <c r="V47" i="6"/>
  <c r="D192" i="4"/>
  <c r="D50" i="10" s="1"/>
  <c r="X103" i="6"/>
  <c r="W45" i="6"/>
  <c r="V46" i="6"/>
  <c r="U37" i="6"/>
  <c r="V94" i="6"/>
  <c r="V137" i="6"/>
  <c r="X136" i="6"/>
  <c r="D177" i="4"/>
  <c r="D35" i="10" s="1"/>
  <c r="V42" i="6"/>
  <c r="U39" i="6"/>
  <c r="U132" i="6"/>
  <c r="X142" i="6"/>
  <c r="D183" i="4"/>
  <c r="D41" i="10" s="1"/>
  <c r="X95" i="6"/>
  <c r="C186" i="4"/>
  <c r="C44" i="10" s="1"/>
  <c r="Y98" i="6"/>
  <c r="V87" i="6"/>
  <c r="D193" i="6"/>
  <c r="P52" i="10" s="1"/>
  <c r="X105" i="6"/>
  <c r="D194" i="4"/>
  <c r="D52" i="10" s="1"/>
  <c r="X107" i="6"/>
  <c r="D196" i="4"/>
  <c r="D54" i="10" s="1"/>
  <c r="U139" i="6"/>
  <c r="W38" i="6"/>
  <c r="U146" i="6"/>
  <c r="X57" i="6"/>
  <c r="C196" i="4"/>
  <c r="C54" i="10" s="1"/>
  <c r="X53" i="6"/>
  <c r="C192" i="4"/>
  <c r="C50" i="10" s="1"/>
  <c r="V86" i="6"/>
  <c r="W148" i="6"/>
  <c r="Y54" i="6"/>
  <c r="U93" i="6"/>
  <c r="U144" i="6"/>
  <c r="W97" i="6"/>
  <c r="U32" i="6"/>
  <c r="U145" i="6"/>
  <c r="U138" i="6"/>
  <c r="U135" i="6"/>
  <c r="X104" i="6"/>
  <c r="D193" i="4"/>
  <c r="D51" i="10" s="1"/>
  <c r="V36" i="6"/>
  <c r="X96" i="6"/>
  <c r="C187" i="4"/>
  <c r="C45" i="10" s="1"/>
  <c r="V147" i="6"/>
  <c r="V92" i="6"/>
  <c r="W82" i="6"/>
  <c r="V88" i="6"/>
  <c r="W89" i="6"/>
  <c r="U35" i="6"/>
  <c r="U85" i="6"/>
  <c r="W44" i="6"/>
  <c r="W43" i="6"/>
  <c r="B193" i="6"/>
  <c r="N52" i="10" s="1"/>
  <c r="B194" i="4"/>
  <c r="B52" i="10" s="1"/>
  <c r="AB133" i="4" l="1"/>
  <c r="AA133" i="6"/>
  <c r="AA141" i="4"/>
  <c r="Z141" i="6"/>
  <c r="AA140" i="4"/>
  <c r="Z140" i="6"/>
  <c r="AB134" i="4"/>
  <c r="AA134" i="6"/>
  <c r="AA83" i="6"/>
  <c r="AA84" i="6"/>
  <c r="Y90" i="6"/>
  <c r="Y91" i="6"/>
  <c r="AC41" i="4"/>
  <c r="AB41" i="6"/>
  <c r="AA40" i="4"/>
  <c r="Z40" i="6"/>
  <c r="V3" i="6"/>
  <c r="W3" i="4"/>
  <c r="AC34" i="6"/>
  <c r="AE33" i="6"/>
  <c r="V143" i="6"/>
  <c r="Z6" i="4"/>
  <c r="Y6" i="6"/>
  <c r="C194" i="4"/>
  <c r="W55" i="6"/>
  <c r="C193" i="6" s="1"/>
  <c r="Z5" i="4"/>
  <c r="Y5" i="6"/>
  <c r="D207" i="4"/>
  <c r="D64" i="10" s="1"/>
  <c r="AA108" i="6"/>
  <c r="AA110" i="6"/>
  <c r="AA109" i="6"/>
  <c r="AC58" i="6"/>
  <c r="AC59" i="6"/>
  <c r="AC60" i="6"/>
  <c r="AB9" i="4"/>
  <c r="AA9" i="6"/>
  <c r="AB10" i="4"/>
  <c r="AA10" i="6"/>
  <c r="AA8" i="4"/>
  <c r="Z8" i="6"/>
  <c r="Y4" i="4"/>
  <c r="X4" i="6"/>
  <c r="AC7" i="4"/>
  <c r="AB7" i="6"/>
  <c r="Y56" i="6"/>
  <c r="Z106" i="6"/>
  <c r="X55" i="6"/>
  <c r="B188" i="6"/>
  <c r="N47" i="10" s="1"/>
  <c r="X48" i="6"/>
  <c r="B189" i="4"/>
  <c r="B47" i="10" s="1"/>
  <c r="W47" i="6"/>
  <c r="Y103" i="6"/>
  <c r="W46" i="6"/>
  <c r="X45" i="6"/>
  <c r="B186" i="4"/>
  <c r="B44" i="10" s="1"/>
  <c r="W137" i="6"/>
  <c r="W94" i="6"/>
  <c r="V39" i="6"/>
  <c r="W42" i="6"/>
  <c r="Y136" i="6"/>
  <c r="V37" i="6"/>
  <c r="W36" i="6"/>
  <c r="W88" i="6"/>
  <c r="W92" i="6"/>
  <c r="V135" i="6"/>
  <c r="V145" i="6"/>
  <c r="X97" i="6"/>
  <c r="C188" i="4"/>
  <c r="C46" i="10" s="1"/>
  <c r="V93" i="6"/>
  <c r="V146" i="6"/>
  <c r="V139" i="6"/>
  <c r="Z98" i="6"/>
  <c r="Y95" i="6"/>
  <c r="Y142" i="6"/>
  <c r="X44" i="6"/>
  <c r="B185" i="4"/>
  <c r="B43" i="10" s="1"/>
  <c r="Y53" i="6"/>
  <c r="Y105" i="6"/>
  <c r="X43" i="6"/>
  <c r="B184" i="4"/>
  <c r="B42" i="10" s="1"/>
  <c r="V85" i="6"/>
  <c r="Y96" i="6"/>
  <c r="W86" i="6"/>
  <c r="Y57" i="6"/>
  <c r="Y107" i="6"/>
  <c r="X148" i="6"/>
  <c r="D188" i="6"/>
  <c r="P47" i="10" s="1"/>
  <c r="D189" i="4"/>
  <c r="D47" i="10" s="1"/>
  <c r="V35" i="6"/>
  <c r="X89" i="6"/>
  <c r="C180" i="4"/>
  <c r="C38" i="10" s="1"/>
  <c r="X82" i="6"/>
  <c r="C173" i="4"/>
  <c r="C31" i="10" s="1"/>
  <c r="W147" i="6"/>
  <c r="Y104" i="6"/>
  <c r="V138" i="6"/>
  <c r="V32" i="6"/>
  <c r="V144" i="6"/>
  <c r="Z54" i="6"/>
  <c r="X38" i="6"/>
  <c r="B179" i="4"/>
  <c r="B37" i="10" s="1"/>
  <c r="W87" i="6"/>
  <c r="V132" i="6"/>
  <c r="O52" i="10" l="1"/>
  <c r="C207" i="4"/>
  <c r="C64" i="10" s="1"/>
  <c r="C52" i="10"/>
  <c r="AC134" i="4"/>
  <c r="AB134" i="6"/>
  <c r="AB141" i="4"/>
  <c r="AA141" i="6"/>
  <c r="AB140" i="4"/>
  <c r="AA140" i="6"/>
  <c r="AC133" i="4"/>
  <c r="AB133" i="6"/>
  <c r="AB84" i="6"/>
  <c r="AB83" i="6"/>
  <c r="Z91" i="6"/>
  <c r="Z90" i="6"/>
  <c r="AB40" i="4"/>
  <c r="AA40" i="6"/>
  <c r="AD41" i="4"/>
  <c r="AC41" i="6"/>
  <c r="X3" i="4"/>
  <c r="W3" i="6"/>
  <c r="AD34" i="6"/>
  <c r="AF33" i="6"/>
  <c r="W143" i="6"/>
  <c r="D184" i="4"/>
  <c r="D42" i="10" s="1"/>
  <c r="AA5" i="4"/>
  <c r="Z5" i="6"/>
  <c r="AA6" i="4"/>
  <c r="Z6" i="6"/>
  <c r="AB110" i="6"/>
  <c r="AB109" i="6"/>
  <c r="AB108" i="6"/>
  <c r="AD59" i="6"/>
  <c r="AD60" i="6"/>
  <c r="AD58" i="6"/>
  <c r="AC10" i="4"/>
  <c r="AB10" i="6"/>
  <c r="AB8" i="4"/>
  <c r="AA8" i="6"/>
  <c r="AC9" i="4"/>
  <c r="AB9" i="6"/>
  <c r="Z4" i="4"/>
  <c r="Y4" i="6"/>
  <c r="AD7" i="4"/>
  <c r="AC7" i="6"/>
  <c r="AA106" i="6"/>
  <c r="Z56" i="6"/>
  <c r="Y55" i="6"/>
  <c r="Y48" i="6"/>
  <c r="X47" i="6"/>
  <c r="B188" i="4"/>
  <c r="B46" i="10" s="1"/>
  <c r="B187" i="4"/>
  <c r="B45" i="10" s="1"/>
  <c r="X46" i="6"/>
  <c r="Y45" i="6"/>
  <c r="Z103" i="6"/>
  <c r="X42" i="6"/>
  <c r="B183" i="4"/>
  <c r="B41" i="10" s="1"/>
  <c r="C185" i="4"/>
  <c r="C43" i="10" s="1"/>
  <c r="X94" i="6"/>
  <c r="W37" i="6"/>
  <c r="Z136" i="6"/>
  <c r="W39" i="6"/>
  <c r="X137" i="6"/>
  <c r="D178" i="4"/>
  <c r="D36" i="10" s="1"/>
  <c r="W138" i="6"/>
  <c r="Y148" i="6"/>
  <c r="W139" i="6"/>
  <c r="X92" i="6"/>
  <c r="C183" i="4"/>
  <c r="C41" i="10" s="1"/>
  <c r="W132" i="6"/>
  <c r="Y43" i="6"/>
  <c r="Z105" i="6"/>
  <c r="Y44" i="6"/>
  <c r="Y97" i="6"/>
  <c r="W135" i="6"/>
  <c r="X86" i="6"/>
  <c r="C177" i="4"/>
  <c r="C35" i="10" s="1"/>
  <c r="AA54" i="6"/>
  <c r="W32" i="6"/>
  <c r="Z104" i="6"/>
  <c r="Y82" i="6"/>
  <c r="Y89" i="6"/>
  <c r="Z57" i="6"/>
  <c r="W85" i="6"/>
  <c r="Z142" i="6"/>
  <c r="AA98" i="6"/>
  <c r="W146" i="6"/>
  <c r="W93" i="6"/>
  <c r="X88" i="6"/>
  <c r="C179" i="4"/>
  <c r="C37" i="10" s="1"/>
  <c r="W144" i="6"/>
  <c r="X147" i="6"/>
  <c r="D188" i="4"/>
  <c r="D46" i="10" s="1"/>
  <c r="W35" i="6"/>
  <c r="Z107" i="6"/>
  <c r="Z96" i="6"/>
  <c r="X87" i="6"/>
  <c r="C178" i="4"/>
  <c r="C36" i="10" s="1"/>
  <c r="Y38" i="6"/>
  <c r="Z53" i="6"/>
  <c r="Z95" i="6"/>
  <c r="W145" i="6"/>
  <c r="X36" i="6"/>
  <c r="B177" i="4"/>
  <c r="B35" i="10" s="1"/>
  <c r="AD133" i="4" l="1"/>
  <c r="AC133" i="6"/>
  <c r="AC141" i="4"/>
  <c r="AB141" i="6"/>
  <c r="AC140" i="4"/>
  <c r="AB140" i="6"/>
  <c r="AD134" i="4"/>
  <c r="AC134" i="6"/>
  <c r="AC83" i="6"/>
  <c r="AC84" i="6"/>
  <c r="AA90" i="6"/>
  <c r="AA91" i="6"/>
  <c r="AE41" i="4"/>
  <c r="AD41" i="6"/>
  <c r="AC40" i="4"/>
  <c r="AB40" i="6"/>
  <c r="Y3" i="4"/>
  <c r="X3" i="6"/>
  <c r="AE34" i="6"/>
  <c r="AG33" i="6"/>
  <c r="B173" i="6" s="1"/>
  <c r="N32" i="10" s="1"/>
  <c r="X143" i="6"/>
  <c r="AB6" i="4"/>
  <c r="AA6" i="6"/>
  <c r="AB5" i="4"/>
  <c r="AA5" i="6"/>
  <c r="AC109" i="6"/>
  <c r="AC108" i="6"/>
  <c r="AC110" i="6"/>
  <c r="AE60" i="6"/>
  <c r="AE58" i="6"/>
  <c r="AE59" i="6"/>
  <c r="AC8" i="4"/>
  <c r="AB8" i="6"/>
  <c r="AD9" i="4"/>
  <c r="AC9" i="6"/>
  <c r="AD10" i="4"/>
  <c r="AC10" i="6"/>
  <c r="AE7" i="4"/>
  <c r="AD7" i="6"/>
  <c r="AA4" i="4"/>
  <c r="Z4" i="6"/>
  <c r="AA56" i="6"/>
  <c r="AB106" i="6"/>
  <c r="Z48" i="6"/>
  <c r="Z55" i="6"/>
  <c r="Y47" i="6"/>
  <c r="Y46" i="6"/>
  <c r="AA103" i="6"/>
  <c r="Z45" i="6"/>
  <c r="Y137" i="6"/>
  <c r="AA136" i="6"/>
  <c r="Y94" i="6"/>
  <c r="X39" i="6"/>
  <c r="B180" i="4"/>
  <c r="B38" i="10" s="1"/>
  <c r="X37" i="6"/>
  <c r="B178" i="4"/>
  <c r="B36" i="10" s="1"/>
  <c r="Y42" i="6"/>
  <c r="AA142" i="6"/>
  <c r="Z89" i="6"/>
  <c r="Z38" i="6"/>
  <c r="X144" i="6"/>
  <c r="D185" i="4"/>
  <c r="D43" i="10" s="1"/>
  <c r="Z82" i="6"/>
  <c r="Z97" i="6"/>
  <c r="AA105" i="6"/>
  <c r="Y92" i="6"/>
  <c r="Z148" i="6"/>
  <c r="Y87" i="6"/>
  <c r="X35" i="6"/>
  <c r="B176" i="4"/>
  <c r="B34" i="10" s="1"/>
  <c r="X146" i="6"/>
  <c r="D187" i="4"/>
  <c r="D45" i="10" s="1"/>
  <c r="AB54" i="6"/>
  <c r="X145" i="6"/>
  <c r="D186" i="4"/>
  <c r="D44" i="10" s="1"/>
  <c r="AA107" i="6"/>
  <c r="Y147" i="6"/>
  <c r="X93" i="6"/>
  <c r="C184" i="4"/>
  <c r="C42" i="10" s="1"/>
  <c r="AB98" i="6"/>
  <c r="X85" i="6"/>
  <c r="C176" i="4"/>
  <c r="C34" i="10" s="1"/>
  <c r="AA57" i="6"/>
  <c r="X32" i="6"/>
  <c r="B173" i="4"/>
  <c r="B31" i="10" s="1"/>
  <c r="X132" i="6"/>
  <c r="D173" i="4"/>
  <c r="D31" i="10" s="1"/>
  <c r="AA95" i="6"/>
  <c r="Y88" i="6"/>
  <c r="AA104" i="6"/>
  <c r="Y36" i="6"/>
  <c r="AA53" i="6"/>
  <c r="AA96" i="6"/>
  <c r="Y86" i="6"/>
  <c r="X135" i="6"/>
  <c r="D176" i="4"/>
  <c r="D34" i="10" s="1"/>
  <c r="Z44" i="6"/>
  <c r="Z43" i="6"/>
  <c r="X139" i="6"/>
  <c r="D180" i="4"/>
  <c r="D38" i="10" s="1"/>
  <c r="X138" i="6"/>
  <c r="D179" i="4"/>
  <c r="D37" i="10" s="1"/>
  <c r="AE134" i="4" l="1"/>
  <c r="AD134" i="6"/>
  <c r="AD141" i="4"/>
  <c r="AC141" i="6"/>
  <c r="AD140" i="4"/>
  <c r="AC140" i="6"/>
  <c r="AE133" i="4"/>
  <c r="AD133" i="6"/>
  <c r="AD84" i="6"/>
  <c r="AD83" i="6"/>
  <c r="AB91" i="6"/>
  <c r="AB90" i="6"/>
  <c r="AD40" i="4"/>
  <c r="AC40" i="6"/>
  <c r="AF41" i="4"/>
  <c r="AE41" i="6"/>
  <c r="Z3" i="4"/>
  <c r="Y3" i="6"/>
  <c r="AF34" i="6"/>
  <c r="AH33" i="6"/>
  <c r="Y143" i="6"/>
  <c r="AC5" i="4"/>
  <c r="AB5" i="6"/>
  <c r="AC6" i="4"/>
  <c r="AB6" i="6"/>
  <c r="AD108" i="6"/>
  <c r="AD110" i="6"/>
  <c r="AD109" i="6"/>
  <c r="AF58" i="6"/>
  <c r="AF59" i="6"/>
  <c r="AF60" i="6"/>
  <c r="AE9" i="4"/>
  <c r="AD9" i="6"/>
  <c r="AE10" i="4"/>
  <c r="AD10" i="6"/>
  <c r="AD8" i="4"/>
  <c r="AC8" i="6"/>
  <c r="AB4" i="4"/>
  <c r="AA4" i="6"/>
  <c r="AF7" i="4"/>
  <c r="AE7" i="6"/>
  <c r="AC106" i="6"/>
  <c r="AB56" i="6"/>
  <c r="AA55" i="6"/>
  <c r="AA48" i="6"/>
  <c r="Z47" i="6"/>
  <c r="AB103" i="6"/>
  <c r="AA45" i="6"/>
  <c r="Z46" i="6"/>
  <c r="Y39" i="6"/>
  <c r="Z137" i="6"/>
  <c r="Y37" i="6"/>
  <c r="Z42" i="6"/>
  <c r="Z94" i="6"/>
  <c r="AB136" i="6"/>
  <c r="C206" i="4"/>
  <c r="Z92" i="6"/>
  <c r="AA97" i="6"/>
  <c r="Y138" i="6"/>
  <c r="Z86" i="6"/>
  <c r="Z88" i="6"/>
  <c r="Y132" i="6"/>
  <c r="Y85" i="6"/>
  <c r="AB105" i="6"/>
  <c r="AA38" i="6"/>
  <c r="AA89" i="6"/>
  <c r="Y139" i="6"/>
  <c r="Y145" i="6"/>
  <c r="Y32" i="6"/>
  <c r="Y93" i="6"/>
  <c r="AC54" i="6"/>
  <c r="Y146" i="6"/>
  <c r="Y35" i="6"/>
  <c r="AA148" i="6"/>
  <c r="AA44" i="6"/>
  <c r="AB53" i="6"/>
  <c r="AB104" i="6"/>
  <c r="Z147" i="6"/>
  <c r="AA43" i="6"/>
  <c r="Y135" i="6"/>
  <c r="AB96" i="6"/>
  <c r="Z36" i="6"/>
  <c r="AB95" i="6"/>
  <c r="AB57" i="6"/>
  <c r="AC98" i="6"/>
  <c r="AB107" i="6"/>
  <c r="Z87" i="6"/>
  <c r="AA82" i="6"/>
  <c r="Y144" i="6"/>
  <c r="AB142" i="6"/>
  <c r="C209" i="4" l="1"/>
  <c r="C63" i="10"/>
  <c r="AF133" i="4"/>
  <c r="AE133" i="6"/>
  <c r="AE141" i="4"/>
  <c r="AD141" i="6"/>
  <c r="AE140" i="4"/>
  <c r="AD140" i="6"/>
  <c r="AF134" i="4"/>
  <c r="AE134" i="6"/>
  <c r="AE83" i="6"/>
  <c r="AE84" i="6"/>
  <c r="AC90" i="6"/>
  <c r="AC91" i="6"/>
  <c r="AG41" i="4"/>
  <c r="B182" i="4" s="1"/>
  <c r="B40" i="10" s="1"/>
  <c r="AF41" i="6"/>
  <c r="AE40" i="4"/>
  <c r="AD40" i="6"/>
  <c r="AA3" i="4"/>
  <c r="Z3" i="6"/>
  <c r="AG34" i="6"/>
  <c r="B174" i="6" s="1"/>
  <c r="N33" i="10" s="1"/>
  <c r="AI33" i="6"/>
  <c r="Z143" i="6"/>
  <c r="AD6" i="4"/>
  <c r="AC6" i="6"/>
  <c r="AD5" i="4"/>
  <c r="AC5" i="6"/>
  <c r="AE110" i="6"/>
  <c r="AE109" i="6"/>
  <c r="AE108" i="6"/>
  <c r="AG59" i="6"/>
  <c r="C197" i="6" s="1"/>
  <c r="O56" i="10" s="1"/>
  <c r="AG60" i="6"/>
  <c r="C198" i="6" s="1"/>
  <c r="O57" i="10" s="1"/>
  <c r="AG58" i="6"/>
  <c r="C196" i="6" s="1"/>
  <c r="O55" i="10" s="1"/>
  <c r="AF10" i="4"/>
  <c r="AE10" i="6"/>
  <c r="AE8" i="4"/>
  <c r="AD8" i="6"/>
  <c r="AF9" i="4"/>
  <c r="AE9" i="6"/>
  <c r="AC4" i="4"/>
  <c r="AB4" i="6"/>
  <c r="AG7" i="4"/>
  <c r="B196" i="4" s="1"/>
  <c r="B54" i="10" s="1"/>
  <c r="AF7" i="6"/>
  <c r="AC56" i="6"/>
  <c r="AD106" i="6"/>
  <c r="AB48" i="6"/>
  <c r="AB55" i="6"/>
  <c r="AA47" i="6"/>
  <c r="AB45" i="6"/>
  <c r="AC103" i="6"/>
  <c r="AA46" i="6"/>
  <c r="AA94" i="6"/>
  <c r="AA42" i="6"/>
  <c r="AC136" i="6"/>
  <c r="Z37" i="6"/>
  <c r="AA137" i="6"/>
  <c r="Z39" i="6"/>
  <c r="AC142" i="6"/>
  <c r="AA147" i="6"/>
  <c r="Z139" i="6"/>
  <c r="AD98" i="6"/>
  <c r="AC95" i="6"/>
  <c r="AA36" i="6"/>
  <c r="Z135" i="6"/>
  <c r="AC53" i="6"/>
  <c r="Z146" i="6"/>
  <c r="Z93" i="6"/>
  <c r="Z85" i="6"/>
  <c r="AA86" i="6"/>
  <c r="AB97" i="6"/>
  <c r="Z132" i="6"/>
  <c r="AA87" i="6"/>
  <c r="AC57" i="6"/>
  <c r="AB43" i="6"/>
  <c r="Z145" i="6"/>
  <c r="AB89" i="6"/>
  <c r="AB38" i="6"/>
  <c r="AC105" i="6"/>
  <c r="Z138" i="6"/>
  <c r="AA92" i="6"/>
  <c r="AB82" i="6"/>
  <c r="AB148" i="6"/>
  <c r="Z144" i="6"/>
  <c r="AC107" i="6"/>
  <c r="AC96" i="6"/>
  <c r="AC104" i="6"/>
  <c r="AB44" i="6"/>
  <c r="Z35" i="6"/>
  <c r="AD54" i="6"/>
  <c r="Z32" i="6"/>
  <c r="AA88" i="6"/>
  <c r="AG134" i="4" l="1"/>
  <c r="D175" i="4" s="1"/>
  <c r="D33" i="10" s="1"/>
  <c r="AF134" i="6"/>
  <c r="AF141" i="4"/>
  <c r="AE141" i="6"/>
  <c r="AF140" i="4"/>
  <c r="AE140" i="6"/>
  <c r="AG133" i="4"/>
  <c r="D174" i="4" s="1"/>
  <c r="AF133" i="6"/>
  <c r="AF84" i="6"/>
  <c r="AF83" i="6"/>
  <c r="AD91" i="6"/>
  <c r="AD90" i="6"/>
  <c r="AF40" i="4"/>
  <c r="AE40" i="6"/>
  <c r="AH41" i="4"/>
  <c r="AG41" i="6"/>
  <c r="B181" i="6" s="1"/>
  <c r="N40" i="10" s="1"/>
  <c r="AA3" i="6"/>
  <c r="AB3" i="4"/>
  <c r="AH34" i="6"/>
  <c r="AJ33" i="6"/>
  <c r="AA143" i="6"/>
  <c r="AE5" i="4"/>
  <c r="AD5" i="6"/>
  <c r="AE6" i="4"/>
  <c r="AD6" i="6"/>
  <c r="AF109" i="6"/>
  <c r="AF108" i="6"/>
  <c r="AF110" i="6"/>
  <c r="AH60" i="6"/>
  <c r="AH58" i="6"/>
  <c r="AH59" i="6"/>
  <c r="AF8" i="4"/>
  <c r="AE8" i="6"/>
  <c r="AG9" i="4"/>
  <c r="B198" i="4" s="1"/>
  <c r="B56" i="10" s="1"/>
  <c r="AF9" i="6"/>
  <c r="AG10" i="4"/>
  <c r="B199" i="4" s="1"/>
  <c r="B57" i="10" s="1"/>
  <c r="AF10" i="6"/>
  <c r="AH7" i="4"/>
  <c r="AG7" i="6"/>
  <c r="B195" i="6" s="1"/>
  <c r="N54" i="10" s="1"/>
  <c r="AD4" i="4"/>
  <c r="AC4" i="6"/>
  <c r="AE106" i="6"/>
  <c r="AD56" i="6"/>
  <c r="AC55" i="6"/>
  <c r="AC48" i="6"/>
  <c r="AB47" i="6"/>
  <c r="AD103" i="6"/>
  <c r="AB46" i="6"/>
  <c r="AC45" i="6"/>
  <c r="AA37" i="6"/>
  <c r="AD136" i="6"/>
  <c r="AA39" i="6"/>
  <c r="AB137" i="6"/>
  <c r="AB42" i="6"/>
  <c r="AB94" i="6"/>
  <c r="AB87" i="6"/>
  <c r="AE98" i="6"/>
  <c r="AE54" i="6"/>
  <c r="AC44" i="6"/>
  <c r="AC148" i="6"/>
  <c r="AB92" i="6"/>
  <c r="AD105" i="6"/>
  <c r="AC89" i="6"/>
  <c r="AC43" i="6"/>
  <c r="AC97" i="6"/>
  <c r="AA85" i="6"/>
  <c r="AB36" i="6"/>
  <c r="AB147" i="6"/>
  <c r="AD104" i="6"/>
  <c r="AD107" i="6"/>
  <c r="AA144" i="6"/>
  <c r="AA145" i="6"/>
  <c r="AA132" i="6"/>
  <c r="AA139" i="6"/>
  <c r="AA146" i="6"/>
  <c r="AB88" i="6"/>
  <c r="AA32" i="6"/>
  <c r="AA35" i="6"/>
  <c r="AD96" i="6"/>
  <c r="AC82" i="6"/>
  <c r="AA138" i="6"/>
  <c r="AC38" i="6"/>
  <c r="AD57" i="6"/>
  <c r="AB86" i="6"/>
  <c r="AA93" i="6"/>
  <c r="AD53" i="6"/>
  <c r="AA135" i="6"/>
  <c r="AD95" i="6"/>
  <c r="AD142" i="6"/>
  <c r="D32" i="10" l="1"/>
  <c r="AH133" i="4"/>
  <c r="AG133" i="6"/>
  <c r="D173" i="6" s="1"/>
  <c r="P32" i="10" s="1"/>
  <c r="AG141" i="4"/>
  <c r="D182" i="4" s="1"/>
  <c r="D40" i="10" s="1"/>
  <c r="AF141" i="6"/>
  <c r="AG140" i="4"/>
  <c r="D181" i="4" s="1"/>
  <c r="D39" i="10" s="1"/>
  <c r="AF140" i="6"/>
  <c r="AH134" i="4"/>
  <c r="AG134" i="6"/>
  <c r="D174" i="6" s="1"/>
  <c r="P33" i="10" s="1"/>
  <c r="AG83" i="6"/>
  <c r="C173" i="6" s="1"/>
  <c r="O32" i="10" s="1"/>
  <c r="AG84" i="6"/>
  <c r="C174" i="6" s="1"/>
  <c r="O33" i="10" s="1"/>
  <c r="AE90" i="6"/>
  <c r="AE91" i="6"/>
  <c r="AI41" i="4"/>
  <c r="AH41" i="6"/>
  <c r="AF40" i="6"/>
  <c r="AG40" i="4"/>
  <c r="B181" i="4" s="1"/>
  <c r="AB3" i="6"/>
  <c r="AC3" i="4"/>
  <c r="AI34" i="6"/>
  <c r="AL33" i="6"/>
  <c r="AK33" i="6"/>
  <c r="AB143" i="6"/>
  <c r="AF6" i="4"/>
  <c r="AE6" i="6"/>
  <c r="AF5" i="4"/>
  <c r="AE5" i="6"/>
  <c r="AG108" i="6"/>
  <c r="D196" i="6" s="1"/>
  <c r="P55" i="10" s="1"/>
  <c r="AG110" i="6"/>
  <c r="D198" i="6" s="1"/>
  <c r="P57" i="10" s="1"/>
  <c r="AG109" i="6"/>
  <c r="D197" i="6" s="1"/>
  <c r="P56" i="10" s="1"/>
  <c r="AI58" i="6"/>
  <c r="AI59" i="6"/>
  <c r="AI60" i="6"/>
  <c r="AH9" i="4"/>
  <c r="AG9" i="6"/>
  <c r="B197" i="6" s="1"/>
  <c r="N56" i="10" s="1"/>
  <c r="AH10" i="4"/>
  <c r="AG10" i="6"/>
  <c r="B198" i="6" s="1"/>
  <c r="N57" i="10" s="1"/>
  <c r="AG8" i="4"/>
  <c r="B197" i="4" s="1"/>
  <c r="B55" i="10" s="1"/>
  <c r="AF8" i="6"/>
  <c r="AE4" i="4"/>
  <c r="AD4" i="6"/>
  <c r="AI7" i="4"/>
  <c r="AH7" i="6"/>
  <c r="AE56" i="6"/>
  <c r="AF106" i="6"/>
  <c r="AD55" i="6"/>
  <c r="AD48" i="6"/>
  <c r="AC47" i="6"/>
  <c r="AC46" i="6"/>
  <c r="AD45" i="6"/>
  <c r="AE103" i="6"/>
  <c r="AE136" i="6"/>
  <c r="AC42" i="6"/>
  <c r="AB37" i="6"/>
  <c r="AC94" i="6"/>
  <c r="AC137" i="6"/>
  <c r="AB39" i="6"/>
  <c r="AE57" i="6"/>
  <c r="AF98" i="6"/>
  <c r="AB135" i="6"/>
  <c r="AB93" i="6"/>
  <c r="AB138" i="6"/>
  <c r="AB35" i="6"/>
  <c r="AC88" i="6"/>
  <c r="AB139" i="6"/>
  <c r="AB145" i="6"/>
  <c r="AE107" i="6"/>
  <c r="AC147" i="6"/>
  <c r="AC36" i="6"/>
  <c r="AD97" i="6"/>
  <c r="AD89" i="6"/>
  <c r="AC92" i="6"/>
  <c r="AF54" i="6"/>
  <c r="AD38" i="6"/>
  <c r="AE96" i="6"/>
  <c r="AB32" i="6"/>
  <c r="AB132" i="6"/>
  <c r="AD43" i="6"/>
  <c r="AC87" i="6"/>
  <c r="AE142" i="6"/>
  <c r="AE95" i="6"/>
  <c r="AE53" i="6"/>
  <c r="AC86" i="6"/>
  <c r="AD82" i="6"/>
  <c r="AB146" i="6"/>
  <c r="AB144" i="6"/>
  <c r="AE104" i="6"/>
  <c r="AB85" i="6"/>
  <c r="AE105" i="6"/>
  <c r="AD148" i="6"/>
  <c r="AD44" i="6"/>
  <c r="B39" i="10" l="1"/>
  <c r="B206" i="4"/>
  <c r="D206" i="4"/>
  <c r="AI134" i="4"/>
  <c r="AH134" i="6"/>
  <c r="AH141" i="4"/>
  <c r="AG141" i="6"/>
  <c r="D181" i="6" s="1"/>
  <c r="P40" i="10" s="1"/>
  <c r="AH140" i="4"/>
  <c r="AG140" i="6"/>
  <c r="D180" i="6" s="1"/>
  <c r="P39" i="10" s="1"/>
  <c r="AI133" i="4"/>
  <c r="AH133" i="6"/>
  <c r="AH84" i="6"/>
  <c r="AH83" i="6"/>
  <c r="AF91" i="6"/>
  <c r="AF90" i="6"/>
  <c r="AH40" i="4"/>
  <c r="AG40" i="6"/>
  <c r="B180" i="6" s="1"/>
  <c r="N39" i="10" s="1"/>
  <c r="AJ41" i="4"/>
  <c r="AI41" i="6"/>
  <c r="AD3" i="4"/>
  <c r="AC3" i="6"/>
  <c r="AJ34" i="6"/>
  <c r="AC143" i="6"/>
  <c r="AG5" i="4"/>
  <c r="AF5" i="6"/>
  <c r="AG6" i="4"/>
  <c r="AF6" i="6"/>
  <c r="AH110" i="6"/>
  <c r="AH109" i="6"/>
  <c r="AH108" i="6"/>
  <c r="AJ59" i="6"/>
  <c r="AJ60" i="6"/>
  <c r="AJ58" i="6"/>
  <c r="AI10" i="4"/>
  <c r="AH10" i="6"/>
  <c r="AH8" i="4"/>
  <c r="AG8" i="6"/>
  <c r="B196" i="6" s="1"/>
  <c r="N55" i="10" s="1"/>
  <c r="AI9" i="4"/>
  <c r="AH9" i="6"/>
  <c r="AF4" i="4"/>
  <c r="AE4" i="6"/>
  <c r="AJ7" i="4"/>
  <c r="AI7" i="6"/>
  <c r="AG106" i="6"/>
  <c r="AF56" i="6"/>
  <c r="AE48" i="6"/>
  <c r="AE55" i="6"/>
  <c r="AD47" i="6"/>
  <c r="AE45" i="6"/>
  <c r="AF103" i="6"/>
  <c r="AD46" i="6"/>
  <c r="AC39" i="6"/>
  <c r="AD137" i="6"/>
  <c r="AF136" i="6"/>
  <c r="AC37" i="6"/>
  <c r="AD94" i="6"/>
  <c r="AD42" i="6"/>
  <c r="AE148" i="6"/>
  <c r="AC85" i="6"/>
  <c r="AC146" i="6"/>
  <c r="AD86" i="6"/>
  <c r="AF95" i="6"/>
  <c r="AD87" i="6"/>
  <c r="AE38" i="6"/>
  <c r="AD147" i="6"/>
  <c r="AC139" i="6"/>
  <c r="AC35" i="6"/>
  <c r="AC138" i="6"/>
  <c r="AC135" i="6"/>
  <c r="AG98" i="6"/>
  <c r="AF104" i="6"/>
  <c r="AC32" i="6"/>
  <c r="AE97" i="6"/>
  <c r="AF53" i="6"/>
  <c r="AC132" i="6"/>
  <c r="AE89" i="6"/>
  <c r="AD92" i="6"/>
  <c r="AF107" i="6"/>
  <c r="AE44" i="6"/>
  <c r="AF105" i="6"/>
  <c r="AC144" i="6"/>
  <c r="AE82" i="6"/>
  <c r="AF142" i="6"/>
  <c r="AE43" i="6"/>
  <c r="AF96" i="6"/>
  <c r="AG54" i="6"/>
  <c r="C192" i="6" s="1"/>
  <c r="O51" i="10" s="1"/>
  <c r="AD36" i="6"/>
  <c r="AC145" i="6"/>
  <c r="AD88" i="6"/>
  <c r="AC93" i="6"/>
  <c r="AF57" i="6"/>
  <c r="B63" i="10" l="1"/>
  <c r="D209" i="4"/>
  <c r="D63" i="10"/>
  <c r="AI140" i="4"/>
  <c r="AH140" i="6"/>
  <c r="AJ134" i="4"/>
  <c r="AI134" i="6"/>
  <c r="AJ133" i="4"/>
  <c r="AI133" i="6"/>
  <c r="AI141" i="4"/>
  <c r="AH141" i="6"/>
  <c r="AI83" i="6"/>
  <c r="AI84" i="6"/>
  <c r="AG90" i="6"/>
  <c r="C180" i="6" s="1"/>
  <c r="O39" i="10" s="1"/>
  <c r="AG91" i="6"/>
  <c r="C181" i="6" s="1"/>
  <c r="O40" i="10" s="1"/>
  <c r="AK41" i="4"/>
  <c r="AJ41" i="6"/>
  <c r="AI40" i="4"/>
  <c r="AH40" i="6"/>
  <c r="AD3" i="6"/>
  <c r="AE3" i="4"/>
  <c r="AL34" i="6"/>
  <c r="AK34" i="6"/>
  <c r="AD143" i="6"/>
  <c r="AH6" i="4"/>
  <c r="AG6" i="6"/>
  <c r="AH5" i="4"/>
  <c r="AG5" i="6"/>
  <c r="AI109" i="6"/>
  <c r="AI108" i="6"/>
  <c r="AI110" i="6"/>
  <c r="AK60" i="6"/>
  <c r="AK58" i="6"/>
  <c r="AK59" i="6"/>
  <c r="AI8" i="4"/>
  <c r="AH8" i="6"/>
  <c r="AJ9" i="4"/>
  <c r="AI9" i="6"/>
  <c r="AJ10" i="4"/>
  <c r="AI10" i="6"/>
  <c r="AK7" i="4"/>
  <c r="AJ7" i="6"/>
  <c r="AG4" i="4"/>
  <c r="B193" i="4" s="1"/>
  <c r="B51" i="10" s="1"/>
  <c r="AF4" i="6"/>
  <c r="AG56" i="6"/>
  <c r="AH106" i="6"/>
  <c r="AF48" i="6"/>
  <c r="AF55" i="6"/>
  <c r="AE47" i="6"/>
  <c r="AG103" i="6"/>
  <c r="D191" i="6" s="1"/>
  <c r="AE46" i="6"/>
  <c r="AF45" i="6"/>
  <c r="AE94" i="6"/>
  <c r="AD37" i="6"/>
  <c r="AE137" i="6"/>
  <c r="AG136" i="6"/>
  <c r="D176" i="6" s="1"/>
  <c r="P35" i="10" s="1"/>
  <c r="AE42" i="6"/>
  <c r="AD39" i="6"/>
  <c r="AF43" i="6"/>
  <c r="AD132" i="6"/>
  <c r="AE87" i="6"/>
  <c r="AG57" i="6"/>
  <c r="C195" i="6" s="1"/>
  <c r="O54" i="10" s="1"/>
  <c r="AE88" i="6"/>
  <c r="AE36" i="6"/>
  <c r="AF82" i="6"/>
  <c r="AF44" i="6"/>
  <c r="AG53" i="6"/>
  <c r="C191" i="6" s="1"/>
  <c r="AD32" i="6"/>
  <c r="AH98" i="6"/>
  <c r="AD138" i="6"/>
  <c r="AD139" i="6"/>
  <c r="AE86" i="6"/>
  <c r="AD85" i="6"/>
  <c r="AG96" i="6"/>
  <c r="C186" i="6" s="1"/>
  <c r="O45" i="10" s="1"/>
  <c r="AH54" i="6"/>
  <c r="AE92" i="6"/>
  <c r="AD93" i="6"/>
  <c r="AD145" i="6"/>
  <c r="AG142" i="6"/>
  <c r="D182" i="6" s="1"/>
  <c r="P41" i="10" s="1"/>
  <c r="AD144" i="6"/>
  <c r="AG105" i="6"/>
  <c r="AG107" i="6"/>
  <c r="D195" i="6" s="1"/>
  <c r="P54" i="10" s="1"/>
  <c r="AF89" i="6"/>
  <c r="AF97" i="6"/>
  <c r="AG104" i="6"/>
  <c r="D192" i="6" s="1"/>
  <c r="P51" i="10" s="1"/>
  <c r="AD135" i="6"/>
  <c r="AD35" i="6"/>
  <c r="AE147" i="6"/>
  <c r="AF38" i="6"/>
  <c r="AG95" i="6"/>
  <c r="C185" i="6" s="1"/>
  <c r="O44" i="10" s="1"/>
  <c r="AD146" i="6"/>
  <c r="AF148" i="6"/>
  <c r="O50" i="10" l="1"/>
  <c r="C206" i="6"/>
  <c r="O64" i="10" s="1"/>
  <c r="P50" i="10"/>
  <c r="D206" i="6"/>
  <c r="P64" i="10" s="1"/>
  <c r="AJ141" i="4"/>
  <c r="AI141" i="6"/>
  <c r="AK134" i="4"/>
  <c r="AJ134" i="6"/>
  <c r="AK133" i="4"/>
  <c r="AJ133" i="6"/>
  <c r="AJ140" i="4"/>
  <c r="AI140" i="6"/>
  <c r="AJ84" i="6"/>
  <c r="AJ83" i="6"/>
  <c r="AH91" i="6"/>
  <c r="AH90" i="6"/>
  <c r="AJ40" i="4"/>
  <c r="AI40" i="6"/>
  <c r="AL41" i="4"/>
  <c r="AL41" i="6" s="1"/>
  <c r="AK41" i="6"/>
  <c r="AF3" i="4"/>
  <c r="AE3" i="6"/>
  <c r="AE143" i="6"/>
  <c r="AI5" i="4"/>
  <c r="AH5" i="6"/>
  <c r="AI6" i="4"/>
  <c r="AH6" i="6"/>
  <c r="AJ108" i="6"/>
  <c r="AJ110" i="6"/>
  <c r="AJ109" i="6"/>
  <c r="AL58" i="6"/>
  <c r="AL59" i="6"/>
  <c r="AL60" i="6"/>
  <c r="AK9" i="4"/>
  <c r="AJ9" i="6"/>
  <c r="AK10" i="4"/>
  <c r="AJ10" i="6"/>
  <c r="AJ8" i="4"/>
  <c r="AI8" i="6"/>
  <c r="AH4" i="4"/>
  <c r="AG4" i="6"/>
  <c r="B192" i="6" s="1"/>
  <c r="N51" i="10" s="1"/>
  <c r="AL7" i="4"/>
  <c r="AL7" i="6" s="1"/>
  <c r="AK7" i="6"/>
  <c r="AI106" i="6"/>
  <c r="AH56" i="6"/>
  <c r="AG55" i="6"/>
  <c r="AG48" i="6"/>
  <c r="AF47" i="6"/>
  <c r="AF46" i="6"/>
  <c r="AG45" i="6"/>
  <c r="B185" i="6" s="1"/>
  <c r="N44" i="10" s="1"/>
  <c r="AH103" i="6"/>
  <c r="AH136" i="6"/>
  <c r="AF137" i="6"/>
  <c r="AF94" i="6"/>
  <c r="AF42" i="6"/>
  <c r="AE39" i="6"/>
  <c r="AE37" i="6"/>
  <c r="AE139" i="6"/>
  <c r="AH53" i="6"/>
  <c r="AG148" i="6"/>
  <c r="AH95" i="6"/>
  <c r="AF147" i="6"/>
  <c r="AE135" i="6"/>
  <c r="AH105" i="6"/>
  <c r="AH142" i="6"/>
  <c r="AE145" i="6"/>
  <c r="AF92" i="6"/>
  <c r="AH96" i="6"/>
  <c r="AF86" i="6"/>
  <c r="AI98" i="6"/>
  <c r="AG44" i="6"/>
  <c r="B184" i="6" s="1"/>
  <c r="N43" i="10" s="1"/>
  <c r="AG82" i="6"/>
  <c r="C172" i="6" s="1"/>
  <c r="AF88" i="6"/>
  <c r="AF87" i="6"/>
  <c r="AE132" i="6"/>
  <c r="AG97" i="6"/>
  <c r="C187" i="6" s="1"/>
  <c r="O46" i="10" s="1"/>
  <c r="AG89" i="6"/>
  <c r="C179" i="6" s="1"/>
  <c r="O38" i="10" s="1"/>
  <c r="AH107" i="6"/>
  <c r="AE144" i="6"/>
  <c r="AE93" i="6"/>
  <c r="AE138" i="6"/>
  <c r="AE32" i="6"/>
  <c r="AE146" i="6"/>
  <c r="AG38" i="6"/>
  <c r="B178" i="6" s="1"/>
  <c r="N37" i="10" s="1"/>
  <c r="AE35" i="6"/>
  <c r="AH104" i="6"/>
  <c r="AI54" i="6"/>
  <c r="AE85" i="6"/>
  <c r="AF36" i="6"/>
  <c r="AH57" i="6"/>
  <c r="AG43" i="6"/>
  <c r="B183" i="6" s="1"/>
  <c r="N42" i="10" s="1"/>
  <c r="O31" i="10" l="1"/>
  <c r="AK140" i="4"/>
  <c r="AJ140" i="6"/>
  <c r="AL134" i="4"/>
  <c r="AL134" i="6" s="1"/>
  <c r="AK134" i="6"/>
  <c r="AL133" i="4"/>
  <c r="AL133" i="6" s="1"/>
  <c r="AK133" i="6"/>
  <c r="AK141" i="4"/>
  <c r="AJ141" i="6"/>
  <c r="AL83" i="6"/>
  <c r="AK83" i="6"/>
  <c r="AL84" i="6"/>
  <c r="AK84" i="6"/>
  <c r="AI90" i="6"/>
  <c r="AI91" i="6"/>
  <c r="AK40" i="4"/>
  <c r="AJ40" i="6"/>
  <c r="AF3" i="6"/>
  <c r="AG3" i="4"/>
  <c r="B192" i="4" s="1"/>
  <c r="AF143" i="6"/>
  <c r="AJ6" i="4"/>
  <c r="AI6" i="6"/>
  <c r="AJ5" i="4"/>
  <c r="AI5" i="6"/>
  <c r="AL110" i="6"/>
  <c r="AK110" i="6"/>
  <c r="AL109" i="6"/>
  <c r="AK109" i="6"/>
  <c r="AL108" i="6"/>
  <c r="AK108" i="6"/>
  <c r="AL10" i="4"/>
  <c r="AL10" i="6" s="1"/>
  <c r="AK10" i="6"/>
  <c r="AK8" i="4"/>
  <c r="AJ8" i="6"/>
  <c r="AL9" i="4"/>
  <c r="AL9" i="6" s="1"/>
  <c r="AK9" i="6"/>
  <c r="AI4" i="4"/>
  <c r="AH4" i="6"/>
  <c r="AI56" i="6"/>
  <c r="AJ106" i="6"/>
  <c r="AH48" i="6"/>
  <c r="AH55" i="6"/>
  <c r="AG47" i="6"/>
  <c r="B187" i="6" s="1"/>
  <c r="N46" i="10" s="1"/>
  <c r="AH45" i="6"/>
  <c r="AI103" i="6"/>
  <c r="AG46" i="6"/>
  <c r="B186" i="6" s="1"/>
  <c r="N45" i="10" s="1"/>
  <c r="AG94" i="6"/>
  <c r="C184" i="6" s="1"/>
  <c r="O43" i="10" s="1"/>
  <c r="AI136" i="6"/>
  <c r="AF39" i="6"/>
  <c r="AF37" i="6"/>
  <c r="AG42" i="6"/>
  <c r="B182" i="6" s="1"/>
  <c r="N41" i="10" s="1"/>
  <c r="AG137" i="6"/>
  <c r="D177" i="6" s="1"/>
  <c r="P36" i="10" s="1"/>
  <c r="AH43" i="6"/>
  <c r="AF85" i="6"/>
  <c r="AF35" i="6"/>
  <c r="AF146" i="6"/>
  <c r="AF138" i="6"/>
  <c r="AF144" i="6"/>
  <c r="AH89" i="6"/>
  <c r="AH44" i="6"/>
  <c r="AG86" i="6"/>
  <c r="C176" i="6" s="1"/>
  <c r="O35" i="10" s="1"/>
  <c r="AF145" i="6"/>
  <c r="AI105" i="6"/>
  <c r="AF135" i="6"/>
  <c r="AI95" i="6"/>
  <c r="AI53" i="6"/>
  <c r="AI57" i="6"/>
  <c r="AG87" i="6"/>
  <c r="C177" i="6" s="1"/>
  <c r="O36" i="10" s="1"/>
  <c r="AJ98" i="6"/>
  <c r="AI142" i="6"/>
  <c r="AG147" i="6"/>
  <c r="D187" i="6" s="1"/>
  <c r="P46" i="10" s="1"/>
  <c r="AH148" i="6"/>
  <c r="AF132" i="6"/>
  <c r="AG88" i="6"/>
  <c r="C178" i="6" s="1"/>
  <c r="O37" i="10" s="1"/>
  <c r="AG36" i="6"/>
  <c r="B176" i="6" s="1"/>
  <c r="N35" i="10" s="1"/>
  <c r="AJ54" i="6"/>
  <c r="AI104" i="6"/>
  <c r="AH38" i="6"/>
  <c r="AF32" i="6"/>
  <c r="AF93" i="6"/>
  <c r="AI107" i="6"/>
  <c r="AH97" i="6"/>
  <c r="AH82" i="6"/>
  <c r="AI96" i="6"/>
  <c r="AG92" i="6"/>
  <c r="C182" i="6" s="1"/>
  <c r="O41" i="10" s="1"/>
  <c r="AF139" i="6"/>
  <c r="B207" i="4" l="1"/>
  <c r="B50" i="10"/>
  <c r="AL141" i="4"/>
  <c r="AL141" i="6" s="1"/>
  <c r="AK141" i="6"/>
  <c r="AL140" i="4"/>
  <c r="AL140" i="6" s="1"/>
  <c r="AK140" i="6"/>
  <c r="AJ91" i="6"/>
  <c r="AJ90" i="6"/>
  <c r="AL40" i="4"/>
  <c r="AL40" i="6" s="1"/>
  <c r="AK40" i="6"/>
  <c r="AG3" i="6"/>
  <c r="B191" i="6" s="1"/>
  <c r="AH3" i="4"/>
  <c r="AG143" i="6"/>
  <c r="D183" i="6" s="1"/>
  <c r="P42" i="10" s="1"/>
  <c r="AK5" i="4"/>
  <c r="AJ5" i="6"/>
  <c r="AK6" i="4"/>
  <c r="AJ6" i="6"/>
  <c r="AL8" i="4"/>
  <c r="AL8" i="6" s="1"/>
  <c r="AK8" i="6"/>
  <c r="AJ4" i="4"/>
  <c r="AI4" i="6"/>
  <c r="AK106" i="6"/>
  <c r="AJ56" i="6"/>
  <c r="AI55" i="6"/>
  <c r="AI48" i="6"/>
  <c r="AH47" i="6"/>
  <c r="AH46" i="6"/>
  <c r="AI45" i="6"/>
  <c r="AJ103" i="6"/>
  <c r="AH137" i="6"/>
  <c r="AJ136" i="6"/>
  <c r="AH42" i="6"/>
  <c r="AG37" i="6"/>
  <c r="B177" i="6" s="1"/>
  <c r="N36" i="10" s="1"/>
  <c r="AH94" i="6"/>
  <c r="AG39" i="6"/>
  <c r="B179" i="6" s="1"/>
  <c r="N38" i="10" s="1"/>
  <c r="AG145" i="6"/>
  <c r="D185" i="6" s="1"/>
  <c r="P44" i="10" s="1"/>
  <c r="AG139" i="6"/>
  <c r="D179" i="6" s="1"/>
  <c r="P38" i="10" s="1"/>
  <c r="AJ107" i="6"/>
  <c r="AJ104" i="6"/>
  <c r="AH88" i="6"/>
  <c r="AI148" i="6"/>
  <c r="AJ142" i="6"/>
  <c r="AH87" i="6"/>
  <c r="AJ53" i="6"/>
  <c r="AG135" i="6"/>
  <c r="D175" i="6" s="1"/>
  <c r="P34" i="10" s="1"/>
  <c r="AH86" i="6"/>
  <c r="AI89" i="6"/>
  <c r="AG35" i="6"/>
  <c r="B175" i="6" s="1"/>
  <c r="N34" i="10" s="1"/>
  <c r="AG85" i="6"/>
  <c r="C175" i="6" s="1"/>
  <c r="AH92" i="6"/>
  <c r="AI82" i="6"/>
  <c r="AG144" i="6"/>
  <c r="D184" i="6" s="1"/>
  <c r="P43" i="10" s="1"/>
  <c r="AG138" i="6"/>
  <c r="D178" i="6" s="1"/>
  <c r="P37" i="10" s="1"/>
  <c r="AG32" i="6"/>
  <c r="B172" i="6" s="1"/>
  <c r="AJ96" i="6"/>
  <c r="AI97" i="6"/>
  <c r="AG93" i="6"/>
  <c r="C183" i="6" s="1"/>
  <c r="O42" i="10" s="1"/>
  <c r="AI38" i="6"/>
  <c r="AK54" i="6"/>
  <c r="AH36" i="6"/>
  <c r="AG132" i="6"/>
  <c r="D172" i="6" s="1"/>
  <c r="AH147" i="6"/>
  <c r="AK98" i="6"/>
  <c r="AJ57" i="6"/>
  <c r="AJ95" i="6"/>
  <c r="AJ105" i="6"/>
  <c r="AI44" i="6"/>
  <c r="AG146" i="6"/>
  <c r="D186" i="6" s="1"/>
  <c r="P45" i="10" s="1"/>
  <c r="AI43" i="6"/>
  <c r="P31" i="10" l="1"/>
  <c r="D205" i="6"/>
  <c r="P63" i="10" s="1"/>
  <c r="N31" i="10"/>
  <c r="B205" i="6"/>
  <c r="N63" i="10" s="1"/>
  <c r="O34" i="10"/>
  <c r="C205" i="6"/>
  <c r="O63" i="10" s="1"/>
  <c r="B206" i="6"/>
  <c r="N64" i="10" s="1"/>
  <c r="N50" i="10"/>
  <c r="B64" i="10"/>
  <c r="B209" i="4"/>
  <c r="AL90" i="6"/>
  <c r="AK90" i="6"/>
  <c r="AL91" i="6"/>
  <c r="AK91" i="6"/>
  <c r="AI3" i="4"/>
  <c r="AH3" i="6"/>
  <c r="AH143" i="6"/>
  <c r="AL6" i="4"/>
  <c r="AL6" i="6" s="1"/>
  <c r="AK6" i="6"/>
  <c r="AL5" i="4"/>
  <c r="AL5" i="6" s="1"/>
  <c r="AK5" i="6"/>
  <c r="AK4" i="4"/>
  <c r="AJ4" i="6"/>
  <c r="AK56" i="6"/>
  <c r="AL106" i="6"/>
  <c r="AJ48" i="6"/>
  <c r="AJ55" i="6"/>
  <c r="AI47" i="6"/>
  <c r="AJ45" i="6"/>
  <c r="AI46" i="6"/>
  <c r="AK103" i="6"/>
  <c r="AI94" i="6"/>
  <c r="AH39" i="6"/>
  <c r="AI42" i="6"/>
  <c r="AK136" i="6"/>
  <c r="AH37" i="6"/>
  <c r="AI137" i="6"/>
  <c r="AJ148" i="6"/>
  <c r="AJ43" i="6"/>
  <c r="AH146" i="6"/>
  <c r="AK95" i="6"/>
  <c r="AL54" i="6"/>
  <c r="AH93" i="6"/>
  <c r="AK96" i="6"/>
  <c r="AH32" i="6"/>
  <c r="AH144" i="6"/>
  <c r="AI92" i="6"/>
  <c r="AH35" i="6"/>
  <c r="AJ89" i="6"/>
  <c r="AH135" i="6"/>
  <c r="AI87" i="6"/>
  <c r="AK107" i="6"/>
  <c r="AL98" i="6"/>
  <c r="AK57" i="6"/>
  <c r="AJ82" i="6"/>
  <c r="AH132" i="6"/>
  <c r="AJ44" i="6"/>
  <c r="AK105" i="6"/>
  <c r="AI147" i="6"/>
  <c r="AI36" i="6"/>
  <c r="AJ38" i="6"/>
  <c r="AJ97" i="6"/>
  <c r="AH138" i="6"/>
  <c r="AH85" i="6"/>
  <c r="AI86" i="6"/>
  <c r="AK53" i="6"/>
  <c r="AK142" i="6"/>
  <c r="AI88" i="6"/>
  <c r="AK104" i="6"/>
  <c r="AH139" i="6"/>
  <c r="AH145" i="6"/>
  <c r="AI3" i="6" l="1"/>
  <c r="AJ3" i="4"/>
  <c r="AI143" i="6"/>
  <c r="AL4" i="4"/>
  <c r="AL4" i="6" s="1"/>
  <c r="AK4" i="6"/>
  <c r="AL56" i="6"/>
  <c r="AK55" i="6"/>
  <c r="AK48" i="6"/>
  <c r="AJ47" i="6"/>
  <c r="AJ46" i="6"/>
  <c r="AL103" i="6"/>
  <c r="AK45" i="6"/>
  <c r="AI37" i="6"/>
  <c r="AL136" i="6"/>
  <c r="AI39" i="6"/>
  <c r="AJ137" i="6"/>
  <c r="AJ42" i="6"/>
  <c r="AJ94" i="6"/>
  <c r="AJ92" i="6"/>
  <c r="AI139" i="6"/>
  <c r="AJ88" i="6"/>
  <c r="AL53" i="6"/>
  <c r="AI138" i="6"/>
  <c r="AK97" i="6"/>
  <c r="AJ36" i="6"/>
  <c r="AL105" i="6"/>
  <c r="AL57" i="6"/>
  <c r="AL107" i="6"/>
  <c r="AJ87" i="6"/>
  <c r="AK89" i="6"/>
  <c r="AI32" i="6"/>
  <c r="AI93" i="6"/>
  <c r="AL95" i="6"/>
  <c r="AI146" i="6"/>
  <c r="AK38" i="6"/>
  <c r="AI132" i="6"/>
  <c r="AK82" i="6"/>
  <c r="AI145" i="6"/>
  <c r="AL104" i="6"/>
  <c r="AL142" i="6"/>
  <c r="AJ86" i="6"/>
  <c r="AI85" i="6"/>
  <c r="AJ147" i="6"/>
  <c r="AK44" i="6"/>
  <c r="AI135" i="6"/>
  <c r="AI35" i="6"/>
  <c r="AI144" i="6"/>
  <c r="AL96" i="6"/>
  <c r="AK43" i="6"/>
  <c r="AK148" i="6"/>
  <c r="AK3" i="4" l="1"/>
  <c r="AJ3" i="6"/>
  <c r="AJ143" i="6"/>
  <c r="AL48" i="6"/>
  <c r="AL55" i="6"/>
  <c r="AK47" i="6"/>
  <c r="AL45" i="6"/>
  <c r="AK46" i="6"/>
  <c r="AK94" i="6"/>
  <c r="AK137" i="6"/>
  <c r="AJ37" i="6"/>
  <c r="AK42" i="6"/>
  <c r="AJ39" i="6"/>
  <c r="AJ132" i="6"/>
  <c r="AL43" i="6"/>
  <c r="AJ35" i="6"/>
  <c r="AK147" i="6"/>
  <c r="AJ85" i="6"/>
  <c r="AJ145" i="6"/>
  <c r="AJ32" i="6"/>
  <c r="AK36" i="6"/>
  <c r="AJ138" i="6"/>
  <c r="AJ139" i="6"/>
  <c r="AL82" i="6"/>
  <c r="AK87" i="6"/>
  <c r="AL148" i="6"/>
  <c r="AJ144" i="6"/>
  <c r="AJ135" i="6"/>
  <c r="AL44" i="6"/>
  <c r="AK86" i="6"/>
  <c r="AL38" i="6"/>
  <c r="AJ146" i="6"/>
  <c r="AJ93" i="6"/>
  <c r="AL89" i="6"/>
  <c r="AL97" i="6"/>
  <c r="AK88" i="6"/>
  <c r="AK92" i="6"/>
  <c r="AL3" i="4" l="1"/>
  <c r="AL3" i="6" s="1"/>
  <c r="AK3" i="6"/>
  <c r="AK143" i="6"/>
  <c r="AL143" i="6"/>
  <c r="AL47" i="6"/>
  <c r="AL46" i="6"/>
  <c r="AL42" i="6"/>
  <c r="AL137" i="6"/>
  <c r="AL94" i="6"/>
  <c r="AK39" i="6"/>
  <c r="AK37" i="6"/>
  <c r="AK93" i="6"/>
  <c r="AK144" i="6"/>
  <c r="AL87" i="6"/>
  <c r="AK139" i="6"/>
  <c r="AL36" i="6"/>
  <c r="AK145" i="6"/>
  <c r="AL147" i="6"/>
  <c r="AL92" i="6"/>
  <c r="AK132" i="6"/>
  <c r="AL88" i="6"/>
  <c r="AK146" i="6"/>
  <c r="AL86" i="6"/>
  <c r="AK135" i="6"/>
  <c r="AK138" i="6"/>
  <c r="AK32" i="6"/>
  <c r="AK85" i="6"/>
  <c r="AK35" i="6"/>
  <c r="AL39" i="6" l="1"/>
  <c r="AL37" i="6"/>
  <c r="AL139" i="6"/>
  <c r="AL85" i="6"/>
  <c r="AL138" i="6"/>
  <c r="AL145" i="6"/>
  <c r="AL144" i="6"/>
  <c r="AL135" i="6"/>
  <c r="AL146" i="6"/>
  <c r="AL93" i="6"/>
  <c r="AL35" i="6"/>
  <c r="AL32" i="6"/>
  <c r="AL132" i="6"/>
</calcChain>
</file>

<file path=xl/sharedStrings.xml><?xml version="1.0" encoding="utf-8"?>
<sst xmlns="http://schemas.openxmlformats.org/spreadsheetml/2006/main" count="640" uniqueCount="205">
  <si>
    <t>CAPEX</t>
  </si>
  <si>
    <t>Inženierrisinājumi</t>
  </si>
  <si>
    <t>Dzelzsbetona konstrukcijas</t>
  </si>
  <si>
    <t>Koka konstrukcijas</t>
  </si>
  <si>
    <t>Investīciju izmaksas (CAPEX)</t>
  </si>
  <si>
    <t>CF (CAPEX)</t>
  </si>
  <si>
    <t>CF (OPEX)</t>
  </si>
  <si>
    <t>Dz.ilg.</t>
  </si>
  <si>
    <t>OPEX</t>
  </si>
  <si>
    <t>INFLATION</t>
  </si>
  <si>
    <t>Dzīves ilgums, gadi</t>
  </si>
  <si>
    <t>CITS</t>
  </si>
  <si>
    <t>DISCOUNT RATE</t>
  </si>
  <si>
    <t>Dzīves ilgums</t>
  </si>
  <si>
    <t>Metāla konstrukcijas</t>
  </si>
  <si>
    <t>Elektroapgāde</t>
  </si>
  <si>
    <t>LED apgaismojums</t>
  </si>
  <si>
    <t>Cita veida apgaismojums</t>
  </si>
  <si>
    <t>Ventilācija</t>
  </si>
  <si>
    <t>Dabiskā</t>
  </si>
  <si>
    <t>Ūdensvads, kanalizācija</t>
  </si>
  <si>
    <t>Standarta risinājumi</t>
  </si>
  <si>
    <t>Apdare</t>
  </si>
  <si>
    <t>Augstvērtīgi materiāli ar ilgu kalpošanas laiku</t>
  </si>
  <si>
    <t>Vidējas klases materiāli</t>
  </si>
  <si>
    <t>Zemas kvalitātes apdares materiāli</t>
  </si>
  <si>
    <t>Ārējā apdare</t>
  </si>
  <si>
    <t>Koka apdare</t>
  </si>
  <si>
    <t>Citu ilgnoturīgu materiālu apdare</t>
  </si>
  <si>
    <t>Stiklota apdare</t>
  </si>
  <si>
    <t>Norobežojošās konstrukcijas</t>
  </si>
  <si>
    <t>Ārsienas</t>
  </si>
  <si>
    <t>Mūrētas, siltinātas</t>
  </si>
  <si>
    <t>Dzelzsbetona siltinātas</t>
  </si>
  <si>
    <t>Koka konstrukcijas, siltinātas</t>
  </si>
  <si>
    <t>Logi un stiklotās fasādes</t>
  </si>
  <si>
    <t>Koka</t>
  </si>
  <si>
    <t>Alumīnija</t>
  </si>
  <si>
    <t>PVC</t>
  </si>
  <si>
    <t>Metāla</t>
  </si>
  <si>
    <t>Jumts</t>
  </si>
  <si>
    <t>Skārds</t>
  </si>
  <si>
    <t>Mīkstais segums</t>
  </si>
  <si>
    <t>Kompozītmateriālu segums</t>
  </si>
  <si>
    <t>Izmatojamais kurināmais</t>
  </si>
  <si>
    <t>Kurināmā cena</t>
  </si>
  <si>
    <t>Apkure</t>
  </si>
  <si>
    <t>Katla efektivitāte</t>
  </si>
  <si>
    <r>
      <t>Enerģijas patēriņš apkurei (gadā), kWh/m</t>
    </r>
    <r>
      <rPr>
        <vertAlign val="superscript"/>
        <sz val="8"/>
        <color theme="1" tint="0.249977111117893"/>
        <rFont val="Calibri"/>
        <family val="2"/>
        <scheme val="minor"/>
      </rPr>
      <t>2</t>
    </r>
  </si>
  <si>
    <t>Ūdenssildītāja efektivitāte</t>
  </si>
  <si>
    <t>Izmantotais kurināmais karsts ūdens sagatavošanai</t>
  </si>
  <si>
    <t>Ūdens</t>
  </si>
  <si>
    <t>Apgaismojums</t>
  </si>
  <si>
    <t>Utility</t>
  </si>
  <si>
    <t>Auksts ūdens</t>
  </si>
  <si>
    <t>Karsts ūdens sagat.</t>
  </si>
  <si>
    <t>Cena</t>
  </si>
  <si>
    <t>Ūdens cena</t>
  </si>
  <si>
    <t>Elektroenerģijas cena</t>
  </si>
  <si>
    <r>
      <t>Kopējais ūdens patēriņš (gadā), m</t>
    </r>
    <r>
      <rPr>
        <vertAlign val="superscript"/>
        <sz val="8"/>
        <color theme="1" tint="0.249977111117893"/>
        <rFont val="Calibri"/>
        <family val="2"/>
        <scheme val="minor"/>
      </rPr>
      <t>3</t>
    </r>
    <r>
      <rPr>
        <sz val="8"/>
        <color theme="1" tint="0.249977111117893"/>
        <rFont val="Calibri"/>
        <family val="2"/>
        <scheme val="minor"/>
      </rPr>
      <t>/cilv.</t>
    </r>
  </si>
  <si>
    <t>Definēti dati</t>
  </si>
  <si>
    <t>Mani dati</t>
  </si>
  <si>
    <t>Gāze</t>
  </si>
  <si>
    <t>Centralizēti</t>
  </si>
  <si>
    <t>Biomasa</t>
  </si>
  <si>
    <t>Elektroenerģija</t>
  </si>
  <si>
    <t>Cits</t>
  </si>
  <si>
    <t>Izmantot (kurināma cenai)</t>
  </si>
  <si>
    <t>Izmantot (ūdens cenai)</t>
  </si>
  <si>
    <t>Izmantot (elektroenerģijas cenai)</t>
  </si>
  <si>
    <t>comments</t>
  </si>
  <si>
    <t>Titāncinks</t>
  </si>
  <si>
    <t>Alumīnijs</t>
  </si>
  <si>
    <t>Ārdurvis</t>
  </si>
  <si>
    <t>CAPEX Y1</t>
  </si>
  <si>
    <t>Iekšdurvis</t>
  </si>
  <si>
    <t>Zemas kvalitātes</t>
  </si>
  <si>
    <t>Vidējas kvalitātes</t>
  </si>
  <si>
    <t>Augstas kvalitātes</t>
  </si>
  <si>
    <t>Mehaniskā</t>
  </si>
  <si>
    <t>1t=5MWh</t>
  </si>
  <si>
    <t>koef</t>
  </si>
  <si>
    <t>aprēķins</t>
  </si>
  <si>
    <t>120/5/1000</t>
  </si>
  <si>
    <t>gāze</t>
  </si>
  <si>
    <t>1m3=9,4kWh</t>
  </si>
  <si>
    <t>0,69/9,4</t>
  </si>
  <si>
    <t xml:space="preserve">granulas </t>
  </si>
  <si>
    <t>Kanalizācijas cena</t>
  </si>
  <si>
    <t xml:space="preserve">Īpaši ūdeni taupoša santehnika </t>
  </si>
  <si>
    <t xml:space="preserve">Vidēji ūdeni taupoša santehnika </t>
  </si>
  <si>
    <t>Kanalizācija</t>
  </si>
  <si>
    <t>Izmantot (kanalizācijas cenai)</t>
  </si>
  <si>
    <t>Kopējās ēkas būvniecības izmaksas</t>
  </si>
  <si>
    <t>Kopējās EL izmaksas</t>
  </si>
  <si>
    <t>Izvēlieties apgaismojuma veidu</t>
  </si>
  <si>
    <t>Izvēlieties ventilācijas veidu</t>
  </si>
  <si>
    <t>Kopējās ventilācijas sistēmas izmaksas</t>
  </si>
  <si>
    <t>Kopējās apkures sistēmas izmaksas</t>
  </si>
  <si>
    <t xml:space="preserve">Izvēlies risinājumu veidu </t>
  </si>
  <si>
    <t>Kopējās ŪK izmaksas</t>
  </si>
  <si>
    <t>Izvēlies iekšdurvju kvalitātes līmeni</t>
  </si>
  <si>
    <t>Kopējās iekšdurvju izmaksas</t>
  </si>
  <si>
    <t>Izvēlies ārējās apdares veidu</t>
  </si>
  <si>
    <t>Kopējās ārējās apdares izmaksas</t>
  </si>
  <si>
    <t>Kopējās logu un stikloto fasāžu izmaksas</t>
  </si>
  <si>
    <t>Izvēlies logu un stikloto fasāžu veidu</t>
  </si>
  <si>
    <t>Izvēlies ārdurvju veidu</t>
  </si>
  <si>
    <t>Kopējās ārdurvju izmaksas</t>
  </si>
  <si>
    <t>Izvēlies jumta seguma veidu</t>
  </si>
  <si>
    <t>Kopējās jumta seguma izmaksas</t>
  </si>
  <si>
    <t>Izvēlieties kurināmā veidu apkurei</t>
  </si>
  <si>
    <t>Iepriekš izvēlētais kurināmā veids apkurei</t>
  </si>
  <si>
    <t>Izvēlies kurināmā veidu KŪ sagatavošanai</t>
  </si>
  <si>
    <t>Ievadi ūdenssildītāja efektivitāti</t>
  </si>
  <si>
    <t>Ievadi plānoto ūdens patēriņu gadā uz 1 cilvēku. Standarta vērtība (30 m3)</t>
  </si>
  <si>
    <t>Automātiski ievadīta vērtība, kas sakrīt ar ūdens patēriņa vērtību</t>
  </si>
  <si>
    <t xml:space="preserve">Automātiski aprēķināta izmaksu strpība starp kopējām izmaksām un ievadītajām izmaksām pa pozīcijām. </t>
  </si>
  <si>
    <t xml:space="preserve">Izvēlies definēti dati, ja vēlies izmatot standartvērtības vai mani dati, ja vērtības ievadīsi pats. </t>
  </si>
  <si>
    <t>Ja esi izvēlējies opciju mani dati, ievadi dzīves ilgumu</t>
  </si>
  <si>
    <t>Ja esi izvēlējies opciju mani dati, ievadi kurināmā cenu</t>
  </si>
  <si>
    <t>Ievadi katla efektivitāti</t>
  </si>
  <si>
    <t>Ievadi enerģijas patēriņu apkurei no ēkas pagaidu energosertifikātā norādītās infomācijas</t>
  </si>
  <si>
    <t>Ja esi izvēlējies opciju mani dati, ievadi ūdens cenu</t>
  </si>
  <si>
    <t>Ja esi izvēlējies opciju mani dati, ievadi kanalizācijas cenu</t>
  </si>
  <si>
    <t>Ja esi izvēlējies opciju mani dati, ievadi elektroenerģijas cenu</t>
  </si>
  <si>
    <t>Ievadi vidējo dzīves ilgumu pārējām pozīcijām (standartvērtība - 30 gadi)</t>
  </si>
  <si>
    <t>OBJEKTS</t>
  </si>
  <si>
    <t>OBJEKTA ADRESE</t>
  </si>
  <si>
    <t>DZĪVESCIKLA IZMAKSU APRĒĶINA PERIODS</t>
  </si>
  <si>
    <t>KOPĒJĀ PLATĪBA, m2</t>
  </si>
  <si>
    <t>APKURINĀMĀ PLATĪBA, m2</t>
  </si>
  <si>
    <t>BŪVNICĪBAS VEIDS</t>
  </si>
  <si>
    <t>Jaunbūve</t>
  </si>
  <si>
    <t>CO2 kg/kWh</t>
  </si>
  <si>
    <t>Atjaunojamā elektroenerģija</t>
  </si>
  <si>
    <t>Siltumsūknis (elektroenerģija)</t>
  </si>
  <si>
    <t>Siltumsūknis (atjaunojamā elektroenerģija)</t>
  </si>
  <si>
    <t>Karkass</t>
  </si>
  <si>
    <t>Pamati</t>
  </si>
  <si>
    <t>Jumta konstrukcijas</t>
  </si>
  <si>
    <t>Dzelzsbetona plātne</t>
  </si>
  <si>
    <t>Dzelzsbetona pāļi</t>
  </si>
  <si>
    <t>Lentveida pamati</t>
  </si>
  <si>
    <t>Giestu apdare </t>
  </si>
  <si>
    <t>Grīdu apdare </t>
  </si>
  <si>
    <t>Ēkas būvkonstrukcijas: Karkass</t>
  </si>
  <si>
    <t>Ēkas būvkonstrukcijas: Pamati</t>
  </si>
  <si>
    <t>Ēkas būvkonstrukcijas: Jumts</t>
  </si>
  <si>
    <t>Apkope un remontdarbi (EUR gadā vai % no CAPEX)</t>
  </si>
  <si>
    <t>(Opex) Apkope un remontdarbi dzīves ilgumā</t>
  </si>
  <si>
    <t>Iekšsienu apdare </t>
  </si>
  <si>
    <t>Utilities</t>
  </si>
  <si>
    <t>Iekšējā apdare: Grīdu apdare</t>
  </si>
  <si>
    <t>Apkope un remontdarbi (EUR gadā)</t>
  </si>
  <si>
    <r>
      <t>Enerģijas patēriņš karsts ūdens sagatavošanai (gadā), kWh/m</t>
    </r>
    <r>
      <rPr>
        <vertAlign val="superscript"/>
        <sz val="8"/>
        <color theme="1" tint="0.249977111117893"/>
        <rFont val="Calibri"/>
        <family val="2"/>
        <scheme val="minor"/>
      </rPr>
      <t>2</t>
    </r>
  </si>
  <si>
    <t>Mehāniskā ventilācija</t>
  </si>
  <si>
    <t>Papildus</t>
  </si>
  <si>
    <r>
      <t>Elektroenerģijas pateriņš mehāniskajai ventilācijai gadā, kWh/m</t>
    </r>
    <r>
      <rPr>
        <vertAlign val="superscript"/>
        <sz val="8"/>
        <color theme="1" tint="0.249977111117893"/>
        <rFont val="Calibri"/>
        <family val="2"/>
        <scheme val="minor"/>
      </rPr>
      <t>2</t>
    </r>
  </si>
  <si>
    <r>
      <t>Elektroenerģijas pateriņš apgaismojumam gadā, kWh/m</t>
    </r>
    <r>
      <rPr>
        <vertAlign val="superscript"/>
        <sz val="8"/>
        <color theme="1" tint="0.249977111117893"/>
        <rFont val="Calibri"/>
        <family val="2"/>
        <scheme val="minor"/>
      </rPr>
      <t>2</t>
    </r>
  </si>
  <si>
    <r>
      <t>Elektroenerģijas pateriņš dzesēšanai gadā, kWh/m</t>
    </r>
    <r>
      <rPr>
        <vertAlign val="superscript"/>
        <sz val="8"/>
        <color theme="1" tint="0.249977111117893"/>
        <rFont val="Calibri"/>
        <family val="2"/>
        <scheme val="minor"/>
      </rPr>
      <t>2</t>
    </r>
  </si>
  <si>
    <r>
      <t>Papildus elektroenerģijas pateriņš gadā, kWh/m</t>
    </r>
    <r>
      <rPr>
        <vertAlign val="superscript"/>
        <sz val="8"/>
        <color theme="1" tint="0.249977111117893"/>
        <rFont val="Calibri"/>
        <family val="2"/>
        <scheme val="minor"/>
      </rPr>
      <t>2</t>
    </r>
  </si>
  <si>
    <t>Elektroenerģija Mehāniskā ventilācija</t>
  </si>
  <si>
    <t>Elektroenerģija Apgaismojums</t>
  </si>
  <si>
    <t>Elektroenerģija Dzēšana</t>
  </si>
  <si>
    <t>Elektroenerģija Papildus</t>
  </si>
  <si>
    <t>Peteriņš</t>
  </si>
  <si>
    <t>kg/kWh</t>
  </si>
  <si>
    <t>NOMINAL VALUE</t>
  </si>
  <si>
    <t>PRESENT VALUE</t>
  </si>
  <si>
    <r>
      <t>CO</t>
    </r>
    <r>
      <rPr>
        <b/>
        <vertAlign val="subscript"/>
        <sz val="11"/>
        <color theme="0"/>
        <rFont val="Calibri"/>
        <family val="2"/>
        <scheme val="minor"/>
      </rPr>
      <t>2</t>
    </r>
  </si>
  <si>
    <t>Kopējās karkasa konstrukciju izmaksas</t>
  </si>
  <si>
    <t>Ja esi izvēlējies opciju mani dati, ievadi apkopes un remontdarbu vērtību gadā</t>
  </si>
  <si>
    <t>Kopējās pamatu konstrukcijas izmaksas</t>
  </si>
  <si>
    <t>Kopējās jumta konstrukciju izmaksas</t>
  </si>
  <si>
    <t>Izvēlies konstrukciju veidu</t>
  </si>
  <si>
    <t>Izvēlies griestu apdares kvalitātes līmeni</t>
  </si>
  <si>
    <t>Kopējās griestu apdares izmaksas</t>
  </si>
  <si>
    <t>Izvēlies grīdu apdares kvalitātes līmeni</t>
  </si>
  <si>
    <t>Izvēlies sienu apdares kvalitātes līmeni</t>
  </si>
  <si>
    <t>Kopējās grīdu apdares izmaksas</t>
  </si>
  <si>
    <t>Kopējās sienu apdares izmaksas</t>
  </si>
  <si>
    <t>Izvēlies ārsienu norobežojošo konstrukciju veidu</t>
  </si>
  <si>
    <t>Kopējās ārsienu norobežojošo konstrukciju izmaksas</t>
  </si>
  <si>
    <t>Ievadi enerģijas patēriņu KŪ sagatavošanai no ēkas pagaidu energosertifikātā norādītās informācijas</t>
  </si>
  <si>
    <t>Izvēlies definēti dati, ja vēlies izmatot standartvērtības vai mani dati, ja vērtības ievadīsi pats</t>
  </si>
  <si>
    <t xml:space="preserve">Izvēlies definēti dati, ja vēlies izmatot standartvērtības vai mani dati, ja vērtības ievadīsi pats </t>
  </si>
  <si>
    <t>Izvēlies elektroenerģijas veidu</t>
  </si>
  <si>
    <t>Ievadi plānoto elektroenerģijas patēriņu mehāniskajai ventilācijai gadā no ēkas pagaidu energosertifikātā norādītās informācijas</t>
  </si>
  <si>
    <t>Ievadi plānoto elektroenerģijas patēriņu apgaismojumam gadā no ēkas pagaidu energosertifikātā norādītās informācijas</t>
  </si>
  <si>
    <t>Ievadi plānoto elektroenerģijas patēriņu dzesēšanai gadā no ēkas pagaidu energosertifikātā norādītās informācijas</t>
  </si>
  <si>
    <t>Ievadi plānoto papildus elektroenerģijas patēriņu gadā no ēkas pagaidu energosertifikātā norādītās informācijas</t>
  </si>
  <si>
    <t>Iekšējā apdare: Sienu apdare</t>
  </si>
  <si>
    <t>Iekšējā apdare: Griestu apdare</t>
  </si>
  <si>
    <t>Ievadi apkopes un remontdarbu vērtību pārējiem elementiem un sistēmām ēkā gadā</t>
  </si>
  <si>
    <t>Pirmskolas iestāde</t>
  </si>
  <si>
    <t>CILVĒKU SKAITS ĒKĀ</t>
  </si>
  <si>
    <t>Rīga</t>
  </si>
  <si>
    <t>Inženierrisinājumu kapitālizmaksas</t>
  </si>
  <si>
    <t>Kopējās kapitālizmaksas</t>
  </si>
  <si>
    <t>Apdares kapitālizmaksas</t>
  </si>
  <si>
    <t>Norobežojošo konstrukciju kapitālizmaksas</t>
  </si>
  <si>
    <t>Citas kapitālizmaksas</t>
  </si>
  <si>
    <t xml:space="preserve">UTILITIES </t>
  </si>
  <si>
    <t>Dzesēšana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</si>
</sst>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
    <numFmt numFmtId="166" formatCode="###0\ &quot;EUR&quot;;\ \-###0\ &quot;EUR&quot;;\ 0\ &quot;EUR&quot;;\ &quot;EUR&quot;"/>
  </numFmts>
  <fonts count="25" x14ac:knownFonts="1">
    <font>
      <sz val="11"/>
      <color theme="1"/>
      <name val="Calibri"/>
      <family val="2"/>
      <charset val="186"/>
      <scheme val="minor"/>
    </font>
    <font>
      <sz val="11"/>
      <color theme="0"/>
      <name val="Calibri"/>
      <family val="2"/>
      <charset val="186"/>
      <scheme val="minor"/>
    </font>
    <font>
      <b/>
      <sz val="11"/>
      <color theme="1"/>
      <name val="Calibri"/>
      <family val="2"/>
      <scheme val="minor"/>
    </font>
    <font>
      <b/>
      <sz val="11"/>
      <name val="Calibri"/>
      <family val="2"/>
      <scheme val="minor"/>
    </font>
    <font>
      <sz val="14"/>
      <color theme="1"/>
      <name val="Calibri"/>
      <family val="2"/>
      <charset val="186"/>
      <scheme val="minor"/>
    </font>
    <font>
      <sz val="10"/>
      <color theme="1"/>
      <name val="Calibri"/>
      <family val="2"/>
      <scheme val="minor"/>
    </font>
    <font>
      <b/>
      <sz val="11"/>
      <color theme="1"/>
      <name val="Calibri"/>
      <family val="2"/>
      <scheme val="minor"/>
    </font>
    <font>
      <sz val="11"/>
      <color theme="1"/>
      <name val="Calibri"/>
      <family val="2"/>
      <charset val="186"/>
      <scheme val="minor"/>
    </font>
    <font>
      <sz val="8"/>
      <color theme="1" tint="0.249977111117893"/>
      <name val="Calibri"/>
      <family val="2"/>
      <scheme val="minor"/>
    </font>
    <font>
      <sz val="10"/>
      <color theme="1" tint="0.249977111117893"/>
      <name val="Calibri"/>
      <family val="2"/>
      <scheme val="minor"/>
    </font>
    <font>
      <sz val="8"/>
      <color theme="0" tint="-0.499984740745262"/>
      <name val="Calibri"/>
      <family val="2"/>
      <charset val="186"/>
      <scheme val="minor"/>
    </font>
    <font>
      <sz val="8"/>
      <color theme="6" tint="-0.249977111117893"/>
      <name val="Calibri"/>
      <family val="2"/>
      <charset val="186"/>
      <scheme val="minor"/>
    </font>
    <font>
      <b/>
      <sz val="11"/>
      <color theme="0"/>
      <name val="Calibri"/>
      <family val="2"/>
      <scheme val="minor"/>
    </font>
    <font>
      <vertAlign val="superscript"/>
      <sz val="8"/>
      <color theme="1" tint="0.249977111117893"/>
      <name val="Calibri"/>
      <family val="2"/>
      <scheme val="minor"/>
    </font>
    <font>
      <sz val="11"/>
      <color theme="5" tint="-0.249977111117893"/>
      <name val="Calibri"/>
      <family val="2"/>
      <charset val="186"/>
      <scheme val="minor"/>
    </font>
    <font>
      <b/>
      <strike/>
      <sz val="11"/>
      <color theme="1"/>
      <name val="Calibri"/>
      <family val="2"/>
      <scheme val="minor"/>
    </font>
    <font>
      <sz val="11"/>
      <name val="Calibri"/>
      <family val="2"/>
      <charset val="186"/>
      <scheme val="minor"/>
    </font>
    <font>
      <sz val="11"/>
      <name val="Calibri"/>
      <family val="2"/>
      <scheme val="minor"/>
    </font>
    <font>
      <b/>
      <sz val="9"/>
      <color theme="1" tint="0.249977111117893"/>
      <name val="Calibri"/>
      <family val="2"/>
      <charset val="186"/>
      <scheme val="minor"/>
    </font>
    <font>
      <b/>
      <sz val="11"/>
      <color theme="0"/>
      <name val="Calibri"/>
      <family val="2"/>
      <charset val="186"/>
      <scheme val="minor"/>
    </font>
    <font>
      <b/>
      <sz val="14"/>
      <color theme="0"/>
      <name val="Calibri"/>
      <family val="2"/>
      <scheme val="minor"/>
    </font>
    <font>
      <sz val="11"/>
      <color theme="1"/>
      <name val="Calibri"/>
      <family val="2"/>
      <scheme val="minor"/>
    </font>
    <font>
      <sz val="8"/>
      <color theme="1" tint="0.499984740745262"/>
      <name val="Calibri"/>
      <family val="2"/>
      <scheme val="minor"/>
    </font>
    <font>
      <b/>
      <vertAlign val="subscript"/>
      <sz val="11"/>
      <color theme="0"/>
      <name val="Calibri"/>
      <family val="2"/>
      <scheme val="minor"/>
    </font>
    <font>
      <sz val="10"/>
      <color theme="1" tint="0.249977111117893"/>
      <name val="Calibri"/>
      <family val="2"/>
      <charset val="186"/>
      <scheme val="minor"/>
    </font>
  </fonts>
  <fills count="15">
    <fill>
      <patternFill patternType="none"/>
    </fill>
    <fill>
      <patternFill patternType="gray125"/>
    </fill>
    <fill>
      <patternFill patternType="solid">
        <fgColor theme="3" tint="0.79998168889431442"/>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theme="5"/>
      </patternFill>
    </fill>
    <fill>
      <patternFill patternType="solid">
        <fgColor theme="9"/>
        <bgColor theme="9"/>
      </patternFill>
    </fill>
    <fill>
      <patternFill patternType="solid">
        <fgColor theme="8"/>
        <bgColor theme="8"/>
      </patternFill>
    </fill>
    <fill>
      <patternFill patternType="solid">
        <fgColor theme="7"/>
        <bgColor theme="7"/>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EEB500"/>
        <bgColor indexed="64"/>
      </patternFill>
    </fill>
  </fills>
  <borders count="51">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1"/>
      </top>
      <bottom style="thin">
        <color theme="0" tint="-0.34998626667073579"/>
      </bottom>
      <diagonal/>
    </border>
    <border>
      <left/>
      <right style="thin">
        <color theme="0" tint="-0.34998626667073579"/>
      </right>
      <top style="thin">
        <color theme="1"/>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right/>
      <top style="thin">
        <color indexed="64"/>
      </top>
      <bottom/>
      <diagonal/>
    </border>
    <border>
      <left/>
      <right style="thin">
        <color theme="9"/>
      </right>
      <top style="thin">
        <color indexed="64"/>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style="thin">
        <color theme="5"/>
      </right>
      <top/>
      <bottom/>
      <diagonal/>
    </border>
    <border>
      <left style="thin">
        <color theme="7"/>
      </left>
      <right/>
      <top/>
      <bottom/>
      <diagonal/>
    </border>
    <border>
      <left/>
      <right/>
      <top/>
      <bottom style="thin">
        <color theme="7"/>
      </bottom>
      <diagonal/>
    </border>
    <border>
      <left style="thin">
        <color indexed="64"/>
      </left>
      <right style="thin">
        <color indexed="64"/>
      </right>
      <top style="thin">
        <color indexed="64"/>
      </top>
      <bottom style="thin">
        <color indexed="64"/>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0" tint="-0.34998626667073579"/>
      </top>
      <bottom style="thin">
        <color theme="0" tint="-0.34998626667073579"/>
      </bottom>
      <diagonal/>
    </border>
  </borders>
  <cellStyleXfs count="2">
    <xf numFmtId="0" fontId="0" fillId="0" borderId="0"/>
    <xf numFmtId="9" fontId="7" fillId="0" borderId="0" applyFont="0" applyFill="0" applyBorder="0" applyAlignment="0" applyProtection="0"/>
  </cellStyleXfs>
  <cellXfs count="179">
    <xf numFmtId="0" fontId="0" fillId="0" borderId="0" xfId="0"/>
    <xf numFmtId="0" fontId="0" fillId="3" borderId="0" xfId="0" applyFill="1"/>
    <xf numFmtId="0" fontId="0" fillId="0" borderId="0" xfId="0" applyAlignment="1">
      <alignment horizontal="center" vertical="center"/>
    </xf>
    <xf numFmtId="0" fontId="3" fillId="0" borderId="1" xfId="0" applyFont="1" applyBorder="1" applyAlignment="1">
      <alignment horizontal="center" vertical="center"/>
    </xf>
    <xf numFmtId="0" fontId="4" fillId="0" borderId="0" xfId="0" applyFont="1"/>
    <xf numFmtId="0" fontId="2" fillId="0" borderId="1" xfId="0" applyFont="1" applyBorder="1"/>
    <xf numFmtId="0" fontId="5" fillId="0" borderId="0" xfId="0" applyFont="1" applyAlignment="1">
      <alignment horizontal="center" vertical="center"/>
    </xf>
    <xf numFmtId="1" fontId="0" fillId="0" borderId="0" xfId="0" applyNumberFormat="1" applyAlignment="1">
      <alignment horizontal="center" vertical="center"/>
    </xf>
    <xf numFmtId="0" fontId="1" fillId="3" borderId="0" xfId="0" applyFont="1" applyFill="1" applyAlignment="1">
      <alignment horizontal="left"/>
    </xf>
    <xf numFmtId="2" fontId="0" fillId="0" borderId="0" xfId="0" applyNumberFormat="1" applyAlignment="1">
      <alignment horizontal="center" vertical="center"/>
    </xf>
    <xf numFmtId="164" fontId="0" fillId="0" borderId="0" xfId="0" applyNumberFormat="1" applyAlignment="1">
      <alignment horizontal="center" vertical="center"/>
    </xf>
    <xf numFmtId="0" fontId="12" fillId="3" borderId="0" xfId="0" applyFont="1" applyFill="1"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164" fontId="0" fillId="0" borderId="0" xfId="0" applyNumberFormat="1" applyFill="1" applyAlignment="1">
      <alignment horizontal="center" vertical="center"/>
    </xf>
    <xf numFmtId="0" fontId="4" fillId="0" borderId="0" xfId="0" applyFont="1" applyFill="1"/>
    <xf numFmtId="0" fontId="1" fillId="0" borderId="0" xfId="0" applyFont="1" applyFill="1" applyAlignment="1">
      <alignment horizontal="left"/>
    </xf>
    <xf numFmtId="0" fontId="7" fillId="0" borderId="0" xfId="0" applyFont="1" applyFill="1" applyProtection="1"/>
    <xf numFmtId="0" fontId="2" fillId="0" borderId="0" xfId="0" applyFont="1" applyAlignment="1" applyProtection="1">
      <alignment horizontal="right"/>
    </xf>
    <xf numFmtId="0" fontId="7" fillId="0" borderId="0" xfId="0" applyFont="1" applyBorder="1" applyAlignment="1" applyProtection="1">
      <alignment horizontal="left"/>
    </xf>
    <xf numFmtId="0" fontId="7" fillId="0" borderId="0" xfId="0" applyFont="1" applyProtection="1"/>
    <xf numFmtId="0" fontId="6" fillId="0" borderId="0" xfId="0" applyFont="1" applyAlignment="1" applyProtection="1">
      <alignment horizontal="right" vertical="center"/>
    </xf>
    <xf numFmtId="0" fontId="7" fillId="0" borderId="0" xfId="0" applyFont="1" applyBorder="1" applyAlignment="1" applyProtection="1">
      <alignment horizontal="left" vertical="center"/>
    </xf>
    <xf numFmtId="0" fontId="6" fillId="0" borderId="1" xfId="0" applyFont="1" applyBorder="1" applyProtection="1"/>
    <xf numFmtId="0" fontId="8" fillId="0" borderId="0" xfId="0" applyFont="1" applyBorder="1" applyAlignment="1" applyProtection="1">
      <alignment horizontal="right" vertical="center" wrapText="1"/>
    </xf>
    <xf numFmtId="0" fontId="9" fillId="5" borderId="2" xfId="0" applyFont="1" applyFill="1" applyBorder="1" applyAlignment="1" applyProtection="1">
      <alignment horizontal="center" vertical="center"/>
    </xf>
    <xf numFmtId="0" fontId="6" fillId="0" borderId="0" xfId="0" applyFont="1" applyBorder="1" applyProtection="1"/>
    <xf numFmtId="0" fontId="10" fillId="0" borderId="0" xfId="0" applyFont="1" applyBorder="1" applyAlignment="1" applyProtection="1">
      <alignment horizontal="right" vertical="center" wrapText="1"/>
    </xf>
    <xf numFmtId="0" fontId="14" fillId="0" borderId="0" xfId="0" applyFont="1" applyProtection="1"/>
    <xf numFmtId="0" fontId="11" fillId="0" borderId="0" xfId="0" applyFont="1" applyBorder="1" applyAlignment="1" applyProtection="1">
      <alignment horizontal="right" vertical="center" wrapText="1"/>
    </xf>
    <xf numFmtId="0" fontId="9" fillId="5" borderId="2" xfId="0" applyFont="1" applyFill="1" applyBorder="1" applyAlignment="1" applyProtection="1">
      <alignment horizontal="center" vertical="center"/>
      <protection locked="0"/>
    </xf>
    <xf numFmtId="0" fontId="7" fillId="0" borderId="9" xfId="0" applyFont="1" applyBorder="1" applyProtection="1">
      <protection locked="0"/>
    </xf>
    <xf numFmtId="0" fontId="7" fillId="0" borderId="10" xfId="0" applyFont="1" applyBorder="1" applyProtection="1">
      <protection locked="0"/>
    </xf>
    <xf numFmtId="0" fontId="0" fillId="0" borderId="0" xfId="0" applyFont="1" applyFill="1" applyAlignment="1" applyProtection="1">
      <alignment horizontal="center"/>
    </xf>
    <xf numFmtId="0" fontId="0" fillId="0" borderId="0" xfId="0" applyFont="1" applyProtection="1"/>
    <xf numFmtId="3" fontId="0" fillId="0" borderId="0" xfId="0" applyNumberFormat="1" applyAlignment="1">
      <alignment horizontal="center"/>
    </xf>
    <xf numFmtId="3" fontId="0" fillId="0" borderId="0" xfId="0" applyNumberFormat="1" applyAlignment="1">
      <alignment horizontal="center" vertical="center"/>
    </xf>
    <xf numFmtId="0" fontId="7" fillId="0" borderId="10" xfId="0" applyFont="1" applyBorder="1" applyProtection="1"/>
    <xf numFmtId="0" fontId="2" fillId="0" borderId="1" xfId="0" applyFont="1" applyBorder="1" applyProtection="1"/>
    <xf numFmtId="3" fontId="0" fillId="0" borderId="0" xfId="0" applyNumberFormat="1"/>
    <xf numFmtId="0" fontId="7" fillId="0" borderId="11" xfId="0" applyFont="1" applyBorder="1" applyProtection="1">
      <protection locked="0"/>
    </xf>
    <xf numFmtId="164" fontId="0" fillId="0" borderId="0" xfId="0" applyNumberFormat="1" applyFill="1" applyAlignment="1">
      <alignment horizontal="center"/>
    </xf>
    <xf numFmtId="0" fontId="0" fillId="0" borderId="10" xfId="0" applyFont="1" applyBorder="1" applyProtection="1">
      <protection locked="0"/>
    </xf>
    <xf numFmtId="0" fontId="0" fillId="0" borderId="10" xfId="0" applyFont="1" applyBorder="1" applyProtection="1"/>
    <xf numFmtId="0" fontId="7" fillId="0" borderId="0" xfId="0" applyFont="1" applyBorder="1" applyAlignment="1" applyProtection="1">
      <alignment horizontal="left"/>
      <protection locked="0"/>
    </xf>
    <xf numFmtId="0" fontId="9" fillId="4" borderId="5" xfId="0" applyFont="1" applyFill="1" applyBorder="1" applyAlignment="1" applyProtection="1">
      <alignment horizontal="left" vertical="center"/>
      <protection locked="0"/>
    </xf>
    <xf numFmtId="0" fontId="18" fillId="5" borderId="2" xfId="0" applyFont="1" applyFill="1" applyBorder="1" applyAlignment="1" applyProtection="1">
      <alignment horizontal="right" vertical="center"/>
    </xf>
    <xf numFmtId="165" fontId="9" fillId="5" borderId="2" xfId="1" applyNumberFormat="1" applyFont="1" applyFill="1" applyBorder="1" applyAlignment="1" applyProtection="1">
      <alignment horizontal="center" vertical="center"/>
    </xf>
    <xf numFmtId="0" fontId="2" fillId="0" borderId="0" xfId="0" applyFont="1" applyFill="1"/>
    <xf numFmtId="0" fontId="0" fillId="0" borderId="0" xfId="0" applyFill="1" applyAlignment="1">
      <alignment horizontal="left" vertical="center" wrapText="1"/>
    </xf>
    <xf numFmtId="0" fontId="0" fillId="0" borderId="0" xfId="0" applyFill="1" applyAlignment="1">
      <alignment vertical="center"/>
    </xf>
    <xf numFmtId="9" fontId="0" fillId="0" borderId="0" xfId="1" applyFont="1" applyFill="1" applyAlignment="1">
      <alignment vertical="center"/>
    </xf>
    <xf numFmtId="0" fontId="0" fillId="0" borderId="0" xfId="0" applyFont="1" applyFill="1"/>
    <xf numFmtId="0" fontId="19" fillId="9" borderId="19" xfId="0" applyFont="1" applyFill="1" applyBorder="1" applyAlignment="1">
      <alignment vertical="center" wrapText="1"/>
    </xf>
    <xf numFmtId="0" fontId="12" fillId="9" borderId="18" xfId="0" applyFont="1" applyFill="1" applyBorder="1" applyAlignment="1">
      <alignment vertical="center"/>
    </xf>
    <xf numFmtId="0" fontId="12" fillId="9" borderId="19" xfId="0" applyFont="1" applyFill="1" applyBorder="1" applyAlignment="1">
      <alignment vertical="center"/>
    </xf>
    <xf numFmtId="0" fontId="0" fillId="0" borderId="18" xfId="0" applyFont="1" applyBorder="1" applyAlignment="1">
      <alignment horizontal="left" vertical="center" wrapText="1"/>
    </xf>
    <xf numFmtId="0" fontId="0" fillId="0" borderId="19" xfId="0" applyFont="1" applyBorder="1" applyAlignment="1">
      <alignment vertical="center"/>
    </xf>
    <xf numFmtId="9" fontId="0" fillId="0" borderId="20" xfId="1" applyNumberFormat="1" applyFont="1" applyBorder="1" applyAlignment="1">
      <alignment vertical="center"/>
    </xf>
    <xf numFmtId="0" fontId="0" fillId="0" borderId="22" xfId="0" applyFont="1" applyBorder="1" applyAlignment="1">
      <alignment vertical="center"/>
    </xf>
    <xf numFmtId="9" fontId="0" fillId="0" borderId="23" xfId="1" applyNumberFormat="1" applyFont="1" applyBorder="1" applyAlignment="1">
      <alignment vertical="center"/>
    </xf>
    <xf numFmtId="0" fontId="0" fillId="0" borderId="18" xfId="0" applyFont="1" applyBorder="1"/>
    <xf numFmtId="9" fontId="16" fillId="0" borderId="20" xfId="1" applyNumberFormat="1" applyFont="1" applyBorder="1" applyAlignment="1">
      <alignment vertical="center"/>
    </xf>
    <xf numFmtId="9" fontId="17" fillId="0" borderId="20" xfId="1" applyNumberFormat="1" applyFont="1" applyBorder="1" applyAlignment="1">
      <alignment vertical="center"/>
    </xf>
    <xf numFmtId="0" fontId="0" fillId="0" borderId="21" xfId="0" applyFont="1" applyBorder="1" applyAlignment="1">
      <alignment horizontal="left" vertical="center" wrapText="1"/>
    </xf>
    <xf numFmtId="0" fontId="0" fillId="0" borderId="28" xfId="0" applyFont="1" applyBorder="1" applyAlignment="1">
      <alignment vertical="center"/>
    </xf>
    <xf numFmtId="0" fontId="0" fillId="0" borderId="12" xfId="0" applyFont="1" applyBorder="1" applyAlignment="1">
      <alignment horizontal="left" vertical="center" wrapText="1"/>
    </xf>
    <xf numFmtId="0" fontId="0" fillId="0" borderId="13" xfId="0" applyFont="1" applyBorder="1" applyAlignment="1">
      <alignment vertical="center"/>
    </xf>
    <xf numFmtId="9" fontId="0" fillId="0" borderId="14" xfId="1" applyNumberFormat="1" applyFont="1" applyBorder="1" applyAlignment="1">
      <alignment vertical="center"/>
    </xf>
    <xf numFmtId="0" fontId="0" fillId="0" borderId="15" xfId="0" applyFont="1" applyBorder="1" applyAlignment="1">
      <alignment horizontal="left" vertical="center" wrapText="1"/>
    </xf>
    <xf numFmtId="0" fontId="0" fillId="0" borderId="16" xfId="0" applyFont="1" applyBorder="1" applyAlignment="1">
      <alignment vertical="center"/>
    </xf>
    <xf numFmtId="9" fontId="0" fillId="0" borderId="17" xfId="1" applyNumberFormat="1" applyFont="1" applyBorder="1" applyAlignment="1">
      <alignment vertical="center"/>
    </xf>
    <xf numFmtId="9" fontId="16" fillId="0" borderId="14" xfId="1" applyNumberFormat="1" applyFont="1" applyBorder="1" applyAlignment="1">
      <alignment vertical="center"/>
    </xf>
    <xf numFmtId="0" fontId="12" fillId="9" borderId="18" xfId="0" applyFont="1" applyFill="1" applyBorder="1" applyAlignment="1">
      <alignment horizontal="left" vertical="center" wrapText="1"/>
    </xf>
    <xf numFmtId="0" fontId="19" fillId="9" borderId="19" xfId="0" applyFont="1" applyFill="1" applyBorder="1" applyAlignment="1">
      <alignment horizontal="left" vertical="center" wrapText="1"/>
    </xf>
    <xf numFmtId="0" fontId="19" fillId="9" borderId="20" xfId="0" applyFont="1" applyFill="1"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vertical="center"/>
    </xf>
    <xf numFmtId="9" fontId="0" fillId="0" borderId="34" xfId="1" applyNumberFormat="1" applyFont="1" applyBorder="1" applyAlignment="1">
      <alignment vertical="center"/>
    </xf>
    <xf numFmtId="0" fontId="0" fillId="0" borderId="35" xfId="0" applyFont="1" applyBorder="1" applyAlignment="1">
      <alignment horizontal="left" vertical="center" wrapText="1"/>
    </xf>
    <xf numFmtId="0" fontId="0" fillId="0" borderId="36" xfId="0" applyFont="1" applyBorder="1" applyAlignment="1">
      <alignment vertical="center"/>
    </xf>
    <xf numFmtId="9" fontId="0" fillId="0" borderId="37" xfId="1" applyNumberFormat="1" applyFont="1" applyBorder="1" applyAlignment="1">
      <alignment vertical="center"/>
    </xf>
    <xf numFmtId="0" fontId="0" fillId="0" borderId="0" xfId="0" applyFont="1" applyBorder="1" applyAlignment="1">
      <alignment vertical="center"/>
    </xf>
    <xf numFmtId="9" fontId="0" fillId="0" borderId="38" xfId="1" applyNumberFormat="1" applyFont="1" applyBorder="1" applyAlignment="1">
      <alignment vertical="center"/>
    </xf>
    <xf numFmtId="0" fontId="0" fillId="0" borderId="24" xfId="0" applyFont="1" applyBorder="1"/>
    <xf numFmtId="0" fontId="0" fillId="0" borderId="25" xfId="0" applyFont="1" applyBorder="1"/>
    <xf numFmtId="0" fontId="0" fillId="0" borderId="26" xfId="0" applyFont="1" applyBorder="1" applyAlignment="1">
      <alignment vertical="center"/>
    </xf>
    <xf numFmtId="0" fontId="0" fillId="0" borderId="26" xfId="0" applyFont="1" applyBorder="1"/>
    <xf numFmtId="0" fontId="15" fillId="0" borderId="25" xfId="0" applyFont="1" applyBorder="1"/>
    <xf numFmtId="0" fontId="0" fillId="0" borderId="27" xfId="0" applyFont="1" applyBorder="1"/>
    <xf numFmtId="0" fontId="0" fillId="0" borderId="29" xfId="0" applyFont="1" applyBorder="1" applyAlignment="1">
      <alignment vertical="center"/>
    </xf>
    <xf numFmtId="0" fontId="0" fillId="0" borderId="39" xfId="0" applyFont="1" applyBorder="1"/>
    <xf numFmtId="0" fontId="0" fillId="0" borderId="0" xfId="0" applyFont="1" applyBorder="1"/>
    <xf numFmtId="0" fontId="0" fillId="0" borderId="0" xfId="0" quotePrefix="1" applyFill="1"/>
    <xf numFmtId="9" fontId="12" fillId="9" borderId="20" xfId="1" applyNumberFormat="1" applyFont="1" applyFill="1" applyBorder="1" applyAlignment="1">
      <alignment vertical="center" wrapText="1"/>
    </xf>
    <xf numFmtId="0" fontId="12" fillId="9" borderId="19" xfId="0" applyFont="1" applyFill="1" applyBorder="1" applyAlignment="1">
      <alignment vertical="center" wrapText="1"/>
    </xf>
    <xf numFmtId="9" fontId="19" fillId="9" borderId="20" xfId="1" applyNumberFormat="1" applyFont="1" applyFill="1" applyBorder="1" applyAlignment="1">
      <alignment vertical="center" wrapText="1"/>
    </xf>
    <xf numFmtId="0" fontId="19" fillId="8" borderId="13" xfId="0" applyFont="1" applyFill="1" applyBorder="1" applyAlignment="1">
      <alignment vertical="center" wrapText="1"/>
    </xf>
    <xf numFmtId="9" fontId="19" fillId="8" borderId="14" xfId="1" applyNumberFormat="1" applyFont="1" applyFill="1" applyBorder="1" applyAlignment="1">
      <alignment vertical="center" wrapText="1"/>
    </xf>
    <xf numFmtId="0" fontId="12" fillId="8" borderId="13" xfId="0" applyFont="1" applyFill="1" applyBorder="1" applyAlignment="1">
      <alignment vertical="center" wrapText="1"/>
    </xf>
    <xf numFmtId="9" fontId="12" fillId="8" borderId="14" xfId="1" applyNumberFormat="1" applyFont="1" applyFill="1" applyBorder="1" applyAlignment="1">
      <alignment vertical="center" wrapText="1"/>
    </xf>
    <xf numFmtId="0" fontId="12" fillId="7" borderId="36" xfId="0" applyFont="1" applyFill="1" applyBorder="1" applyAlignment="1">
      <alignment vertical="center" wrapText="1"/>
    </xf>
    <xf numFmtId="9" fontId="12" fillId="7" borderId="37" xfId="1" applyNumberFormat="1" applyFont="1" applyFill="1" applyBorder="1" applyAlignment="1">
      <alignment vertical="center" wrapText="1"/>
    </xf>
    <xf numFmtId="0" fontId="19" fillId="7" borderId="33" xfId="0" applyFont="1" applyFill="1" applyBorder="1" applyAlignment="1">
      <alignment vertical="center" wrapText="1"/>
    </xf>
    <xf numFmtId="9" fontId="19" fillId="7" borderId="34" xfId="1" applyNumberFormat="1" applyFont="1" applyFill="1" applyBorder="1" applyAlignment="1">
      <alignment vertical="center" wrapText="1"/>
    </xf>
    <xf numFmtId="0" fontId="12" fillId="10" borderId="27" xfId="0" applyFont="1" applyFill="1" applyBorder="1" applyAlignment="1">
      <alignment horizontal="left" vertical="center" wrapText="1"/>
    </xf>
    <xf numFmtId="0" fontId="12" fillId="10" borderId="28" xfId="0" applyFont="1" applyFill="1" applyBorder="1" applyAlignment="1">
      <alignment horizontal="left" vertical="center" wrapText="1"/>
    </xf>
    <xf numFmtId="9" fontId="19" fillId="10" borderId="26" xfId="1" applyNumberFormat="1" applyFont="1" applyFill="1" applyBorder="1" applyAlignment="1">
      <alignment horizontal="left" vertical="center" wrapText="1"/>
    </xf>
    <xf numFmtId="0" fontId="19" fillId="9" borderId="18" xfId="0" applyFont="1" applyFill="1" applyBorder="1" applyAlignment="1">
      <alignment vertical="center" wrapText="1"/>
    </xf>
    <xf numFmtId="0" fontId="12" fillId="8" borderId="12" xfId="0" applyFont="1" applyFill="1" applyBorder="1" applyAlignment="1">
      <alignment vertical="center" wrapText="1"/>
    </xf>
    <xf numFmtId="0" fontId="19" fillId="8" borderId="12" xfId="0" applyFont="1" applyFill="1" applyBorder="1" applyAlignment="1">
      <alignment vertical="center" wrapText="1"/>
    </xf>
    <xf numFmtId="0" fontId="19" fillId="7" borderId="32" xfId="0" applyFont="1" applyFill="1" applyBorder="1" applyAlignment="1">
      <alignment vertical="center" wrapText="1"/>
    </xf>
    <xf numFmtId="0" fontId="0" fillId="0" borderId="41" xfId="0" applyFill="1" applyBorder="1"/>
    <xf numFmtId="0" fontId="0" fillId="0" borderId="42" xfId="0" applyFill="1" applyBorder="1"/>
    <xf numFmtId="0" fontId="0" fillId="0" borderId="43" xfId="0" applyFill="1" applyBorder="1"/>
    <xf numFmtId="0" fontId="21" fillId="0" borderId="18" xfId="0" applyFont="1" applyBorder="1" applyAlignment="1">
      <alignment horizontal="left" vertical="center" wrapText="1"/>
    </xf>
    <xf numFmtId="0" fontId="21" fillId="0" borderId="19" xfId="0" applyFont="1" applyBorder="1" applyAlignment="1">
      <alignment vertical="center"/>
    </xf>
    <xf numFmtId="9" fontId="21" fillId="0" borderId="20" xfId="1" applyNumberFormat="1" applyFont="1" applyBorder="1" applyAlignment="1">
      <alignment vertical="center"/>
    </xf>
    <xf numFmtId="0" fontId="21" fillId="0" borderId="12" xfId="0" applyFont="1" applyBorder="1" applyAlignment="1">
      <alignment horizontal="left" vertical="center" wrapText="1"/>
    </xf>
    <xf numFmtId="0" fontId="21" fillId="0" borderId="30" xfId="0" applyFont="1" applyBorder="1" applyAlignment="1">
      <alignment vertical="center"/>
    </xf>
    <xf numFmtId="9" fontId="21" fillId="0" borderId="31" xfId="1" applyNumberFormat="1" applyFont="1" applyBorder="1" applyAlignment="1">
      <alignment vertical="center"/>
    </xf>
    <xf numFmtId="0" fontId="21" fillId="0" borderId="13" xfId="0" applyFont="1" applyBorder="1" applyAlignment="1">
      <alignment vertical="center"/>
    </xf>
    <xf numFmtId="9" fontId="21" fillId="0" borderId="14" xfId="1" applyNumberFormat="1" applyFont="1" applyBorder="1" applyAlignment="1">
      <alignment vertical="center"/>
    </xf>
    <xf numFmtId="0" fontId="0" fillId="0" borderId="44" xfId="0" applyFont="1" applyBorder="1" applyAlignment="1">
      <alignment horizontal="left" vertical="center" wrapText="1"/>
    </xf>
    <xf numFmtId="0" fontId="22" fillId="0" borderId="0" xfId="0" applyFont="1" applyBorder="1" applyAlignment="1" applyProtection="1">
      <alignment horizontal="right" vertical="center" wrapText="1"/>
    </xf>
    <xf numFmtId="0" fontId="9" fillId="5" borderId="45" xfId="0"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xf>
    <xf numFmtId="0" fontId="0" fillId="0" borderId="0" xfId="0" applyAlignment="1">
      <alignment horizontal="left" indent="1"/>
    </xf>
    <xf numFmtId="0" fontId="0" fillId="0" borderId="0" xfId="0" applyAlignment="1">
      <alignment horizontal="right"/>
    </xf>
    <xf numFmtId="0" fontId="7" fillId="0" borderId="0" xfId="0" applyFont="1" applyFill="1" applyAlignment="1" applyProtection="1">
      <alignment horizontal="right"/>
    </xf>
    <xf numFmtId="0" fontId="2" fillId="0" borderId="0" xfId="0" applyFont="1" applyBorder="1"/>
    <xf numFmtId="0" fontId="0" fillId="0" borderId="47" xfId="0" applyBorder="1"/>
    <xf numFmtId="1" fontId="0" fillId="0" borderId="48" xfId="0" applyNumberFormat="1" applyBorder="1" applyAlignment="1">
      <alignment horizontal="center" vertical="center"/>
    </xf>
    <xf numFmtId="1" fontId="0" fillId="0" borderId="49" xfId="0" applyNumberFormat="1" applyBorder="1" applyAlignment="1">
      <alignment horizontal="center" vertical="center"/>
    </xf>
    <xf numFmtId="1" fontId="0" fillId="0" borderId="47" xfId="0" applyNumberFormat="1" applyBorder="1" applyAlignment="1">
      <alignment horizontal="center" vertical="center"/>
    </xf>
    <xf numFmtId="3" fontId="0" fillId="0" borderId="48" xfId="0" applyNumberFormat="1" applyBorder="1" applyAlignment="1">
      <alignment horizontal="center"/>
    </xf>
    <xf numFmtId="3" fontId="0" fillId="0" borderId="49" xfId="0" applyNumberFormat="1" applyBorder="1" applyAlignment="1">
      <alignment horizontal="center"/>
    </xf>
    <xf numFmtId="3" fontId="0" fillId="0" borderId="48" xfId="0" applyNumberFormat="1" applyBorder="1" applyAlignment="1">
      <alignment horizontal="center" vertical="center"/>
    </xf>
    <xf numFmtId="3" fontId="0" fillId="0" borderId="49" xfId="0" applyNumberFormat="1" applyBorder="1" applyAlignment="1">
      <alignment horizontal="center" vertical="center"/>
    </xf>
    <xf numFmtId="0" fontId="12" fillId="0" borderId="0" xfId="0" applyFont="1" applyFill="1" applyAlignment="1">
      <alignment horizontal="center" vertical="center"/>
    </xf>
    <xf numFmtId="166" fontId="9" fillId="5" borderId="2" xfId="0" applyNumberFormat="1" applyFont="1" applyFill="1" applyBorder="1" applyAlignment="1" applyProtection="1">
      <alignment horizontal="center" vertical="center"/>
      <protection locked="0"/>
    </xf>
    <xf numFmtId="0" fontId="9" fillId="4" borderId="2" xfId="0" applyFont="1" applyFill="1" applyBorder="1" applyAlignment="1" applyProtection="1">
      <alignment horizontal="left" vertical="center"/>
      <protection locked="0"/>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2" fontId="9" fillId="4" borderId="5" xfId="0" applyNumberFormat="1" applyFont="1" applyFill="1" applyBorder="1" applyAlignment="1" applyProtection="1">
      <alignment horizontal="center" vertical="center"/>
      <protection locked="0"/>
    </xf>
    <xf numFmtId="2" fontId="9" fillId="4" borderId="6"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xf>
    <xf numFmtId="0" fontId="9" fillId="6" borderId="3"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166" fontId="9" fillId="5" borderId="5" xfId="0" applyNumberFormat="1" applyFont="1" applyFill="1" applyBorder="1" applyAlignment="1" applyProtection="1">
      <alignment horizontal="center" vertical="center"/>
      <protection locked="0"/>
    </xf>
    <xf numFmtId="166" fontId="9" fillId="5" borderId="6" xfId="0" applyNumberFormat="1" applyFont="1" applyFill="1" applyBorder="1" applyAlignment="1" applyProtection="1">
      <alignment horizontal="center" vertical="center"/>
      <protection locked="0"/>
    </xf>
    <xf numFmtId="2" fontId="24" fillId="6" borderId="5" xfId="0" applyNumberFormat="1" applyFont="1" applyFill="1" applyBorder="1" applyAlignment="1" applyProtection="1">
      <alignment horizontal="center" vertical="center"/>
      <protection locked="0"/>
    </xf>
    <xf numFmtId="2" fontId="24" fillId="6" borderId="6" xfId="0" applyNumberFormat="1"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xf>
    <xf numFmtId="0" fontId="9" fillId="6" borderId="6" xfId="0" applyFont="1" applyFill="1" applyBorder="1" applyAlignment="1" applyProtection="1">
      <alignment horizontal="center" vertical="center"/>
    </xf>
    <xf numFmtId="0" fontId="0" fillId="0" borderId="0" xfId="0" applyAlignment="1">
      <alignment horizontal="center"/>
    </xf>
    <xf numFmtId="0" fontId="20" fillId="11" borderId="0" xfId="0" applyFont="1" applyFill="1" applyBorder="1" applyAlignment="1">
      <alignment horizontal="center" vertical="center"/>
    </xf>
    <xf numFmtId="0" fontId="20" fillId="12" borderId="0" xfId="0" applyFont="1" applyFill="1" applyBorder="1" applyAlignment="1">
      <alignment horizontal="center" vertical="center"/>
    </xf>
    <xf numFmtId="0" fontId="20" fillId="13" borderId="0" xfId="0" applyFont="1" applyFill="1" applyBorder="1" applyAlignment="1">
      <alignment horizontal="center" vertical="center"/>
    </xf>
    <xf numFmtId="0" fontId="20" fillId="14" borderId="40"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9" fillId="4" borderId="5" xfId="0" applyFont="1" applyFill="1" applyBorder="1" applyAlignment="1" applyProtection="1">
      <alignment horizontal="left" vertical="center"/>
      <protection locked="0"/>
    </xf>
    <xf numFmtId="0" fontId="9" fillId="4" borderId="50" xfId="0" applyFont="1" applyFill="1" applyBorder="1" applyAlignment="1" applyProtection="1">
      <alignment horizontal="left" vertical="center"/>
      <protection locked="0"/>
    </xf>
    <xf numFmtId="0" fontId="9" fillId="4" borderId="6" xfId="0" applyFont="1" applyFill="1" applyBorder="1" applyAlignment="1" applyProtection="1">
      <alignment horizontal="left" vertical="center"/>
      <protection locked="0"/>
    </xf>
    <xf numFmtId="0" fontId="12" fillId="3" borderId="0" xfId="0" applyFont="1" applyFill="1" applyAlignment="1">
      <alignment horizontal="center" vertical="center"/>
    </xf>
    <xf numFmtId="0" fontId="18" fillId="5" borderId="5" xfId="0" applyFont="1" applyFill="1" applyBorder="1" applyAlignment="1" applyProtection="1">
      <alignment horizontal="right" vertical="center"/>
    </xf>
    <xf numFmtId="0" fontId="18" fillId="5" borderId="50" xfId="0" applyFont="1" applyFill="1" applyBorder="1" applyAlignment="1" applyProtection="1">
      <alignment horizontal="right" vertical="center"/>
    </xf>
    <xf numFmtId="0" fontId="18" fillId="5" borderId="6" xfId="0" applyFont="1" applyFill="1" applyBorder="1" applyAlignment="1" applyProtection="1">
      <alignment horizontal="right" vertical="center"/>
    </xf>
    <xf numFmtId="0" fontId="9" fillId="4" borderId="46"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cellXfs>
  <cellStyles count="2">
    <cellStyle name="Normal" xfId="0" builtinId="0"/>
    <cellStyle name="Percent" xfId="1" builtinId="5"/>
  </cellStyles>
  <dxfs count="87">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color theme="1" tint="4.9989318521683403E-2"/>
      </font>
    </dxf>
    <dxf>
      <font>
        <b/>
        <i val="0"/>
        <strike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strike val="0"/>
        <color theme="1" tint="4.9989318521683403E-2"/>
      </font>
    </dxf>
    <dxf>
      <font>
        <b/>
        <i val="0"/>
        <strike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strike val="0"/>
        <color theme="1" tint="4.9989318521683403E-2"/>
      </font>
    </dxf>
    <dxf>
      <font>
        <b/>
        <i val="0"/>
        <color theme="1" tint="4.9989318521683403E-2"/>
      </font>
    </dxf>
    <dxf>
      <font>
        <b/>
        <i val="0"/>
        <color theme="1" tint="4.9989318521683403E-2"/>
      </font>
    </dxf>
    <dxf>
      <font>
        <b/>
        <i val="0"/>
        <strike val="0"/>
        <color theme="1" tint="4.9989318521683403E-2"/>
      </font>
    </dxf>
    <dxf>
      <font>
        <b/>
        <i val="0"/>
        <strike val="0"/>
        <color theme="1" tint="4.9989318521683403E-2"/>
      </font>
    </dxf>
    <dxf>
      <font>
        <b/>
        <i val="0"/>
        <color theme="1" tint="4.9989318521683403E-2"/>
      </font>
    </dxf>
    <dxf>
      <font>
        <b/>
        <i val="0"/>
        <color theme="1" tint="4.9989318521683403E-2"/>
      </font>
    </dxf>
    <dxf>
      <font>
        <b/>
        <i val="0"/>
        <strike val="0"/>
        <color theme="1" tint="4.9989318521683403E-2"/>
      </font>
    </dxf>
    <dxf>
      <font>
        <b/>
        <i val="0"/>
        <strike val="0"/>
        <color theme="1" tint="4.9989318521683403E-2"/>
      </font>
    </dxf>
    <dxf>
      <font>
        <b/>
        <i val="0"/>
        <strike val="0"/>
        <color theme="1" tint="4.9989318521683403E-2"/>
      </font>
    </dxf>
    <dxf>
      <font>
        <b/>
        <i val="0"/>
        <strike val="0"/>
        <color theme="1" tint="4.9989318521683403E-2"/>
      </font>
    </dxf>
    <dxf>
      <font>
        <b/>
        <i val="0"/>
        <color theme="1" tint="4.9989318521683403E-2"/>
      </font>
    </dxf>
    <dxf>
      <font>
        <b/>
        <i val="0"/>
        <color theme="1" tint="4.9989318521683403E-2"/>
      </font>
    </dxf>
    <dxf>
      <font>
        <b/>
        <i val="0"/>
        <strike val="0"/>
        <color theme="1" tint="4.9989318521683403E-2"/>
      </font>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ill>
        <patternFill>
          <bgColor rgb="FFE0A498"/>
        </patternFill>
      </fill>
    </dxf>
    <dxf>
      <font>
        <b/>
        <i val="0"/>
        <color theme="1" tint="4.9989318521683403E-2"/>
      </font>
    </dxf>
    <dxf>
      <font>
        <b/>
        <i val="0"/>
        <color theme="1" tint="4.9989318521683403E-2"/>
      </font>
    </dxf>
    <dxf>
      <font>
        <b/>
        <i val="0"/>
        <strike val="0"/>
        <color theme="1" tint="4.9989318521683403E-2"/>
      </font>
    </dxf>
    <dxf>
      <font>
        <b/>
        <i val="0"/>
        <strike val="0"/>
        <color theme="1" tint="4.9989318521683403E-2"/>
      </font>
    </dxf>
    <dxf>
      <font>
        <b/>
        <i val="0"/>
        <color theme="1" tint="4.9989318521683403E-2"/>
      </font>
    </dxf>
    <dxf>
      <font>
        <b/>
        <i val="0"/>
        <strike val="0"/>
        <color theme="1" tint="4.9989318521683403E-2"/>
      </font>
    </dxf>
  </dxfs>
  <tableStyles count="0" defaultTableStyle="TableStyleMedium2" defaultPivotStyle="PivotStyleLight16"/>
  <colors>
    <mruColors>
      <color rgb="FFEEB500"/>
      <color rgb="FFE0A498"/>
      <color rgb="FFF4B084"/>
      <color rgb="FF8DA0A9"/>
      <color rgb="FF6B828D"/>
      <color rgb="FFA3C59B"/>
      <color rgb="FFA2BEA5"/>
      <color rgb="FFE0D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Nominal Value</a:t>
            </a:r>
          </a:p>
        </c:rich>
      </c:tx>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3"/>
          <c:order val="0"/>
          <c:tx>
            <c:strRef>
              <c:f>CFs!$A$204</c:f>
              <c:strCache>
                <c:ptCount val="1"/>
                <c:pt idx="0">
                  <c:v>CAPEX Y1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CFs!$B$204:$D$204</c:f>
              <c:numCache>
                <c:formatCode>#,##0</c:formatCode>
                <c:ptCount val="3"/>
                <c:pt idx="0">
                  <c:v>3051126.98</c:v>
                </c:pt>
                <c:pt idx="1">
                  <c:v>3164434.98</c:v>
                </c:pt>
                <c:pt idx="2">
                  <c:v>3783544.18</c:v>
                </c:pt>
              </c:numCache>
            </c:numRef>
          </c:val>
          <c:extLst xmlns:c16r2="http://schemas.microsoft.com/office/drawing/2015/06/chart">
            <c:ext xmlns:c16="http://schemas.microsoft.com/office/drawing/2014/chart" uri="{C3380CC4-5D6E-409C-BE32-E72D297353CC}">
              <c16:uniqueId val="{00000000-A254-4170-9807-51734CC40781}"/>
            </c:ext>
          </c:extLst>
        </c:ser>
        <c:ser>
          <c:idx val="4"/>
          <c:order val="1"/>
          <c:tx>
            <c:strRef>
              <c:f>CFs!$A$205</c:f>
              <c:strCache>
                <c:ptCount val="1"/>
                <c:pt idx="0">
                  <c:v>CAPEX Y2-Y20</c:v>
                </c:pt>
              </c:strCache>
            </c:strRef>
          </c:tx>
          <c:spPr>
            <a:pattFill prst="dkDnDiag">
              <a:fgClr>
                <a:schemeClr val="accent5"/>
              </a:fgClr>
              <a:bgClr>
                <a:schemeClr val="accent5">
                  <a:lumMod val="60000"/>
                  <a:lumOff val="40000"/>
                </a:schemeClr>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CFs!$B$205:$D$205</c:f>
              <c:numCache>
                <c:formatCode>#,##0</c:formatCode>
                <c:ptCount val="3"/>
                <c:pt idx="0">
                  <c:v>1677109.2365200913</c:v>
                </c:pt>
                <c:pt idx="1">
                  <c:v>1668255.220645935</c:v>
                </c:pt>
                <c:pt idx="2">
                  <c:v>1669615.5401429809</c:v>
                </c:pt>
              </c:numCache>
            </c:numRef>
          </c:val>
          <c:extLst xmlns:c16r2="http://schemas.microsoft.com/office/drawing/2015/06/chart">
            <c:ext xmlns:c16="http://schemas.microsoft.com/office/drawing/2014/chart" uri="{C3380CC4-5D6E-409C-BE32-E72D297353CC}">
              <c16:uniqueId val="{00000001-A254-4170-9807-51734CC40781}"/>
            </c:ext>
          </c:extLst>
        </c:ser>
        <c:ser>
          <c:idx val="1"/>
          <c:order val="2"/>
          <c:tx>
            <c:strRef>
              <c:f>CFs!$A$206</c:f>
              <c:strCache>
                <c:ptCount val="1"/>
                <c:pt idx="0">
                  <c:v>OPEX</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CFs!$B$202:$D$202</c:f>
              <c:numCache>
                <c:formatCode>General</c:formatCode>
                <c:ptCount val="3"/>
                <c:pt idx="0">
                  <c:v>1</c:v>
                </c:pt>
                <c:pt idx="1">
                  <c:v>2</c:v>
                </c:pt>
                <c:pt idx="2">
                  <c:v>3</c:v>
                </c:pt>
              </c:numCache>
            </c:numRef>
          </c:cat>
          <c:val>
            <c:numRef>
              <c:f>CFs!$B$206:$D$206</c:f>
              <c:numCache>
                <c:formatCode>#,##0</c:formatCode>
                <c:ptCount val="3"/>
                <c:pt idx="0">
                  <c:v>167082.13059615594</c:v>
                </c:pt>
                <c:pt idx="1">
                  <c:v>170640.1632655822</c:v>
                </c:pt>
                <c:pt idx="2">
                  <c:v>133838.38822206104</c:v>
                </c:pt>
              </c:numCache>
            </c:numRef>
          </c:val>
          <c:extLst xmlns:c16r2="http://schemas.microsoft.com/office/drawing/2015/06/chart">
            <c:ext xmlns:c16="http://schemas.microsoft.com/office/drawing/2014/chart" uri="{C3380CC4-5D6E-409C-BE32-E72D297353CC}">
              <c16:uniqueId val="{00000001-8AC7-40DA-AE3F-D0556CE097D3}"/>
            </c:ext>
          </c:extLst>
        </c:ser>
        <c:ser>
          <c:idx val="2"/>
          <c:order val="3"/>
          <c:tx>
            <c:strRef>
              <c:f>CFs!$A$207</c:f>
              <c:strCache>
                <c:ptCount val="1"/>
                <c:pt idx="0">
                  <c:v>Utility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CFs!$B$202:$D$202</c:f>
              <c:numCache>
                <c:formatCode>General</c:formatCode>
                <c:ptCount val="3"/>
                <c:pt idx="0">
                  <c:v>1</c:v>
                </c:pt>
                <c:pt idx="1">
                  <c:v>2</c:v>
                </c:pt>
                <c:pt idx="2">
                  <c:v>3</c:v>
                </c:pt>
              </c:numCache>
            </c:numRef>
          </c:cat>
          <c:val>
            <c:numRef>
              <c:f>CFs!$B$207:$D$207</c:f>
              <c:numCache>
                <c:formatCode>#,##0</c:formatCode>
                <c:ptCount val="3"/>
                <c:pt idx="0">
                  <c:v>1006424.2850797438</c:v>
                </c:pt>
                <c:pt idx="1">
                  <c:v>803807.08859347412</c:v>
                </c:pt>
                <c:pt idx="2">
                  <c:v>1006424.2850797438</c:v>
                </c:pt>
              </c:numCache>
            </c:numRef>
          </c:val>
          <c:extLst xmlns:c16r2="http://schemas.microsoft.com/office/drawing/2015/06/chart">
            <c:ext xmlns:c16="http://schemas.microsoft.com/office/drawing/2014/chart" uri="{C3380CC4-5D6E-409C-BE32-E72D297353CC}">
              <c16:uniqueId val="{00000000-164F-4353-9774-9E74C27DFA39}"/>
            </c:ext>
          </c:extLst>
        </c:ser>
        <c:dLbls>
          <c:showLegendKey val="0"/>
          <c:showVal val="0"/>
          <c:showCatName val="0"/>
          <c:showSerName val="0"/>
          <c:showPercent val="0"/>
          <c:showBubbleSize val="0"/>
        </c:dLbls>
        <c:gapWidth val="18"/>
        <c:overlap val="100"/>
        <c:axId val="444019736"/>
        <c:axId val="444017384"/>
      </c:barChart>
      <c:catAx>
        <c:axId val="444019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7384"/>
        <c:crosses val="autoZero"/>
        <c:auto val="1"/>
        <c:lblAlgn val="ctr"/>
        <c:lblOffset val="100"/>
        <c:noMultiLvlLbl val="0"/>
      </c:catAx>
      <c:valAx>
        <c:axId val="444017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973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Present Value</a:t>
            </a:r>
          </a:p>
        </c:rich>
      </c:tx>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PV!$A$203</c:f>
              <c:strCache>
                <c:ptCount val="1"/>
                <c:pt idx="0">
                  <c:v>CAPEX Y1</c:v>
                </c:pt>
              </c:strCache>
            </c:strRef>
          </c:tx>
          <c:spPr>
            <a:solidFill>
              <a:srgbClr val="6B8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PV!$B$203:$D$203</c:f>
              <c:numCache>
                <c:formatCode>#,##0</c:formatCode>
                <c:ptCount val="3"/>
                <c:pt idx="0">
                  <c:v>3051126.98</c:v>
                </c:pt>
                <c:pt idx="1">
                  <c:v>3164434.98</c:v>
                </c:pt>
                <c:pt idx="2">
                  <c:v>3783544.18</c:v>
                </c:pt>
              </c:numCache>
            </c:numRef>
          </c:val>
          <c:extLst xmlns:c16r2="http://schemas.microsoft.com/office/drawing/2015/06/chart">
            <c:ext xmlns:c16="http://schemas.microsoft.com/office/drawing/2014/chart" uri="{C3380CC4-5D6E-409C-BE32-E72D297353CC}">
              <c16:uniqueId val="{00000000-C758-43A3-9AEA-8593C55F901A}"/>
            </c:ext>
          </c:extLst>
        </c:ser>
        <c:ser>
          <c:idx val="3"/>
          <c:order val="1"/>
          <c:tx>
            <c:strRef>
              <c:f>PV!$A$204</c:f>
              <c:strCache>
                <c:ptCount val="1"/>
                <c:pt idx="0">
                  <c:v>CAPEX Y2-Y20</c:v>
                </c:pt>
              </c:strCache>
            </c:strRef>
          </c:tx>
          <c:spPr>
            <a:pattFill prst="dkDnDiag">
              <a:fgClr>
                <a:srgbClr val="6B828D"/>
              </a:fgClr>
              <a:bgClr>
                <a:srgbClr val="8DA0A9"/>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PV!$B$204:$D$204</c:f>
              <c:numCache>
                <c:formatCode>#,##0</c:formatCode>
                <c:ptCount val="3"/>
                <c:pt idx="0">
                  <c:v>775051.7246478094</c:v>
                </c:pt>
                <c:pt idx="1">
                  <c:v>771547.88991044136</c:v>
                </c:pt>
                <c:pt idx="2">
                  <c:v>660723.56439727428</c:v>
                </c:pt>
              </c:numCache>
            </c:numRef>
          </c:val>
          <c:extLst xmlns:c16r2="http://schemas.microsoft.com/office/drawing/2015/06/chart">
            <c:ext xmlns:c16="http://schemas.microsoft.com/office/drawing/2014/chart" uri="{C3380CC4-5D6E-409C-BE32-E72D297353CC}">
              <c16:uniqueId val="{00000001-C758-43A3-9AEA-8593C55F901A}"/>
            </c:ext>
          </c:extLst>
        </c:ser>
        <c:ser>
          <c:idx val="1"/>
          <c:order val="2"/>
          <c:tx>
            <c:strRef>
              <c:f>PV!$A$205</c:f>
              <c:strCache>
                <c:ptCount val="1"/>
                <c:pt idx="0">
                  <c:v>OPEX</c:v>
                </c:pt>
              </c:strCache>
            </c:strRef>
          </c:tx>
          <c:spPr>
            <a:solidFill>
              <a:srgbClr val="A3C59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PV!$B$201:$D$201</c:f>
              <c:numCache>
                <c:formatCode>General</c:formatCode>
                <c:ptCount val="3"/>
                <c:pt idx="0">
                  <c:v>1</c:v>
                </c:pt>
                <c:pt idx="1">
                  <c:v>2</c:v>
                </c:pt>
                <c:pt idx="2">
                  <c:v>3</c:v>
                </c:pt>
              </c:numCache>
            </c:numRef>
          </c:cat>
          <c:val>
            <c:numRef>
              <c:f>PV!$B$205:$D$205</c:f>
              <c:numCache>
                <c:formatCode>#,##0</c:formatCode>
                <c:ptCount val="3"/>
                <c:pt idx="0">
                  <c:v>104891.08329472569</c:v>
                </c:pt>
                <c:pt idx="1">
                  <c:v>107124.75065198599</c:v>
                </c:pt>
                <c:pt idx="2">
                  <c:v>84021.27430948033</c:v>
                </c:pt>
              </c:numCache>
            </c:numRef>
          </c:val>
          <c:extLst xmlns:c16r2="http://schemas.microsoft.com/office/drawing/2015/06/chart">
            <c:ext xmlns:c16="http://schemas.microsoft.com/office/drawing/2014/chart" uri="{C3380CC4-5D6E-409C-BE32-E72D297353CC}">
              <c16:uniqueId val="{00000001-47E8-45B7-BF64-A9BF3A13A56D}"/>
            </c:ext>
          </c:extLst>
        </c:ser>
        <c:ser>
          <c:idx val="2"/>
          <c:order val="3"/>
          <c:tx>
            <c:strRef>
              <c:f>PV!$A$206</c:f>
              <c:strCache>
                <c:ptCount val="1"/>
                <c:pt idx="0">
                  <c:v>Utility</c:v>
                </c:pt>
              </c:strCache>
            </c:strRef>
          </c:tx>
          <c:spPr>
            <a:solidFill>
              <a:srgbClr val="E0D8B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PV!$B$201:$D$201</c:f>
              <c:numCache>
                <c:formatCode>General</c:formatCode>
                <c:ptCount val="3"/>
                <c:pt idx="0">
                  <c:v>1</c:v>
                </c:pt>
                <c:pt idx="1">
                  <c:v>2</c:v>
                </c:pt>
                <c:pt idx="2">
                  <c:v>3</c:v>
                </c:pt>
              </c:numCache>
            </c:numRef>
          </c:cat>
          <c:val>
            <c:numRef>
              <c:f>PV!$B$206:$D$206</c:f>
              <c:numCache>
                <c:formatCode>#,##0</c:formatCode>
                <c:ptCount val="3"/>
                <c:pt idx="0">
                  <c:v>631814.62397848349</c:v>
                </c:pt>
                <c:pt idx="1">
                  <c:v>504615.28101012146</c:v>
                </c:pt>
                <c:pt idx="2">
                  <c:v>631814.62397848349</c:v>
                </c:pt>
              </c:numCache>
            </c:numRef>
          </c:val>
          <c:extLst xmlns:c16r2="http://schemas.microsoft.com/office/drawing/2015/06/chart">
            <c:ext xmlns:c16="http://schemas.microsoft.com/office/drawing/2014/chart" uri="{C3380CC4-5D6E-409C-BE32-E72D297353CC}">
              <c16:uniqueId val="{00000000-4644-488C-B7AF-3468AD51B9A5}"/>
            </c:ext>
          </c:extLst>
        </c:ser>
        <c:dLbls>
          <c:showLegendKey val="0"/>
          <c:showVal val="0"/>
          <c:showCatName val="0"/>
          <c:showSerName val="0"/>
          <c:showPercent val="0"/>
          <c:showBubbleSize val="0"/>
        </c:dLbls>
        <c:gapWidth val="18"/>
        <c:overlap val="100"/>
        <c:axId val="444018952"/>
        <c:axId val="444015032"/>
      </c:barChart>
      <c:catAx>
        <c:axId val="44401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5032"/>
        <c:crosses val="autoZero"/>
        <c:auto val="1"/>
        <c:lblAlgn val="ctr"/>
        <c:lblOffset val="100"/>
        <c:noMultiLvlLbl val="0"/>
      </c:catAx>
      <c:valAx>
        <c:axId val="444015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895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CO</a:t>
            </a:r>
            <a:r>
              <a:rPr lang="lv-LV" baseline="-25000"/>
              <a:t>2</a:t>
            </a:r>
            <a:endParaRPr lang="en-US"/>
          </a:p>
        </c:rich>
      </c:tx>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8897033888463055"/>
          <c:y val="0.10126582278481013"/>
          <c:w val="0.52549725602481512"/>
          <c:h val="0.76822352902089774"/>
        </c:manualLayout>
      </c:layout>
      <c:barChart>
        <c:barDir val="col"/>
        <c:grouping val="stacked"/>
        <c:varyColors val="0"/>
        <c:ser>
          <c:idx val="0"/>
          <c:order val="0"/>
          <c:tx>
            <c:strRef>
              <c:f>'CO2'!$A$33</c:f>
              <c:strCache>
                <c:ptCount val="1"/>
                <c:pt idx="0">
                  <c:v>Apkure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'CO2'!$B$33:$D$33</c:f>
              <c:numCache>
                <c:formatCode>#,##0</c:formatCode>
                <c:ptCount val="3"/>
                <c:pt idx="0">
                  <c:v>977987.78336</c:v>
                </c:pt>
                <c:pt idx="1">
                  <c:v>565147.52</c:v>
                </c:pt>
                <c:pt idx="2">
                  <c:v>977987.78336</c:v>
                </c:pt>
              </c:numCache>
            </c:numRef>
          </c:val>
          <c:extLst xmlns:c16r2="http://schemas.microsoft.com/office/drawing/2015/06/chart">
            <c:ext xmlns:c16="http://schemas.microsoft.com/office/drawing/2014/chart" uri="{C3380CC4-5D6E-409C-BE32-E72D297353CC}">
              <c16:uniqueId val="{00000000-812A-4374-AAB7-AF479D40405E}"/>
            </c:ext>
          </c:extLst>
        </c:ser>
        <c:ser>
          <c:idx val="3"/>
          <c:order val="1"/>
          <c:tx>
            <c:strRef>
              <c:f>'CO2'!$A$34</c:f>
              <c:strCache>
                <c:ptCount val="1"/>
                <c:pt idx="0">
                  <c:v>Karsts ūdens sagat.</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'CO2'!$B$34:$D$34</c:f>
              <c:numCache>
                <c:formatCode>#,##0</c:formatCode>
                <c:ptCount val="3"/>
                <c:pt idx="0">
                  <c:v>155673.32</c:v>
                </c:pt>
                <c:pt idx="1">
                  <c:v>155673.32</c:v>
                </c:pt>
                <c:pt idx="2">
                  <c:v>155673.32</c:v>
                </c:pt>
              </c:numCache>
            </c:numRef>
          </c:val>
          <c:extLst xmlns:c16r2="http://schemas.microsoft.com/office/drawing/2015/06/chart">
            <c:ext xmlns:c16="http://schemas.microsoft.com/office/drawing/2014/chart" uri="{C3380CC4-5D6E-409C-BE32-E72D297353CC}">
              <c16:uniqueId val="{00000001-812A-4374-AAB7-AF479D40405E}"/>
            </c:ext>
          </c:extLst>
        </c:ser>
        <c:ser>
          <c:idx val="1"/>
          <c:order val="2"/>
          <c:tx>
            <c:strRef>
              <c:f>'CO2'!$A$35</c:f>
              <c:strCache>
                <c:ptCount val="1"/>
                <c:pt idx="0">
                  <c:v>Elektroenerģija</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'CO2'!$B$35:$D$35</c:f>
              <c:numCache>
                <c:formatCode>#,##0</c:formatCode>
                <c:ptCount val="3"/>
                <c:pt idx="0">
                  <c:v>180833.2672</c:v>
                </c:pt>
                <c:pt idx="1">
                  <c:v>180833.2672</c:v>
                </c:pt>
                <c:pt idx="2">
                  <c:v>180833.2672</c:v>
                </c:pt>
              </c:numCache>
            </c:numRef>
          </c:val>
          <c:extLst xmlns:c16r2="http://schemas.microsoft.com/office/drawing/2015/06/chart">
            <c:ext xmlns:c16="http://schemas.microsoft.com/office/drawing/2014/chart" uri="{C3380CC4-5D6E-409C-BE32-E72D297353CC}">
              <c16:uniqueId val="{00000002-812A-4374-AAB7-AF479D40405E}"/>
            </c:ext>
          </c:extLst>
        </c:ser>
        <c:dLbls>
          <c:showLegendKey val="0"/>
          <c:showVal val="0"/>
          <c:showCatName val="0"/>
          <c:showSerName val="0"/>
          <c:showPercent val="0"/>
          <c:showBubbleSize val="0"/>
        </c:dLbls>
        <c:gapWidth val="18"/>
        <c:overlap val="100"/>
        <c:axId val="444022088"/>
        <c:axId val="444019344"/>
      </c:barChart>
      <c:catAx>
        <c:axId val="44402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9344"/>
        <c:crosses val="autoZero"/>
        <c:auto val="1"/>
        <c:lblAlgn val="ctr"/>
        <c:lblOffset val="100"/>
        <c:noMultiLvlLbl val="0"/>
      </c:catAx>
      <c:valAx>
        <c:axId val="444019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2208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Nominal Value</a:t>
            </a:r>
          </a:p>
        </c:rich>
      </c:tx>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3"/>
          <c:order val="0"/>
          <c:tx>
            <c:strRef>
              <c:f>CFs!$A$204</c:f>
              <c:strCache>
                <c:ptCount val="1"/>
                <c:pt idx="0">
                  <c:v>CAPEX Y1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CFs!$B$204:$D$204</c:f>
              <c:numCache>
                <c:formatCode>#,##0</c:formatCode>
                <c:ptCount val="3"/>
                <c:pt idx="0">
                  <c:v>3051126.98</c:v>
                </c:pt>
                <c:pt idx="1">
                  <c:v>3164434.98</c:v>
                </c:pt>
                <c:pt idx="2">
                  <c:v>3783544.18</c:v>
                </c:pt>
              </c:numCache>
            </c:numRef>
          </c:val>
          <c:extLst xmlns:c16r2="http://schemas.microsoft.com/office/drawing/2015/06/chart">
            <c:ext xmlns:c16="http://schemas.microsoft.com/office/drawing/2014/chart" uri="{C3380CC4-5D6E-409C-BE32-E72D297353CC}">
              <c16:uniqueId val="{00000000-F85A-4205-84FD-DCE0C888C6A8}"/>
            </c:ext>
          </c:extLst>
        </c:ser>
        <c:ser>
          <c:idx val="4"/>
          <c:order val="1"/>
          <c:tx>
            <c:strRef>
              <c:f>CFs!$A$205</c:f>
              <c:strCache>
                <c:ptCount val="1"/>
                <c:pt idx="0">
                  <c:v>CAPEX Y2-Y20</c:v>
                </c:pt>
              </c:strCache>
            </c:strRef>
          </c:tx>
          <c:spPr>
            <a:pattFill prst="dkDnDiag">
              <a:fgClr>
                <a:schemeClr val="accent5"/>
              </a:fgClr>
              <a:bgClr>
                <a:schemeClr val="accent5">
                  <a:lumMod val="60000"/>
                  <a:lumOff val="40000"/>
                </a:schemeClr>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CFs!$B$205:$D$205</c:f>
              <c:numCache>
                <c:formatCode>#,##0</c:formatCode>
                <c:ptCount val="3"/>
                <c:pt idx="0">
                  <c:v>1677109.2365200913</c:v>
                </c:pt>
                <c:pt idx="1">
                  <c:v>1668255.220645935</c:v>
                </c:pt>
                <c:pt idx="2">
                  <c:v>1669615.5401429809</c:v>
                </c:pt>
              </c:numCache>
            </c:numRef>
          </c:val>
          <c:extLst xmlns:c16r2="http://schemas.microsoft.com/office/drawing/2015/06/chart">
            <c:ext xmlns:c16="http://schemas.microsoft.com/office/drawing/2014/chart" uri="{C3380CC4-5D6E-409C-BE32-E72D297353CC}">
              <c16:uniqueId val="{00000001-F85A-4205-84FD-DCE0C888C6A8}"/>
            </c:ext>
          </c:extLst>
        </c:ser>
        <c:ser>
          <c:idx val="1"/>
          <c:order val="2"/>
          <c:tx>
            <c:strRef>
              <c:f>CFs!$A$206</c:f>
              <c:strCache>
                <c:ptCount val="1"/>
                <c:pt idx="0">
                  <c:v>OPEX</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CFs!$B$202:$D$202</c:f>
              <c:numCache>
                <c:formatCode>General</c:formatCode>
                <c:ptCount val="3"/>
                <c:pt idx="0">
                  <c:v>1</c:v>
                </c:pt>
                <c:pt idx="1">
                  <c:v>2</c:v>
                </c:pt>
                <c:pt idx="2">
                  <c:v>3</c:v>
                </c:pt>
              </c:numCache>
            </c:numRef>
          </c:cat>
          <c:val>
            <c:numRef>
              <c:f>CFs!$B$206:$D$206</c:f>
              <c:numCache>
                <c:formatCode>#,##0</c:formatCode>
                <c:ptCount val="3"/>
                <c:pt idx="0">
                  <c:v>167082.13059615594</c:v>
                </c:pt>
                <c:pt idx="1">
                  <c:v>170640.1632655822</c:v>
                </c:pt>
                <c:pt idx="2">
                  <c:v>133838.38822206104</c:v>
                </c:pt>
              </c:numCache>
            </c:numRef>
          </c:val>
          <c:extLst xmlns:c16r2="http://schemas.microsoft.com/office/drawing/2015/06/chart">
            <c:ext xmlns:c16="http://schemas.microsoft.com/office/drawing/2014/chart" uri="{C3380CC4-5D6E-409C-BE32-E72D297353CC}">
              <c16:uniqueId val="{00000002-F85A-4205-84FD-DCE0C888C6A8}"/>
            </c:ext>
          </c:extLst>
        </c:ser>
        <c:ser>
          <c:idx val="2"/>
          <c:order val="3"/>
          <c:tx>
            <c:strRef>
              <c:f>CFs!$A$207</c:f>
              <c:strCache>
                <c:ptCount val="1"/>
                <c:pt idx="0">
                  <c:v>Utility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CFs!$B$202:$D$202</c:f>
              <c:numCache>
                <c:formatCode>General</c:formatCode>
                <c:ptCount val="3"/>
                <c:pt idx="0">
                  <c:v>1</c:v>
                </c:pt>
                <c:pt idx="1">
                  <c:v>2</c:v>
                </c:pt>
                <c:pt idx="2">
                  <c:v>3</c:v>
                </c:pt>
              </c:numCache>
            </c:numRef>
          </c:cat>
          <c:val>
            <c:numRef>
              <c:f>CFs!$B$207:$D$207</c:f>
              <c:numCache>
                <c:formatCode>#,##0</c:formatCode>
                <c:ptCount val="3"/>
                <c:pt idx="0">
                  <c:v>1006424.2850797438</c:v>
                </c:pt>
                <c:pt idx="1">
                  <c:v>803807.08859347412</c:v>
                </c:pt>
                <c:pt idx="2">
                  <c:v>1006424.2850797438</c:v>
                </c:pt>
              </c:numCache>
            </c:numRef>
          </c:val>
          <c:extLst xmlns:c16r2="http://schemas.microsoft.com/office/drawing/2015/06/chart">
            <c:ext xmlns:c16="http://schemas.microsoft.com/office/drawing/2014/chart" uri="{C3380CC4-5D6E-409C-BE32-E72D297353CC}">
              <c16:uniqueId val="{00000003-F85A-4205-84FD-DCE0C888C6A8}"/>
            </c:ext>
          </c:extLst>
        </c:ser>
        <c:dLbls>
          <c:showLegendKey val="0"/>
          <c:showVal val="0"/>
          <c:showCatName val="0"/>
          <c:showSerName val="0"/>
          <c:showPercent val="0"/>
          <c:showBubbleSize val="0"/>
        </c:dLbls>
        <c:gapWidth val="18"/>
        <c:overlap val="100"/>
        <c:axId val="444020520"/>
        <c:axId val="444020912"/>
      </c:barChart>
      <c:catAx>
        <c:axId val="44402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20912"/>
        <c:crosses val="autoZero"/>
        <c:auto val="1"/>
        <c:lblAlgn val="ctr"/>
        <c:lblOffset val="100"/>
        <c:noMultiLvlLbl val="0"/>
      </c:catAx>
      <c:valAx>
        <c:axId val="444020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205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Present Value</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PV!$A$203</c:f>
              <c:strCache>
                <c:ptCount val="1"/>
                <c:pt idx="0">
                  <c:v>CAPEX Y1</c:v>
                </c:pt>
              </c:strCache>
            </c:strRef>
          </c:tx>
          <c:spPr>
            <a:solidFill>
              <a:srgbClr val="6B8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PV!$B$203:$D$203</c:f>
              <c:numCache>
                <c:formatCode>#,##0</c:formatCode>
                <c:ptCount val="3"/>
                <c:pt idx="0">
                  <c:v>3051126.98</c:v>
                </c:pt>
                <c:pt idx="1">
                  <c:v>3164434.98</c:v>
                </c:pt>
                <c:pt idx="2">
                  <c:v>3783544.18</c:v>
                </c:pt>
              </c:numCache>
            </c:numRef>
          </c:val>
          <c:extLst xmlns:c16r2="http://schemas.microsoft.com/office/drawing/2015/06/chart">
            <c:ext xmlns:c16="http://schemas.microsoft.com/office/drawing/2014/chart" uri="{C3380CC4-5D6E-409C-BE32-E72D297353CC}">
              <c16:uniqueId val="{00000000-8887-4DCA-95D4-E55987CA9D92}"/>
            </c:ext>
          </c:extLst>
        </c:ser>
        <c:ser>
          <c:idx val="3"/>
          <c:order val="1"/>
          <c:tx>
            <c:strRef>
              <c:f>PV!$A$204</c:f>
              <c:strCache>
                <c:ptCount val="1"/>
                <c:pt idx="0">
                  <c:v>CAPEX Y2-Y20</c:v>
                </c:pt>
              </c:strCache>
            </c:strRef>
          </c:tx>
          <c:spPr>
            <a:pattFill prst="dkDnDiag">
              <a:fgClr>
                <a:srgbClr val="6B828D"/>
              </a:fgClr>
              <a:bgClr>
                <a:srgbClr val="8DA0A9"/>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PV!$B$204:$D$204</c:f>
              <c:numCache>
                <c:formatCode>#,##0</c:formatCode>
                <c:ptCount val="3"/>
                <c:pt idx="0">
                  <c:v>775051.7246478094</c:v>
                </c:pt>
                <c:pt idx="1">
                  <c:v>771547.88991044136</c:v>
                </c:pt>
                <c:pt idx="2">
                  <c:v>660723.56439727428</c:v>
                </c:pt>
              </c:numCache>
            </c:numRef>
          </c:val>
          <c:extLst xmlns:c16r2="http://schemas.microsoft.com/office/drawing/2015/06/chart">
            <c:ext xmlns:c16="http://schemas.microsoft.com/office/drawing/2014/chart" uri="{C3380CC4-5D6E-409C-BE32-E72D297353CC}">
              <c16:uniqueId val="{00000001-8887-4DCA-95D4-E55987CA9D92}"/>
            </c:ext>
          </c:extLst>
        </c:ser>
        <c:ser>
          <c:idx val="1"/>
          <c:order val="2"/>
          <c:tx>
            <c:strRef>
              <c:f>PV!$A$205</c:f>
              <c:strCache>
                <c:ptCount val="1"/>
                <c:pt idx="0">
                  <c:v>OPEX</c:v>
                </c:pt>
              </c:strCache>
            </c:strRef>
          </c:tx>
          <c:spPr>
            <a:solidFill>
              <a:srgbClr val="A3C59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PV!$B$201:$D$201</c:f>
              <c:numCache>
                <c:formatCode>General</c:formatCode>
                <c:ptCount val="3"/>
                <c:pt idx="0">
                  <c:v>1</c:v>
                </c:pt>
                <c:pt idx="1">
                  <c:v>2</c:v>
                </c:pt>
                <c:pt idx="2">
                  <c:v>3</c:v>
                </c:pt>
              </c:numCache>
            </c:numRef>
          </c:cat>
          <c:val>
            <c:numRef>
              <c:f>PV!$B$205:$D$205</c:f>
              <c:numCache>
                <c:formatCode>#,##0</c:formatCode>
                <c:ptCount val="3"/>
                <c:pt idx="0">
                  <c:v>104891.08329472569</c:v>
                </c:pt>
                <c:pt idx="1">
                  <c:v>107124.75065198599</c:v>
                </c:pt>
                <c:pt idx="2">
                  <c:v>84021.27430948033</c:v>
                </c:pt>
              </c:numCache>
            </c:numRef>
          </c:val>
          <c:extLst xmlns:c16r2="http://schemas.microsoft.com/office/drawing/2015/06/chart">
            <c:ext xmlns:c16="http://schemas.microsoft.com/office/drawing/2014/chart" uri="{C3380CC4-5D6E-409C-BE32-E72D297353CC}">
              <c16:uniqueId val="{00000002-8887-4DCA-95D4-E55987CA9D92}"/>
            </c:ext>
          </c:extLst>
        </c:ser>
        <c:ser>
          <c:idx val="2"/>
          <c:order val="3"/>
          <c:tx>
            <c:strRef>
              <c:f>PV!$A$206</c:f>
              <c:strCache>
                <c:ptCount val="1"/>
                <c:pt idx="0">
                  <c:v>Utility</c:v>
                </c:pt>
              </c:strCache>
            </c:strRef>
          </c:tx>
          <c:spPr>
            <a:solidFill>
              <a:srgbClr val="E0D8B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PV!$B$201:$D$201</c:f>
              <c:numCache>
                <c:formatCode>General</c:formatCode>
                <c:ptCount val="3"/>
                <c:pt idx="0">
                  <c:v>1</c:v>
                </c:pt>
                <c:pt idx="1">
                  <c:v>2</c:v>
                </c:pt>
                <c:pt idx="2">
                  <c:v>3</c:v>
                </c:pt>
              </c:numCache>
            </c:numRef>
          </c:cat>
          <c:val>
            <c:numRef>
              <c:f>PV!$B$206:$D$206</c:f>
              <c:numCache>
                <c:formatCode>#,##0</c:formatCode>
                <c:ptCount val="3"/>
                <c:pt idx="0">
                  <c:v>631814.62397848349</c:v>
                </c:pt>
                <c:pt idx="1">
                  <c:v>504615.28101012146</c:v>
                </c:pt>
                <c:pt idx="2">
                  <c:v>631814.62397848349</c:v>
                </c:pt>
              </c:numCache>
            </c:numRef>
          </c:val>
          <c:extLst xmlns:c16r2="http://schemas.microsoft.com/office/drawing/2015/06/chart">
            <c:ext xmlns:c16="http://schemas.microsoft.com/office/drawing/2014/chart" uri="{C3380CC4-5D6E-409C-BE32-E72D297353CC}">
              <c16:uniqueId val="{00000003-8887-4DCA-95D4-E55987CA9D92}"/>
            </c:ext>
          </c:extLst>
        </c:ser>
        <c:dLbls>
          <c:showLegendKey val="0"/>
          <c:showVal val="0"/>
          <c:showCatName val="0"/>
          <c:showSerName val="0"/>
          <c:showPercent val="0"/>
          <c:showBubbleSize val="0"/>
        </c:dLbls>
        <c:gapWidth val="18"/>
        <c:overlap val="100"/>
        <c:axId val="444015424"/>
        <c:axId val="444015816"/>
      </c:barChart>
      <c:catAx>
        <c:axId val="44401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5816"/>
        <c:crosses val="autoZero"/>
        <c:auto val="1"/>
        <c:lblAlgn val="ctr"/>
        <c:lblOffset val="100"/>
        <c:noMultiLvlLbl val="0"/>
      </c:catAx>
      <c:valAx>
        <c:axId val="444015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5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CO</a:t>
            </a:r>
            <a:r>
              <a:rPr lang="lv-LV" baseline="-25000"/>
              <a:t>2</a:t>
            </a:r>
            <a:endParaRPr lang="en-US"/>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8897033888463055"/>
          <c:y val="0.10126582278481013"/>
          <c:w val="0.52549725602481512"/>
          <c:h val="0.76822352902089774"/>
        </c:manualLayout>
      </c:layout>
      <c:barChart>
        <c:barDir val="col"/>
        <c:grouping val="stacked"/>
        <c:varyColors val="0"/>
        <c:ser>
          <c:idx val="0"/>
          <c:order val="0"/>
          <c:tx>
            <c:strRef>
              <c:f>'CO2'!$A$33</c:f>
              <c:strCache>
                <c:ptCount val="1"/>
                <c:pt idx="0">
                  <c:v>Apkure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'CO2'!$B$33:$D$33</c:f>
              <c:numCache>
                <c:formatCode>#,##0</c:formatCode>
                <c:ptCount val="3"/>
                <c:pt idx="0">
                  <c:v>977987.78336</c:v>
                </c:pt>
                <c:pt idx="1">
                  <c:v>565147.52</c:v>
                </c:pt>
                <c:pt idx="2">
                  <c:v>977987.78336</c:v>
                </c:pt>
              </c:numCache>
            </c:numRef>
          </c:val>
          <c:extLst xmlns:c16r2="http://schemas.microsoft.com/office/drawing/2015/06/chart">
            <c:ext xmlns:c16="http://schemas.microsoft.com/office/drawing/2014/chart" uri="{C3380CC4-5D6E-409C-BE32-E72D297353CC}">
              <c16:uniqueId val="{00000000-0F01-425C-A806-D9D554735117}"/>
            </c:ext>
          </c:extLst>
        </c:ser>
        <c:ser>
          <c:idx val="3"/>
          <c:order val="1"/>
          <c:tx>
            <c:strRef>
              <c:f>'CO2'!$A$34</c:f>
              <c:strCache>
                <c:ptCount val="1"/>
                <c:pt idx="0">
                  <c:v>Karsts ūdens sagat.</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'CO2'!$B$34:$D$34</c:f>
              <c:numCache>
                <c:formatCode>#,##0</c:formatCode>
                <c:ptCount val="3"/>
                <c:pt idx="0">
                  <c:v>155673.32</c:v>
                </c:pt>
                <c:pt idx="1">
                  <c:v>155673.32</c:v>
                </c:pt>
                <c:pt idx="2">
                  <c:v>155673.32</c:v>
                </c:pt>
              </c:numCache>
            </c:numRef>
          </c:val>
          <c:extLst xmlns:c16r2="http://schemas.microsoft.com/office/drawing/2015/06/chart">
            <c:ext xmlns:c16="http://schemas.microsoft.com/office/drawing/2014/chart" uri="{C3380CC4-5D6E-409C-BE32-E72D297353CC}">
              <c16:uniqueId val="{00000001-0F01-425C-A806-D9D554735117}"/>
            </c:ext>
          </c:extLst>
        </c:ser>
        <c:ser>
          <c:idx val="1"/>
          <c:order val="2"/>
          <c:tx>
            <c:strRef>
              <c:f>'CO2'!$A$35</c:f>
              <c:strCache>
                <c:ptCount val="1"/>
                <c:pt idx="0">
                  <c:v>Elektroenerģija</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'CO2'!$B$32:$D$32</c:f>
              <c:numCache>
                <c:formatCode>General</c:formatCode>
                <c:ptCount val="3"/>
                <c:pt idx="0">
                  <c:v>1</c:v>
                </c:pt>
                <c:pt idx="1">
                  <c:v>2</c:v>
                </c:pt>
                <c:pt idx="2">
                  <c:v>3</c:v>
                </c:pt>
              </c:numCache>
            </c:numRef>
          </c:cat>
          <c:val>
            <c:numRef>
              <c:f>'CO2'!$B$35:$D$35</c:f>
              <c:numCache>
                <c:formatCode>#,##0</c:formatCode>
                <c:ptCount val="3"/>
                <c:pt idx="0">
                  <c:v>180833.2672</c:v>
                </c:pt>
                <c:pt idx="1">
                  <c:v>180833.2672</c:v>
                </c:pt>
                <c:pt idx="2">
                  <c:v>180833.2672</c:v>
                </c:pt>
              </c:numCache>
            </c:numRef>
          </c:val>
          <c:extLst xmlns:c16r2="http://schemas.microsoft.com/office/drawing/2015/06/chart">
            <c:ext xmlns:c16="http://schemas.microsoft.com/office/drawing/2014/chart" uri="{C3380CC4-5D6E-409C-BE32-E72D297353CC}">
              <c16:uniqueId val="{00000002-0F01-425C-A806-D9D554735117}"/>
            </c:ext>
          </c:extLst>
        </c:ser>
        <c:dLbls>
          <c:showLegendKey val="0"/>
          <c:showVal val="0"/>
          <c:showCatName val="0"/>
          <c:showSerName val="0"/>
          <c:showPercent val="0"/>
          <c:showBubbleSize val="0"/>
        </c:dLbls>
        <c:gapWidth val="18"/>
        <c:overlap val="100"/>
        <c:axId val="444016600"/>
        <c:axId val="444014640"/>
      </c:barChart>
      <c:catAx>
        <c:axId val="444016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4640"/>
        <c:crosses val="autoZero"/>
        <c:auto val="1"/>
        <c:lblAlgn val="ctr"/>
        <c:lblOffset val="100"/>
        <c:noMultiLvlLbl val="0"/>
      </c:catAx>
      <c:valAx>
        <c:axId val="444014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4016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152398</xdr:colOff>
      <xdr:row>0</xdr:row>
      <xdr:rowOff>72277</xdr:rowOff>
    </xdr:from>
    <xdr:to>
      <xdr:col>3</xdr:col>
      <xdr:colOff>107728</xdr:colOff>
      <xdr:row>0</xdr:row>
      <xdr:rowOff>2232277</xdr:rowOff>
    </xdr:to>
    <xdr:graphicFrame macro="">
      <xdr:nvGraphicFramePr>
        <xdr:cNvPr id="2" name="Chart 1">
          <a:extLst>
            <a:ext uri="{FF2B5EF4-FFF2-40B4-BE49-F238E27FC236}">
              <a16:creationId xmlns:a16="http://schemas.microsoft.com/office/drawing/2014/main" xmlns="" id="{EA72916E-9611-447F-BF8E-76474978F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199901</xdr:colOff>
      <xdr:row>0</xdr:row>
      <xdr:rowOff>72277</xdr:rowOff>
    </xdr:from>
    <xdr:to>
      <xdr:col>6</xdr:col>
      <xdr:colOff>831753</xdr:colOff>
      <xdr:row>0</xdr:row>
      <xdr:rowOff>2232277</xdr:rowOff>
    </xdr:to>
    <xdr:graphicFrame macro="">
      <xdr:nvGraphicFramePr>
        <xdr:cNvPr id="3" name="Chart 2">
          <a:extLst>
            <a:ext uri="{FF2B5EF4-FFF2-40B4-BE49-F238E27FC236}">
              <a16:creationId xmlns:a16="http://schemas.microsoft.com/office/drawing/2014/main" xmlns="" id="{BE39901A-AD5E-4A4F-8C74-FAB9DD3B4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1019735</xdr:colOff>
      <xdr:row>45</xdr:row>
      <xdr:rowOff>93009</xdr:rowOff>
    </xdr:from>
    <xdr:to>
      <xdr:col>8</xdr:col>
      <xdr:colOff>203387</xdr:colOff>
      <xdr:row>121</xdr:row>
      <xdr:rowOff>95250</xdr:rowOff>
    </xdr:to>
    <xdr:grpSp>
      <xdr:nvGrpSpPr>
        <xdr:cNvPr id="17" name="Group 16">
          <a:extLst>
            <a:ext uri="{FF2B5EF4-FFF2-40B4-BE49-F238E27FC236}">
              <a16:creationId xmlns:a16="http://schemas.microsoft.com/office/drawing/2014/main" xmlns="" id="{34CEAA7D-BECD-4808-A525-9E42A8B08D7D}"/>
            </a:ext>
          </a:extLst>
        </xdr:cNvPr>
        <xdr:cNvGrpSpPr/>
      </xdr:nvGrpSpPr>
      <xdr:grpSpPr>
        <a:xfrm>
          <a:off x="9782735" y="10832447"/>
          <a:ext cx="302840" cy="14420709"/>
          <a:chOff x="8715935" y="7855884"/>
          <a:chExt cx="298077" cy="9660591"/>
        </a:xfrm>
      </xdr:grpSpPr>
      <xdr:cxnSp macro="">
        <xdr:nvCxnSpPr>
          <xdr:cNvPr id="8" name="Straight Connector 7">
            <a:extLst>
              <a:ext uri="{FF2B5EF4-FFF2-40B4-BE49-F238E27FC236}">
                <a16:creationId xmlns:a16="http://schemas.microsoft.com/office/drawing/2014/main" xmlns="" id="{5A07A43F-4FCE-4AA0-8273-F4E6A705AC7E}"/>
              </a:ext>
            </a:extLst>
          </xdr:cNvPr>
          <xdr:cNvCxnSpPr/>
        </xdr:nvCxnSpPr>
        <xdr:spPr>
          <a:xfrm flipV="1">
            <a:off x="9014012" y="7855884"/>
            <a:ext cx="0" cy="965835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3" name="Straight Arrow Connector 12">
            <a:extLst>
              <a:ext uri="{FF2B5EF4-FFF2-40B4-BE49-F238E27FC236}">
                <a16:creationId xmlns:a16="http://schemas.microsoft.com/office/drawing/2014/main" xmlns="" id="{52C33F63-B451-49D0-8EFA-AB8F18E298E2}"/>
              </a:ext>
            </a:extLst>
          </xdr:cNvPr>
          <xdr:cNvCxnSpPr/>
        </xdr:nvCxnSpPr>
        <xdr:spPr>
          <a:xfrm flipH="1">
            <a:off x="8715935" y="7857564"/>
            <a:ext cx="296396" cy="0"/>
          </a:xfrm>
          <a:prstGeom prst="straightConnector1">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xnSp macro="">
        <xdr:nvCxnSpPr>
          <xdr:cNvPr id="15" name="Straight Connector 14">
            <a:extLst>
              <a:ext uri="{FF2B5EF4-FFF2-40B4-BE49-F238E27FC236}">
                <a16:creationId xmlns:a16="http://schemas.microsoft.com/office/drawing/2014/main" xmlns="" id="{23289F09-A456-4774-80DE-5FF8B1CF1BC0}"/>
              </a:ext>
            </a:extLst>
          </xdr:cNvPr>
          <xdr:cNvCxnSpPr/>
        </xdr:nvCxnSpPr>
        <xdr:spPr>
          <a:xfrm flipH="1">
            <a:off x="8829675" y="17516475"/>
            <a:ext cx="180976" cy="0"/>
          </a:xfrm>
          <a:prstGeom prst="line">
            <a:avLst/>
          </a:prstGeom>
          <a:ln>
            <a:headEnd type="none" w="med" len="med"/>
            <a:tailEnd type="triangle" w="med" len="med"/>
          </a:ln>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7</xdr:col>
      <xdr:colOff>1006414</xdr:colOff>
      <xdr:row>135</xdr:row>
      <xdr:rowOff>89859</xdr:rowOff>
    </xdr:from>
    <xdr:to>
      <xdr:col>8</xdr:col>
      <xdr:colOff>190066</xdr:colOff>
      <xdr:row>140</xdr:row>
      <xdr:rowOff>101087</xdr:rowOff>
    </xdr:to>
    <xdr:grpSp>
      <xdr:nvGrpSpPr>
        <xdr:cNvPr id="9" name="Group 8">
          <a:extLst>
            <a:ext uri="{FF2B5EF4-FFF2-40B4-BE49-F238E27FC236}">
              <a16:creationId xmlns:a16="http://schemas.microsoft.com/office/drawing/2014/main" xmlns="" id="{9B2189C6-A6E5-4A16-9934-C7D0524193A3}"/>
            </a:ext>
          </a:extLst>
        </xdr:cNvPr>
        <xdr:cNvGrpSpPr/>
      </xdr:nvGrpSpPr>
      <xdr:grpSpPr>
        <a:xfrm>
          <a:off x="9769414" y="28033828"/>
          <a:ext cx="302840" cy="987540"/>
          <a:chOff x="8715935" y="7855884"/>
          <a:chExt cx="298077" cy="9660591"/>
        </a:xfrm>
      </xdr:grpSpPr>
      <xdr:cxnSp macro="">
        <xdr:nvCxnSpPr>
          <xdr:cNvPr id="10" name="Straight Connector 9">
            <a:extLst>
              <a:ext uri="{FF2B5EF4-FFF2-40B4-BE49-F238E27FC236}">
                <a16:creationId xmlns:a16="http://schemas.microsoft.com/office/drawing/2014/main" xmlns="" id="{726276E1-08AE-4818-87CF-EFCBC06E6F87}"/>
              </a:ext>
            </a:extLst>
          </xdr:cNvPr>
          <xdr:cNvCxnSpPr/>
        </xdr:nvCxnSpPr>
        <xdr:spPr>
          <a:xfrm flipV="1">
            <a:off x="9014012" y="7855884"/>
            <a:ext cx="0" cy="9658350"/>
          </a:xfrm>
          <a:prstGeom prst="line">
            <a:avLst/>
          </a:prstGeom>
        </xdr:spPr>
        <xdr:style>
          <a:lnRef idx="1">
            <a:schemeClr val="accent3"/>
          </a:lnRef>
          <a:fillRef idx="0">
            <a:schemeClr val="accent3"/>
          </a:fillRef>
          <a:effectRef idx="0">
            <a:schemeClr val="accent3"/>
          </a:effectRef>
          <a:fontRef idx="minor">
            <a:schemeClr val="tx1"/>
          </a:fontRef>
        </xdr:style>
      </xdr:cxnSp>
      <xdr:cxnSp macro="">
        <xdr:nvCxnSpPr>
          <xdr:cNvPr id="11" name="Straight Arrow Connector 10">
            <a:extLst>
              <a:ext uri="{FF2B5EF4-FFF2-40B4-BE49-F238E27FC236}">
                <a16:creationId xmlns:a16="http://schemas.microsoft.com/office/drawing/2014/main" xmlns="" id="{987CD924-9478-463F-A5D4-152910AB7ECB}"/>
              </a:ext>
            </a:extLst>
          </xdr:cNvPr>
          <xdr:cNvCxnSpPr/>
        </xdr:nvCxnSpPr>
        <xdr:spPr>
          <a:xfrm flipH="1">
            <a:off x="8715935" y="7857564"/>
            <a:ext cx="296396" cy="0"/>
          </a:xfrm>
          <a:prstGeom prst="straightConnector1">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xnSp macro="">
        <xdr:nvCxnSpPr>
          <xdr:cNvPr id="12" name="Straight Connector 11">
            <a:extLst>
              <a:ext uri="{FF2B5EF4-FFF2-40B4-BE49-F238E27FC236}">
                <a16:creationId xmlns:a16="http://schemas.microsoft.com/office/drawing/2014/main" xmlns="" id="{B797FF94-FADC-4EEF-958B-8C992C2295CE}"/>
              </a:ext>
            </a:extLst>
          </xdr:cNvPr>
          <xdr:cNvCxnSpPr/>
        </xdr:nvCxnSpPr>
        <xdr:spPr>
          <a:xfrm flipH="1">
            <a:off x="8829675" y="17516475"/>
            <a:ext cx="180976" cy="0"/>
          </a:xfrm>
          <a:prstGeom prst="line">
            <a:avLst/>
          </a:prstGeom>
          <a:ln>
            <a:headEnd type="none" w="med" len="med"/>
            <a:tailEnd type="triangle" w="med" len="med"/>
          </a:ln>
        </xdr:spPr>
        <xdr:style>
          <a:lnRef idx="1">
            <a:schemeClr val="accent3"/>
          </a:lnRef>
          <a:fillRef idx="0">
            <a:schemeClr val="accent3"/>
          </a:fillRef>
          <a:effectRef idx="0">
            <a:schemeClr val="accent3"/>
          </a:effectRef>
          <a:fontRef idx="minor">
            <a:schemeClr val="tx1"/>
          </a:fontRef>
        </xdr:style>
      </xdr:cxnSp>
    </xdr:grpSp>
    <xdr:clientData/>
  </xdr:twoCellAnchor>
  <xdr:twoCellAnchor>
    <xdr:from>
      <xdr:col>6</xdr:col>
      <xdr:colOff>923925</xdr:colOff>
      <xdr:row>0</xdr:row>
      <xdr:rowOff>72277</xdr:rowOff>
    </xdr:from>
    <xdr:to>
      <xdr:col>9</xdr:col>
      <xdr:colOff>2223375</xdr:colOff>
      <xdr:row>0</xdr:row>
      <xdr:rowOff>2232277</xdr:rowOff>
    </xdr:to>
    <xdr:graphicFrame macro="">
      <xdr:nvGraphicFramePr>
        <xdr:cNvPr id="14" name="Chart 13">
          <a:extLst>
            <a:ext uri="{FF2B5EF4-FFF2-40B4-BE49-F238E27FC236}">
              <a16:creationId xmlns:a16="http://schemas.microsoft.com/office/drawing/2014/main" xmlns="" id="{F131088E-DD71-4240-8F5A-64B23EA9C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95250</xdr:colOff>
      <xdr:row>52</xdr:row>
      <xdr:rowOff>133350</xdr:rowOff>
    </xdr:from>
    <xdr:to>
      <xdr:col>11</xdr:col>
      <xdr:colOff>631605</xdr:colOff>
      <xdr:row>64</xdr:row>
      <xdr:rowOff>7350</xdr:rowOff>
    </xdr:to>
    <xdr:graphicFrame macro="">
      <xdr:nvGraphicFramePr>
        <xdr:cNvPr id="2" name="Chart 1">
          <a:extLst>
            <a:ext uri="{FF2B5EF4-FFF2-40B4-BE49-F238E27FC236}">
              <a16:creationId xmlns:a16="http://schemas.microsoft.com/office/drawing/2014/main" xmlns="" id="{472F0709-8B63-4BCC-8B3A-AF4E257B1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16</xdr:col>
      <xdr:colOff>209550</xdr:colOff>
      <xdr:row>52</xdr:row>
      <xdr:rowOff>123825</xdr:rowOff>
    </xdr:from>
    <xdr:to>
      <xdr:col>23</xdr:col>
      <xdr:colOff>488977</xdr:colOff>
      <xdr:row>63</xdr:row>
      <xdr:rowOff>188325</xdr:rowOff>
    </xdr:to>
    <xdr:graphicFrame macro="">
      <xdr:nvGraphicFramePr>
        <xdr:cNvPr id="3" name="Chart 2">
          <a:extLst>
            <a:ext uri="{FF2B5EF4-FFF2-40B4-BE49-F238E27FC236}">
              <a16:creationId xmlns:a16="http://schemas.microsoft.com/office/drawing/2014/main" xmlns="" id="{132F57E0-C6D6-4F90-85AD-8B94A9D82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66</xdr:row>
      <xdr:rowOff>38100</xdr:rowOff>
    </xdr:from>
    <xdr:to>
      <xdr:col>11</xdr:col>
      <xdr:colOff>651750</xdr:colOff>
      <xdr:row>76</xdr:row>
      <xdr:rowOff>169275</xdr:rowOff>
    </xdr:to>
    <xdr:graphicFrame macro="">
      <xdr:nvGraphicFramePr>
        <xdr:cNvPr id="4" name="Chart 3">
          <a:extLst>
            <a:ext uri="{FF2B5EF4-FFF2-40B4-BE49-F238E27FC236}">
              <a16:creationId xmlns:a16="http://schemas.microsoft.com/office/drawing/2014/main" xmlns="" id="{B1BFBA24-376A-4451-B811-AF330718C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B1:J165"/>
  <sheetViews>
    <sheetView showGridLines="0" tabSelected="1" zoomScale="80" zoomScaleNormal="80" workbookViewId="0">
      <pane ySplit="1" topLeftCell="A68" activePane="bottomLeft" state="frozen"/>
      <selection activeCell="B1" sqref="B1"/>
      <selection pane="bottomLeft" activeCell="C115" sqref="C115:D115"/>
    </sheetView>
  </sheetViews>
  <sheetFormatPr defaultRowHeight="15" x14ac:dyDescent="0.25"/>
  <cols>
    <col min="1" max="1" width="4.140625" style="21" customWidth="1"/>
    <col min="2" max="2" width="43.42578125" style="21" customWidth="1"/>
    <col min="3" max="8" width="16.7109375" style="21" customWidth="1"/>
    <col min="9" max="9" width="9.7109375" style="21" customWidth="1"/>
    <col min="10" max="10" width="117.42578125" style="21" bestFit="1" customWidth="1"/>
    <col min="11" max="16384" width="9.140625" style="21"/>
  </cols>
  <sheetData>
    <row r="1" spans="2:10" s="18" customFormat="1" ht="184.5" customHeight="1" x14ac:dyDescent="0.25">
      <c r="J1" s="34" t="s">
        <v>70</v>
      </c>
    </row>
    <row r="2" spans="2:10" s="18" customFormat="1" x14ac:dyDescent="0.25">
      <c r="J2" s="34"/>
    </row>
    <row r="3" spans="2:10" s="18" customFormat="1" x14ac:dyDescent="0.25">
      <c r="B3" s="47" t="s">
        <v>127</v>
      </c>
      <c r="C3" s="142" t="s">
        <v>195</v>
      </c>
      <c r="F3" s="47" t="s">
        <v>9</v>
      </c>
      <c r="G3" s="142">
        <v>2.5999999999999999E-2</v>
      </c>
      <c r="J3" s="34"/>
    </row>
    <row r="4" spans="2:10" s="18" customFormat="1" x14ac:dyDescent="0.25">
      <c r="B4" s="47" t="s">
        <v>132</v>
      </c>
      <c r="C4" s="142" t="s">
        <v>133</v>
      </c>
      <c r="F4" s="47" t="s">
        <v>12</v>
      </c>
      <c r="G4" s="142">
        <v>0.05</v>
      </c>
      <c r="J4" s="34"/>
    </row>
    <row r="5" spans="2:10" s="18" customFormat="1" x14ac:dyDescent="0.25">
      <c r="B5" s="47" t="s">
        <v>128</v>
      </c>
      <c r="C5" s="142" t="s">
        <v>197</v>
      </c>
      <c r="J5" s="34"/>
    </row>
    <row r="6" spans="2:10" s="18" customFormat="1" x14ac:dyDescent="0.25">
      <c r="B6" s="47" t="s">
        <v>130</v>
      </c>
      <c r="C6" s="142">
        <v>3503</v>
      </c>
      <c r="J6" s="34"/>
    </row>
    <row r="7" spans="2:10" s="18" customFormat="1" x14ac:dyDescent="0.25">
      <c r="B7" s="47" t="s">
        <v>131</v>
      </c>
      <c r="C7" s="142">
        <v>3497.2</v>
      </c>
      <c r="E7" s="47"/>
      <c r="F7" s="47" t="s">
        <v>129</v>
      </c>
      <c r="G7" s="142">
        <v>20</v>
      </c>
      <c r="J7" s="34"/>
    </row>
    <row r="8" spans="2:10" s="18" customFormat="1" ht="15.75" thickBot="1" x14ac:dyDescent="0.3">
      <c r="B8" s="47" t="s">
        <v>196</v>
      </c>
      <c r="C8" s="142">
        <v>100</v>
      </c>
      <c r="J8" s="34"/>
    </row>
    <row r="9" spans="2:10" x14ac:dyDescent="0.25">
      <c r="B9" s="19"/>
      <c r="C9" s="45"/>
      <c r="D9" s="20"/>
      <c r="H9" s="23"/>
      <c r="J9" s="32"/>
    </row>
    <row r="10" spans="2:10" x14ac:dyDescent="0.25">
      <c r="B10" s="39" t="s">
        <v>0</v>
      </c>
      <c r="C10" s="155"/>
      <c r="D10" s="155"/>
      <c r="E10" s="155"/>
      <c r="F10" s="155"/>
      <c r="G10" s="155"/>
      <c r="H10" s="155"/>
      <c r="J10" s="33"/>
    </row>
    <row r="11" spans="2:10" x14ac:dyDescent="0.25">
      <c r="J11" s="38"/>
    </row>
    <row r="12" spans="2:10" x14ac:dyDescent="0.25">
      <c r="B12" s="39" t="s">
        <v>199</v>
      </c>
      <c r="C12" s="155">
        <v>1</v>
      </c>
      <c r="D12" s="155"/>
      <c r="E12" s="155">
        <v>2</v>
      </c>
      <c r="F12" s="155"/>
      <c r="G12" s="155">
        <v>3</v>
      </c>
      <c r="H12" s="155"/>
      <c r="J12" s="33"/>
    </row>
    <row r="13" spans="2:10" x14ac:dyDescent="0.25">
      <c r="B13" s="25"/>
      <c r="C13" s="153">
        <v>3051126.98</v>
      </c>
      <c r="D13" s="154"/>
      <c r="E13" s="153">
        <f>C13+113308</f>
        <v>3164434.98</v>
      </c>
      <c r="F13" s="154"/>
      <c r="G13" s="153">
        <f>C13+732417.2</f>
        <v>3783544.1799999997</v>
      </c>
      <c r="H13" s="154"/>
      <c r="J13" s="43" t="s">
        <v>93</v>
      </c>
    </row>
    <row r="14" spans="2:10" x14ac:dyDescent="0.25">
      <c r="E14" s="22"/>
      <c r="F14" s="22"/>
      <c r="G14" s="23"/>
      <c r="H14" s="23"/>
      <c r="J14" s="33"/>
    </row>
    <row r="15" spans="2:10" x14ac:dyDescent="0.25">
      <c r="B15" s="39" t="s">
        <v>198</v>
      </c>
      <c r="C15" s="155">
        <v>1</v>
      </c>
      <c r="D15" s="155"/>
      <c r="E15" s="155">
        <v>2</v>
      </c>
      <c r="F15" s="155"/>
      <c r="G15" s="155">
        <v>3</v>
      </c>
      <c r="H15" s="155"/>
      <c r="J15" s="33"/>
    </row>
    <row r="16" spans="2:10" x14ac:dyDescent="0.25">
      <c r="B16" s="35" t="s">
        <v>146</v>
      </c>
      <c r="C16" s="149" t="s">
        <v>2</v>
      </c>
      <c r="D16" s="150"/>
      <c r="E16" s="149" t="s">
        <v>2</v>
      </c>
      <c r="F16" s="150"/>
      <c r="G16" s="149" t="s">
        <v>2</v>
      </c>
      <c r="H16" s="150"/>
      <c r="J16" s="43" t="s">
        <v>175</v>
      </c>
    </row>
    <row r="17" spans="2:10" x14ac:dyDescent="0.25">
      <c r="B17" s="28" t="s">
        <v>4</v>
      </c>
      <c r="C17" s="153">
        <v>350539.8</v>
      </c>
      <c r="D17" s="154"/>
      <c r="E17" s="153">
        <f>C17</f>
        <v>350539.8</v>
      </c>
      <c r="F17" s="154"/>
      <c r="G17" s="153">
        <f>C17</f>
        <v>350539.8</v>
      </c>
      <c r="H17" s="154"/>
      <c r="J17" s="43" t="s">
        <v>171</v>
      </c>
    </row>
    <row r="18" spans="2:10" x14ac:dyDescent="0.25">
      <c r="B18" s="25"/>
      <c r="C18" s="147" t="s">
        <v>60</v>
      </c>
      <c r="D18" s="148"/>
      <c r="E18" s="147" t="s">
        <v>60</v>
      </c>
      <c r="F18" s="148"/>
      <c r="G18" s="147" t="s">
        <v>60</v>
      </c>
      <c r="H18" s="148"/>
      <c r="J18" s="43" t="s">
        <v>186</v>
      </c>
    </row>
    <row r="19" spans="2:10" x14ac:dyDescent="0.25">
      <c r="B19" s="28" t="s">
        <v>10</v>
      </c>
      <c r="C19" s="31">
        <v>70</v>
      </c>
      <c r="D19" s="26">
        <f ca="1">IFERROR(VLOOKUP(C$16,T_kark,2,FALSE),0)</f>
        <v>70</v>
      </c>
      <c r="E19" s="31">
        <v>20</v>
      </c>
      <c r="F19" s="26">
        <f ca="1">IFERROR(VLOOKUP(E$16,T_kark,2,FALSE),0)</f>
        <v>70</v>
      </c>
      <c r="G19" s="31">
        <v>15</v>
      </c>
      <c r="H19" s="26">
        <f ca="1">IFERROR(VLOOKUP(G$16,T_kark,2,FALSE),0)</f>
        <v>70</v>
      </c>
      <c r="J19" s="43" t="s">
        <v>119</v>
      </c>
    </row>
    <row r="20" spans="2:10" x14ac:dyDescent="0.25">
      <c r="B20" s="28" t="s">
        <v>149</v>
      </c>
      <c r="C20" s="141"/>
      <c r="D20" s="48">
        <f ca="1">IFERROR(VLOOKUP(C$16,T_kark,3,FALSE),0)</f>
        <v>0.1</v>
      </c>
      <c r="E20" s="141">
        <v>60</v>
      </c>
      <c r="F20" s="48">
        <f ca="1">IFERROR(VLOOKUP(E$16,T_kark,3,FALSE),0)</f>
        <v>0.1</v>
      </c>
      <c r="G20" s="141">
        <v>3</v>
      </c>
      <c r="H20" s="48">
        <f ca="1">IFERROR(VLOOKUP(G$16,T_kark,3,FALSE),0)</f>
        <v>0.1</v>
      </c>
      <c r="J20" s="43" t="s">
        <v>172</v>
      </c>
    </row>
    <row r="21" spans="2:10" x14ac:dyDescent="0.25">
      <c r="J21" s="33"/>
    </row>
    <row r="22" spans="2:10" x14ac:dyDescent="0.25">
      <c r="B22" s="35" t="s">
        <v>147</v>
      </c>
      <c r="C22" s="149" t="s">
        <v>143</v>
      </c>
      <c r="D22" s="150"/>
      <c r="E22" s="149" t="s">
        <v>143</v>
      </c>
      <c r="F22" s="150"/>
      <c r="G22" s="149" t="s">
        <v>143</v>
      </c>
      <c r="H22" s="150"/>
      <c r="J22" s="43" t="s">
        <v>175</v>
      </c>
    </row>
    <row r="23" spans="2:10" x14ac:dyDescent="0.25">
      <c r="B23" s="28" t="s">
        <v>4</v>
      </c>
      <c r="C23" s="153">
        <v>172965.38</v>
      </c>
      <c r="D23" s="154"/>
      <c r="E23" s="153">
        <f>C23*1.6</f>
        <v>276744.60800000001</v>
      </c>
      <c r="F23" s="154"/>
      <c r="G23" s="153">
        <f>C23</f>
        <v>172965.38</v>
      </c>
      <c r="H23" s="154"/>
      <c r="J23" s="43" t="s">
        <v>173</v>
      </c>
    </row>
    <row r="24" spans="2:10" x14ac:dyDescent="0.25">
      <c r="B24" s="25"/>
      <c r="C24" s="147" t="s">
        <v>60</v>
      </c>
      <c r="D24" s="148"/>
      <c r="E24" s="147" t="s">
        <v>60</v>
      </c>
      <c r="F24" s="148"/>
      <c r="G24" s="147" t="s">
        <v>60</v>
      </c>
      <c r="H24" s="148"/>
      <c r="J24" s="43" t="s">
        <v>185</v>
      </c>
    </row>
    <row r="25" spans="2:10" x14ac:dyDescent="0.25">
      <c r="B25" s="28" t="s">
        <v>10</v>
      </c>
      <c r="C25" s="31">
        <v>70</v>
      </c>
      <c r="D25" s="26">
        <f ca="1">IFERROR(VLOOKUP(C$22,T_pama,2,FALSE),0)</f>
        <v>80</v>
      </c>
      <c r="E25" s="31">
        <v>20</v>
      </c>
      <c r="F25" s="26">
        <f ca="1">IFERROR(VLOOKUP(E$22,T_pama,2,FALSE),0)</f>
        <v>80</v>
      </c>
      <c r="G25" s="31">
        <v>15</v>
      </c>
      <c r="H25" s="26">
        <f ca="1">IFERROR(VLOOKUP(G$22,T_pama,2,FALSE),0)</f>
        <v>80</v>
      </c>
      <c r="J25" s="43" t="s">
        <v>119</v>
      </c>
    </row>
    <row r="26" spans="2:10" x14ac:dyDescent="0.25">
      <c r="B26" s="28" t="s">
        <v>149</v>
      </c>
      <c r="C26" s="141"/>
      <c r="D26" s="48">
        <f ca="1">IFERROR(VLOOKUP(C$22,T_pama,3,FALSE),0)</f>
        <v>0.1</v>
      </c>
      <c r="E26" s="141">
        <v>60</v>
      </c>
      <c r="F26" s="48">
        <f ca="1">IFERROR(VLOOKUP(E$22,T_pama,3,FALSE),0)</f>
        <v>0.1</v>
      </c>
      <c r="G26" s="141">
        <v>3</v>
      </c>
      <c r="H26" s="48">
        <f ca="1">IFERROR(VLOOKUP(G$22,T_pama,3,FALSE),0)</f>
        <v>0.1</v>
      </c>
      <c r="J26" s="43" t="s">
        <v>172</v>
      </c>
    </row>
    <row r="27" spans="2:10" x14ac:dyDescent="0.25">
      <c r="J27" s="33"/>
    </row>
    <row r="28" spans="2:10" x14ac:dyDescent="0.25">
      <c r="B28" s="35" t="s">
        <v>148</v>
      </c>
      <c r="C28" s="149" t="s">
        <v>3</v>
      </c>
      <c r="D28" s="150"/>
      <c r="E28" s="149" t="s">
        <v>3</v>
      </c>
      <c r="F28" s="150"/>
      <c r="G28" s="149" t="s">
        <v>3</v>
      </c>
      <c r="H28" s="150"/>
      <c r="J28" s="43" t="s">
        <v>175</v>
      </c>
    </row>
    <row r="29" spans="2:10" x14ac:dyDescent="0.25">
      <c r="B29" s="28" t="s">
        <v>4</v>
      </c>
      <c r="C29" s="153">
        <v>202904.3</v>
      </c>
      <c r="D29" s="154"/>
      <c r="E29" s="153">
        <f>C29</f>
        <v>202904.3</v>
      </c>
      <c r="F29" s="154"/>
      <c r="G29" s="153">
        <f>C29</f>
        <v>202904.3</v>
      </c>
      <c r="H29" s="154"/>
      <c r="J29" s="43" t="s">
        <v>174</v>
      </c>
    </row>
    <row r="30" spans="2:10" x14ac:dyDescent="0.25">
      <c r="B30" s="25"/>
      <c r="C30" s="147" t="s">
        <v>60</v>
      </c>
      <c r="D30" s="148"/>
      <c r="E30" s="147" t="s">
        <v>60</v>
      </c>
      <c r="F30" s="148"/>
      <c r="G30" s="147" t="s">
        <v>60</v>
      </c>
      <c r="H30" s="148"/>
      <c r="J30" s="43" t="s">
        <v>185</v>
      </c>
    </row>
    <row r="31" spans="2:10" x14ac:dyDescent="0.25">
      <c r="B31" s="28" t="s">
        <v>10</v>
      </c>
      <c r="C31" s="31">
        <v>70</v>
      </c>
      <c r="D31" s="26">
        <f ca="1">IFERROR(VLOOKUP(C$28,T_jumt,2,FALSE),0)</f>
        <v>80</v>
      </c>
      <c r="E31" s="31">
        <v>20</v>
      </c>
      <c r="F31" s="26">
        <f ca="1">IFERROR(VLOOKUP(E$28,T_jumt,2,FALSE),0)</f>
        <v>80</v>
      </c>
      <c r="G31" s="31">
        <v>15</v>
      </c>
      <c r="H31" s="26">
        <f ca="1">IFERROR(VLOOKUP(G$28,T_jumt,2,FALSE),0)</f>
        <v>80</v>
      </c>
      <c r="J31" s="43" t="s">
        <v>119</v>
      </c>
    </row>
    <row r="32" spans="2:10" x14ac:dyDescent="0.25">
      <c r="B32" s="28" t="s">
        <v>149</v>
      </c>
      <c r="C32" s="141"/>
      <c r="D32" s="48">
        <f ca="1">IFERROR(VLOOKUP(C$28,T_jumt,3,FALSE),0)</f>
        <v>0.1</v>
      </c>
      <c r="E32" s="141">
        <v>60</v>
      </c>
      <c r="F32" s="48">
        <f ca="1">IFERROR(VLOOKUP(E$28,T_jumt,3,FALSE),0)</f>
        <v>0.1</v>
      </c>
      <c r="G32" s="141">
        <v>3</v>
      </c>
      <c r="H32" s="48">
        <f ca="1">IFERROR(VLOOKUP(G$28,T_jumt,3,FALSE),0)</f>
        <v>0.1</v>
      </c>
      <c r="J32" s="43" t="s">
        <v>172</v>
      </c>
    </row>
    <row r="33" spans="2:10" x14ac:dyDescent="0.25">
      <c r="J33" s="33"/>
    </row>
    <row r="34" spans="2:10" x14ac:dyDescent="0.25">
      <c r="B34" s="21" t="s">
        <v>15</v>
      </c>
      <c r="C34" s="145" t="s">
        <v>16</v>
      </c>
      <c r="D34" s="146"/>
      <c r="E34" s="145" t="s">
        <v>16</v>
      </c>
      <c r="F34" s="146"/>
      <c r="G34" s="145" t="s">
        <v>16</v>
      </c>
      <c r="H34" s="146"/>
      <c r="I34" s="29"/>
      <c r="J34" s="43" t="s">
        <v>95</v>
      </c>
    </row>
    <row r="35" spans="2:10" x14ac:dyDescent="0.25">
      <c r="B35" s="28" t="s">
        <v>4</v>
      </c>
      <c r="C35" s="153">
        <v>167120.76</v>
      </c>
      <c r="D35" s="154"/>
      <c r="E35" s="153">
        <f>C35</f>
        <v>167120.76</v>
      </c>
      <c r="F35" s="154"/>
      <c r="G35" s="153">
        <f>C35</f>
        <v>167120.76</v>
      </c>
      <c r="H35" s="154"/>
      <c r="J35" s="43" t="s">
        <v>94</v>
      </c>
    </row>
    <row r="36" spans="2:10" x14ac:dyDescent="0.25">
      <c r="B36" s="25"/>
      <c r="C36" s="147" t="s">
        <v>60</v>
      </c>
      <c r="D36" s="148"/>
      <c r="E36" s="147" t="s">
        <v>60</v>
      </c>
      <c r="F36" s="148"/>
      <c r="G36" s="147" t="s">
        <v>60</v>
      </c>
      <c r="H36" s="148"/>
      <c r="J36" s="43" t="s">
        <v>186</v>
      </c>
    </row>
    <row r="37" spans="2:10" x14ac:dyDescent="0.25">
      <c r="B37" s="28" t="s">
        <v>10</v>
      </c>
      <c r="C37" s="31">
        <v>2</v>
      </c>
      <c r="D37" s="26">
        <f ca="1">IFERROR(VLOOKUP(C$34,T_elek,2,FALSE),0)</f>
        <v>30</v>
      </c>
      <c r="E37" s="31">
        <v>3</v>
      </c>
      <c r="F37" s="26">
        <f ca="1">IFERROR(VLOOKUP(E$34,T_elek,2,FALSE),0)</f>
        <v>30</v>
      </c>
      <c r="G37" s="31">
        <v>2</v>
      </c>
      <c r="H37" s="26">
        <f ca="1">IFERROR(VLOOKUP(G$34,T_elek,2,FALSE),0)</f>
        <v>30</v>
      </c>
      <c r="J37" s="43" t="s">
        <v>119</v>
      </c>
    </row>
    <row r="38" spans="2:10" x14ac:dyDescent="0.25">
      <c r="B38" s="28" t="s">
        <v>149</v>
      </c>
      <c r="C38" s="141">
        <v>0</v>
      </c>
      <c r="D38" s="48">
        <f ca="1">IFERROR(VLOOKUP(C$34,T_elek,3,FALSE),0)</f>
        <v>0</v>
      </c>
      <c r="E38" s="141">
        <v>0</v>
      </c>
      <c r="F38" s="48">
        <f ca="1">IFERROR(VLOOKUP(E$34,T_elek,3,FALSE),0)</f>
        <v>0</v>
      </c>
      <c r="G38" s="141">
        <v>0</v>
      </c>
      <c r="H38" s="48">
        <f ca="1">IFERROR(VLOOKUP(G$34,T_elek,3,FALSE),0)</f>
        <v>0</v>
      </c>
      <c r="J38" s="43" t="s">
        <v>172</v>
      </c>
    </row>
    <row r="39" spans="2:10" x14ac:dyDescent="0.25">
      <c r="J39" s="33"/>
    </row>
    <row r="40" spans="2:10" x14ac:dyDescent="0.25">
      <c r="B40" s="21" t="s">
        <v>18</v>
      </c>
      <c r="C40" s="145" t="s">
        <v>79</v>
      </c>
      <c r="D40" s="146"/>
      <c r="E40" s="145" t="s">
        <v>79</v>
      </c>
      <c r="F40" s="146"/>
      <c r="G40" s="145" t="s">
        <v>79</v>
      </c>
      <c r="H40" s="146"/>
      <c r="J40" s="43" t="s">
        <v>96</v>
      </c>
    </row>
    <row r="41" spans="2:10" x14ac:dyDescent="0.25">
      <c r="B41" s="28" t="s">
        <v>4</v>
      </c>
      <c r="C41" s="153">
        <v>223156.65</v>
      </c>
      <c r="D41" s="154"/>
      <c r="E41" s="153">
        <f>C41</f>
        <v>223156.65</v>
      </c>
      <c r="F41" s="154"/>
      <c r="G41" s="153">
        <f>C41</f>
        <v>223156.65</v>
      </c>
      <c r="H41" s="154"/>
      <c r="J41" s="43" t="s">
        <v>97</v>
      </c>
    </row>
    <row r="42" spans="2:10" x14ac:dyDescent="0.25">
      <c r="B42" s="25"/>
      <c r="C42" s="147" t="s">
        <v>60</v>
      </c>
      <c r="D42" s="148"/>
      <c r="E42" s="147" t="s">
        <v>60</v>
      </c>
      <c r="F42" s="148"/>
      <c r="G42" s="147" t="s">
        <v>60</v>
      </c>
      <c r="H42" s="148"/>
      <c r="J42" s="43" t="s">
        <v>185</v>
      </c>
    </row>
    <row r="43" spans="2:10" x14ac:dyDescent="0.25">
      <c r="B43" s="28" t="s">
        <v>10</v>
      </c>
      <c r="C43" s="31">
        <v>16</v>
      </c>
      <c r="D43" s="26">
        <f ca="1">VLOOKUP(C$40,T_vent,2,FALSE)</f>
        <v>20</v>
      </c>
      <c r="E43" s="31">
        <v>15</v>
      </c>
      <c r="F43" s="26">
        <f ca="1">VLOOKUP(E$40,T_vent,2,FALSE)</f>
        <v>20</v>
      </c>
      <c r="G43" s="31">
        <v>15</v>
      </c>
      <c r="H43" s="26">
        <f ca="1">VLOOKUP(G$40,T_vent,2,FALSE)</f>
        <v>20</v>
      </c>
      <c r="J43" s="43" t="s">
        <v>119</v>
      </c>
    </row>
    <row r="44" spans="2:10" x14ac:dyDescent="0.25">
      <c r="B44" s="28" t="s">
        <v>149</v>
      </c>
      <c r="C44" s="141"/>
      <c r="D44" s="48">
        <f ca="1">VLOOKUP(C$40,T_vent,3,FALSE)</f>
        <v>0.1</v>
      </c>
      <c r="E44" s="141">
        <v>10</v>
      </c>
      <c r="F44" s="48">
        <f ca="1">VLOOKUP(E$40,T_vent,3,FALSE)</f>
        <v>0.1</v>
      </c>
      <c r="G44" s="141">
        <v>10</v>
      </c>
      <c r="H44" s="48">
        <f ca="1">VLOOKUP(G$40,T_vent,3,FALSE)</f>
        <v>0.1</v>
      </c>
      <c r="J44" s="43" t="s">
        <v>172</v>
      </c>
    </row>
    <row r="45" spans="2:10" x14ac:dyDescent="0.25">
      <c r="J45" s="33"/>
    </row>
    <row r="46" spans="2:10" x14ac:dyDescent="0.25">
      <c r="B46" s="35" t="s">
        <v>46</v>
      </c>
      <c r="C46" s="145" t="s">
        <v>62</v>
      </c>
      <c r="D46" s="146"/>
      <c r="E46" s="145" t="s">
        <v>62</v>
      </c>
      <c r="F46" s="146"/>
      <c r="G46" s="145" t="s">
        <v>62</v>
      </c>
      <c r="H46" s="146"/>
      <c r="J46" s="43" t="s">
        <v>111</v>
      </c>
    </row>
    <row r="47" spans="2:10" x14ac:dyDescent="0.25">
      <c r="B47" s="28" t="s">
        <v>4</v>
      </c>
      <c r="C47" s="153">
        <v>181225.45</v>
      </c>
      <c r="D47" s="154"/>
      <c r="E47" s="153">
        <f>C47*0.97</f>
        <v>175788.68650000001</v>
      </c>
      <c r="F47" s="154"/>
      <c r="G47" s="153">
        <f>C47</f>
        <v>181225.45</v>
      </c>
      <c r="H47" s="154"/>
      <c r="J47" s="43" t="s">
        <v>98</v>
      </c>
    </row>
    <row r="48" spans="2:10" x14ac:dyDescent="0.25">
      <c r="B48" s="25"/>
      <c r="C48" s="147" t="s">
        <v>60</v>
      </c>
      <c r="D48" s="148"/>
      <c r="E48" s="147" t="s">
        <v>60</v>
      </c>
      <c r="F48" s="148"/>
      <c r="G48" s="147" t="s">
        <v>60</v>
      </c>
      <c r="H48" s="148"/>
      <c r="J48" s="43" t="s">
        <v>185</v>
      </c>
    </row>
    <row r="49" spans="2:10" x14ac:dyDescent="0.25">
      <c r="B49" s="28" t="s">
        <v>10</v>
      </c>
      <c r="C49" s="31">
        <v>19</v>
      </c>
      <c r="D49" s="26">
        <f ca="1">VLOOKUP($C$46,T_apku,2,FALSE)</f>
        <v>20</v>
      </c>
      <c r="E49" s="31">
        <v>18</v>
      </c>
      <c r="F49" s="26">
        <f ca="1">VLOOKUP($E$46,T_apku,2,FALSE)</f>
        <v>20</v>
      </c>
      <c r="G49" s="31">
        <v>17</v>
      </c>
      <c r="H49" s="26">
        <f ca="1">VLOOKUP($G$46,T_apku,2,FALSE)</f>
        <v>20</v>
      </c>
      <c r="J49" s="43" t="s">
        <v>119</v>
      </c>
    </row>
    <row r="50" spans="2:10" x14ac:dyDescent="0.25">
      <c r="B50" s="28" t="s">
        <v>149</v>
      </c>
      <c r="C50" s="141"/>
      <c r="D50" s="48">
        <f ca="1">VLOOKUP($C$46,T_apku,3,FALSE)</f>
        <v>0.05</v>
      </c>
      <c r="E50" s="141">
        <v>4</v>
      </c>
      <c r="F50" s="48">
        <f ca="1">VLOOKUP($E$46,T_apku,3,FALSE)</f>
        <v>0.05</v>
      </c>
      <c r="G50" s="141">
        <v>5</v>
      </c>
      <c r="H50" s="48">
        <f ca="1">VLOOKUP($G$46,T_apku,3,FALSE)</f>
        <v>0.05</v>
      </c>
      <c r="J50" s="43" t="s">
        <v>172</v>
      </c>
    </row>
    <row r="51" spans="2:10" x14ac:dyDescent="0.25">
      <c r="J51" s="33"/>
    </row>
    <row r="52" spans="2:10" x14ac:dyDescent="0.25">
      <c r="B52" s="21" t="s">
        <v>20</v>
      </c>
      <c r="C52" s="145" t="s">
        <v>21</v>
      </c>
      <c r="D52" s="146"/>
      <c r="E52" s="145" t="s">
        <v>21</v>
      </c>
      <c r="F52" s="146"/>
      <c r="G52" s="145" t="s">
        <v>21</v>
      </c>
      <c r="H52" s="146"/>
      <c r="J52" s="43" t="s">
        <v>99</v>
      </c>
    </row>
    <row r="53" spans="2:10" x14ac:dyDescent="0.25">
      <c r="B53" s="28" t="s">
        <v>4</v>
      </c>
      <c r="C53" s="153">
        <v>149680.4</v>
      </c>
      <c r="D53" s="154"/>
      <c r="E53" s="153">
        <f>C53</f>
        <v>149680.4</v>
      </c>
      <c r="F53" s="154"/>
      <c r="G53" s="153">
        <f>C53</f>
        <v>149680.4</v>
      </c>
      <c r="H53" s="154"/>
      <c r="J53" s="43" t="s">
        <v>100</v>
      </c>
    </row>
    <row r="54" spans="2:10" x14ac:dyDescent="0.25">
      <c r="B54" s="25"/>
      <c r="C54" s="147" t="s">
        <v>60</v>
      </c>
      <c r="D54" s="148"/>
      <c r="E54" s="147" t="s">
        <v>60</v>
      </c>
      <c r="F54" s="148"/>
      <c r="G54" s="147" t="s">
        <v>60</v>
      </c>
      <c r="H54" s="148"/>
      <c r="J54" s="43" t="s">
        <v>185</v>
      </c>
    </row>
    <row r="55" spans="2:10" x14ac:dyDescent="0.25">
      <c r="B55" s="28" t="s">
        <v>10</v>
      </c>
      <c r="C55" s="31">
        <v>10</v>
      </c>
      <c r="D55" s="26">
        <f ca="1">VLOOKUP(C$52,T_uden,2,FALSE)</f>
        <v>30</v>
      </c>
      <c r="E55" s="31">
        <v>10</v>
      </c>
      <c r="F55" s="26">
        <f ca="1">VLOOKUP(E$52,T_uden,2,FALSE)</f>
        <v>30</v>
      </c>
      <c r="G55" s="31">
        <v>10</v>
      </c>
      <c r="H55" s="26">
        <f ca="1">VLOOKUP(G$52,T_uden,2,FALSE)</f>
        <v>30</v>
      </c>
      <c r="J55" s="43" t="s">
        <v>119</v>
      </c>
    </row>
    <row r="56" spans="2:10" x14ac:dyDescent="0.25">
      <c r="B56" s="28" t="s">
        <v>149</v>
      </c>
      <c r="C56" s="141"/>
      <c r="D56" s="48">
        <f ca="1">VLOOKUP(C$52,T_uden,3,FALSE)</f>
        <v>0.03</v>
      </c>
      <c r="E56" s="141">
        <v>30</v>
      </c>
      <c r="F56" s="48">
        <f ca="1">VLOOKUP(E$52,T_uden,3,FALSE)</f>
        <v>0.03</v>
      </c>
      <c r="G56" s="141">
        <v>30</v>
      </c>
      <c r="H56" s="48">
        <f ca="1">VLOOKUP(G$52,T_uden,3,FALSE)</f>
        <v>0.03</v>
      </c>
      <c r="J56" s="43" t="s">
        <v>172</v>
      </c>
    </row>
    <row r="57" spans="2:10" ht="10.5" customHeight="1" x14ac:dyDescent="0.25">
      <c r="B57" s="30"/>
      <c r="J57" s="33"/>
    </row>
    <row r="58" spans="2:10" x14ac:dyDescent="0.25">
      <c r="B58" s="39" t="s">
        <v>200</v>
      </c>
      <c r="C58" s="24"/>
      <c r="D58" s="24"/>
      <c r="E58" s="24"/>
      <c r="F58" s="24"/>
      <c r="G58" s="24"/>
      <c r="H58" s="27"/>
      <c r="J58" s="33"/>
    </row>
    <row r="59" spans="2:10" x14ac:dyDescent="0.25">
      <c r="B59" s="35" t="s">
        <v>193</v>
      </c>
      <c r="C59" s="149" t="s">
        <v>24</v>
      </c>
      <c r="D59" s="150"/>
      <c r="E59" s="149" t="s">
        <v>24</v>
      </c>
      <c r="F59" s="150"/>
      <c r="G59" s="149" t="s">
        <v>23</v>
      </c>
      <c r="H59" s="150"/>
      <c r="J59" s="43" t="s">
        <v>176</v>
      </c>
    </row>
    <row r="60" spans="2:10" x14ac:dyDescent="0.25">
      <c r="B60" s="28" t="s">
        <v>4</v>
      </c>
      <c r="C60" s="153">
        <v>104989.85</v>
      </c>
      <c r="D60" s="154"/>
      <c r="E60" s="153">
        <f>C60</f>
        <v>104989.85</v>
      </c>
      <c r="F60" s="154"/>
      <c r="G60" s="153">
        <f>C60*1.03</f>
        <v>108139.54550000001</v>
      </c>
      <c r="H60" s="154"/>
      <c r="J60" s="43" t="s">
        <v>177</v>
      </c>
    </row>
    <row r="61" spans="2:10" x14ac:dyDescent="0.25">
      <c r="B61" s="25"/>
      <c r="C61" s="147" t="s">
        <v>60</v>
      </c>
      <c r="D61" s="148"/>
      <c r="E61" s="147" t="s">
        <v>60</v>
      </c>
      <c r="F61" s="148"/>
      <c r="G61" s="147" t="s">
        <v>60</v>
      </c>
      <c r="H61" s="148"/>
      <c r="J61" s="43" t="s">
        <v>185</v>
      </c>
    </row>
    <row r="62" spans="2:10" x14ac:dyDescent="0.25">
      <c r="B62" s="28" t="s">
        <v>10</v>
      </c>
      <c r="C62" s="31">
        <v>13</v>
      </c>
      <c r="D62" s="26">
        <f ca="1">VLOOKUP(C$59,T_grie,2,FALSE)</f>
        <v>15</v>
      </c>
      <c r="E62" s="31">
        <v>1</v>
      </c>
      <c r="F62" s="26">
        <f ca="1">VLOOKUP(E$59,T_grie,2,FALSE)</f>
        <v>15</v>
      </c>
      <c r="G62" s="31">
        <v>10</v>
      </c>
      <c r="H62" s="26">
        <f ca="1">VLOOKUP(G$59,T_grie,2,FALSE)</f>
        <v>20</v>
      </c>
      <c r="J62" s="43" t="s">
        <v>119</v>
      </c>
    </row>
    <row r="63" spans="2:10" x14ac:dyDescent="0.25">
      <c r="B63" s="28" t="s">
        <v>149</v>
      </c>
      <c r="C63" s="141"/>
      <c r="D63" s="48">
        <f ca="1">VLOOKUP(C$59,T_grie,3,FALSE)</f>
        <v>7.0000000000000007E-2</v>
      </c>
      <c r="E63" s="141">
        <v>30</v>
      </c>
      <c r="F63" s="48">
        <f ca="1">VLOOKUP(E$59,T_grie,3,FALSE)</f>
        <v>7.0000000000000007E-2</v>
      </c>
      <c r="G63" s="141">
        <v>30</v>
      </c>
      <c r="H63" s="48">
        <f ca="1">VLOOKUP(G$59,T_grie,3,FALSE)</f>
        <v>0.05</v>
      </c>
      <c r="J63" s="43" t="s">
        <v>172</v>
      </c>
    </row>
    <row r="64" spans="2:10" x14ac:dyDescent="0.25">
      <c r="J64" s="33"/>
    </row>
    <row r="65" spans="2:10" x14ac:dyDescent="0.25">
      <c r="B65" s="35" t="s">
        <v>153</v>
      </c>
      <c r="C65" s="145" t="s">
        <v>24</v>
      </c>
      <c r="D65" s="146"/>
      <c r="E65" s="145" t="s">
        <v>24</v>
      </c>
      <c r="F65" s="146"/>
      <c r="G65" s="145" t="s">
        <v>23</v>
      </c>
      <c r="H65" s="146"/>
      <c r="J65" s="43" t="s">
        <v>178</v>
      </c>
    </row>
    <row r="66" spans="2:10" x14ac:dyDescent="0.25">
      <c r="B66" s="28" t="s">
        <v>4</v>
      </c>
      <c r="C66" s="153">
        <v>220274.05</v>
      </c>
      <c r="D66" s="154"/>
      <c r="E66" s="153">
        <f>C66</f>
        <v>220274.05</v>
      </c>
      <c r="F66" s="154"/>
      <c r="G66" s="153">
        <f>C66*1.03</f>
        <v>226882.2715</v>
      </c>
      <c r="H66" s="154"/>
      <c r="J66" s="43" t="s">
        <v>180</v>
      </c>
    </row>
    <row r="67" spans="2:10" x14ac:dyDescent="0.25">
      <c r="B67" s="25"/>
      <c r="C67" s="147" t="s">
        <v>60</v>
      </c>
      <c r="D67" s="148"/>
      <c r="E67" s="147" t="s">
        <v>60</v>
      </c>
      <c r="F67" s="148"/>
      <c r="G67" s="147" t="s">
        <v>60</v>
      </c>
      <c r="H67" s="148"/>
      <c r="J67" s="43" t="s">
        <v>186</v>
      </c>
    </row>
    <row r="68" spans="2:10" x14ac:dyDescent="0.25">
      <c r="B68" s="28" t="s">
        <v>10</v>
      </c>
      <c r="C68" s="31">
        <v>13</v>
      </c>
      <c r="D68" s="26">
        <f ca="1">VLOOKUP(C$65,T_grid,2,FALSE)</f>
        <v>15</v>
      </c>
      <c r="E68" s="31">
        <v>1</v>
      </c>
      <c r="F68" s="26">
        <f ca="1">VLOOKUP(E$65,T_grid,2,FALSE)</f>
        <v>15</v>
      </c>
      <c r="G68" s="31">
        <v>10</v>
      </c>
      <c r="H68" s="26">
        <f ca="1">VLOOKUP(G$65,T_grid,2,FALSE)</f>
        <v>20</v>
      </c>
      <c r="J68" s="43" t="s">
        <v>119</v>
      </c>
    </row>
    <row r="69" spans="2:10" x14ac:dyDescent="0.25">
      <c r="B69" s="28" t="s">
        <v>149</v>
      </c>
      <c r="C69" s="141"/>
      <c r="D69" s="48">
        <f ca="1">VLOOKUP(C$65,T_grid,3,FALSE)</f>
        <v>7.0000000000000007E-2</v>
      </c>
      <c r="E69" s="141">
        <v>30</v>
      </c>
      <c r="F69" s="48">
        <f ca="1">VLOOKUP(E$65,T_grid,3,FALSE)</f>
        <v>7.0000000000000007E-2</v>
      </c>
      <c r="G69" s="141">
        <v>30</v>
      </c>
      <c r="H69" s="48">
        <f ca="1">VLOOKUP(G$65,T_grid,3,FALSE)</f>
        <v>0.05</v>
      </c>
      <c r="J69" s="43" t="s">
        <v>172</v>
      </c>
    </row>
    <row r="70" spans="2:10" x14ac:dyDescent="0.25">
      <c r="J70" s="33"/>
    </row>
    <row r="71" spans="2:10" x14ac:dyDescent="0.25">
      <c r="B71" s="35" t="s">
        <v>192</v>
      </c>
      <c r="C71" s="145" t="s">
        <v>24</v>
      </c>
      <c r="D71" s="146"/>
      <c r="E71" s="145" t="s">
        <v>24</v>
      </c>
      <c r="F71" s="146"/>
      <c r="G71" s="145" t="s">
        <v>23</v>
      </c>
      <c r="H71" s="146"/>
      <c r="J71" s="43" t="s">
        <v>179</v>
      </c>
    </row>
    <row r="72" spans="2:10" x14ac:dyDescent="0.25">
      <c r="B72" s="28" t="s">
        <v>4</v>
      </c>
      <c r="C72" s="153">
        <v>277490.32</v>
      </c>
      <c r="D72" s="154"/>
      <c r="E72" s="153">
        <f>C72</f>
        <v>277490.32</v>
      </c>
      <c r="F72" s="154"/>
      <c r="G72" s="153">
        <f>C72*1.03</f>
        <v>285815.02960000001</v>
      </c>
      <c r="H72" s="154"/>
      <c r="J72" s="43" t="s">
        <v>181</v>
      </c>
    </row>
    <row r="73" spans="2:10" x14ac:dyDescent="0.25">
      <c r="B73" s="25"/>
      <c r="C73" s="147" t="s">
        <v>60</v>
      </c>
      <c r="D73" s="148"/>
      <c r="E73" s="147" t="s">
        <v>60</v>
      </c>
      <c r="F73" s="148"/>
      <c r="G73" s="147" t="s">
        <v>60</v>
      </c>
      <c r="H73" s="148"/>
      <c r="J73" s="43" t="s">
        <v>186</v>
      </c>
    </row>
    <row r="74" spans="2:10" x14ac:dyDescent="0.25">
      <c r="B74" s="28" t="s">
        <v>10</v>
      </c>
      <c r="C74" s="31">
        <v>13</v>
      </c>
      <c r="D74" s="26">
        <f ca="1">VLOOKUP(C$71,T_sien,2,FALSE)</f>
        <v>15</v>
      </c>
      <c r="E74" s="31">
        <v>1</v>
      </c>
      <c r="F74" s="26">
        <f ca="1">VLOOKUP(E$71,T_sien,2,FALSE)</f>
        <v>15</v>
      </c>
      <c r="G74" s="31">
        <v>10</v>
      </c>
      <c r="H74" s="26">
        <f ca="1">VLOOKUP(G$71,T_sien,2,FALSE)</f>
        <v>20</v>
      </c>
      <c r="J74" s="43" t="s">
        <v>119</v>
      </c>
    </row>
    <row r="75" spans="2:10" x14ac:dyDescent="0.25">
      <c r="B75" s="28" t="s">
        <v>149</v>
      </c>
      <c r="C75" s="141"/>
      <c r="D75" s="48">
        <f ca="1">VLOOKUP(C$71,T_sien,3,FALSE)</f>
        <v>7.0000000000000007E-2</v>
      </c>
      <c r="E75" s="141">
        <v>30</v>
      </c>
      <c r="F75" s="48">
        <f ca="1">VLOOKUP(E$71,T_sien,3,FALSE)</f>
        <v>7.0000000000000007E-2</v>
      </c>
      <c r="G75" s="141">
        <v>30</v>
      </c>
      <c r="H75" s="48">
        <f ca="1">VLOOKUP(G$71,T_sien,3,FALSE)</f>
        <v>0.05</v>
      </c>
      <c r="J75" s="43" t="s">
        <v>172</v>
      </c>
    </row>
    <row r="76" spans="2:10" x14ac:dyDescent="0.25">
      <c r="J76" s="33"/>
    </row>
    <row r="77" spans="2:10" x14ac:dyDescent="0.25">
      <c r="B77" s="35" t="s">
        <v>75</v>
      </c>
      <c r="C77" s="145" t="s">
        <v>77</v>
      </c>
      <c r="D77" s="146"/>
      <c r="E77" s="145" t="s">
        <v>77</v>
      </c>
      <c r="F77" s="146"/>
      <c r="G77" s="145" t="s">
        <v>78</v>
      </c>
      <c r="H77" s="146"/>
      <c r="J77" s="43" t="s">
        <v>101</v>
      </c>
    </row>
    <row r="78" spans="2:10" x14ac:dyDescent="0.25">
      <c r="B78" s="28" t="s">
        <v>4</v>
      </c>
      <c r="C78" s="153">
        <v>108330.4</v>
      </c>
      <c r="D78" s="154"/>
      <c r="E78" s="153">
        <f>C78</f>
        <v>108330.4</v>
      </c>
      <c r="F78" s="154"/>
      <c r="G78" s="153">
        <f>C78*1.03</f>
        <v>111580.31199999999</v>
      </c>
      <c r="H78" s="154"/>
      <c r="J78" s="43" t="s">
        <v>102</v>
      </c>
    </row>
    <row r="79" spans="2:10" x14ac:dyDescent="0.25">
      <c r="B79" s="25"/>
      <c r="C79" s="147" t="s">
        <v>60</v>
      </c>
      <c r="D79" s="148"/>
      <c r="E79" s="147" t="s">
        <v>60</v>
      </c>
      <c r="F79" s="148"/>
      <c r="G79" s="147" t="s">
        <v>60</v>
      </c>
      <c r="H79" s="148"/>
      <c r="J79" s="43" t="s">
        <v>185</v>
      </c>
    </row>
    <row r="80" spans="2:10" x14ac:dyDescent="0.25">
      <c r="B80" s="28" t="s">
        <v>10</v>
      </c>
      <c r="C80" s="31">
        <v>14</v>
      </c>
      <c r="D80" s="26">
        <f ca="1">VLOOKUP(C$77,T_durv,2,FALSE)</f>
        <v>15</v>
      </c>
      <c r="E80" s="31">
        <v>10</v>
      </c>
      <c r="F80" s="26">
        <f ca="1">VLOOKUP(E$77,T_durv,2,FALSE)</f>
        <v>15</v>
      </c>
      <c r="G80" s="31">
        <v>10</v>
      </c>
      <c r="H80" s="26">
        <f ca="1">VLOOKUP(G$77,T_durv,2,FALSE)</f>
        <v>25</v>
      </c>
      <c r="J80" s="43" t="s">
        <v>119</v>
      </c>
    </row>
    <row r="81" spans="2:10" x14ac:dyDescent="0.25">
      <c r="B81" s="28" t="s">
        <v>149</v>
      </c>
      <c r="C81" s="141">
        <v>30</v>
      </c>
      <c r="D81" s="48">
        <f ca="1">VLOOKUP(C$77,T_durv,3,FALSE)</f>
        <v>0.01</v>
      </c>
      <c r="E81" s="141">
        <v>2</v>
      </c>
      <c r="F81" s="48">
        <f ca="1">VLOOKUP(E$77,T_durv,3,FALSE)</f>
        <v>0.01</v>
      </c>
      <c r="G81" s="141">
        <v>30</v>
      </c>
      <c r="H81" s="48">
        <f ca="1">VLOOKUP(G$77,T_durv,3,FALSE)</f>
        <v>0.01</v>
      </c>
      <c r="J81" s="43" t="s">
        <v>172</v>
      </c>
    </row>
    <row r="82" spans="2:10" x14ac:dyDescent="0.25">
      <c r="J82" s="33"/>
    </row>
    <row r="83" spans="2:10" x14ac:dyDescent="0.25">
      <c r="B83" s="21" t="s">
        <v>26</v>
      </c>
      <c r="C83" s="145" t="s">
        <v>27</v>
      </c>
      <c r="D83" s="146"/>
      <c r="E83" s="145" t="s">
        <v>27</v>
      </c>
      <c r="F83" s="146"/>
      <c r="G83" s="145" t="s">
        <v>27</v>
      </c>
      <c r="H83" s="146"/>
      <c r="J83" s="43" t="s">
        <v>103</v>
      </c>
    </row>
    <row r="84" spans="2:10" x14ac:dyDescent="0.25">
      <c r="B84" s="28" t="s">
        <v>4</v>
      </c>
      <c r="C84" s="153">
        <v>137716.29500000001</v>
      </c>
      <c r="D84" s="154"/>
      <c r="E84" s="153">
        <f>C84</f>
        <v>137716.29500000001</v>
      </c>
      <c r="F84" s="154"/>
      <c r="G84" s="153">
        <f>C84</f>
        <v>137716.29500000001</v>
      </c>
      <c r="H84" s="154"/>
      <c r="J84" s="43" t="s">
        <v>104</v>
      </c>
    </row>
    <row r="85" spans="2:10" x14ac:dyDescent="0.25">
      <c r="B85" s="25"/>
      <c r="C85" s="147" t="s">
        <v>60</v>
      </c>
      <c r="D85" s="148"/>
      <c r="E85" s="147" t="s">
        <v>60</v>
      </c>
      <c r="F85" s="148"/>
      <c r="G85" s="147" t="s">
        <v>60</v>
      </c>
      <c r="H85" s="148"/>
      <c r="J85" s="43" t="s">
        <v>185</v>
      </c>
    </row>
    <row r="86" spans="2:10" x14ac:dyDescent="0.25">
      <c r="B86" s="28" t="s">
        <v>10</v>
      </c>
      <c r="C86" s="31">
        <v>14</v>
      </c>
      <c r="D86" s="26">
        <f ca="1">VLOOKUP(C$83,T_arej,2,FALSE)</f>
        <v>30</v>
      </c>
      <c r="E86" s="31">
        <v>10</v>
      </c>
      <c r="F86" s="26">
        <f ca="1">VLOOKUP(E$83,T_arej,2,FALSE)</f>
        <v>30</v>
      </c>
      <c r="G86" s="31">
        <v>10</v>
      </c>
      <c r="H86" s="26">
        <f ca="1">VLOOKUP(G$83,T_arej,2,FALSE)</f>
        <v>30</v>
      </c>
      <c r="J86" s="43" t="s">
        <v>119</v>
      </c>
    </row>
    <row r="87" spans="2:10" x14ac:dyDescent="0.25">
      <c r="B87" s="28" t="s">
        <v>149</v>
      </c>
      <c r="C87" s="141"/>
      <c r="D87" s="48">
        <f ca="1">VLOOKUP(C$83,T_arej,3,FALSE)</f>
        <v>7.0000000000000007E-2</v>
      </c>
      <c r="E87" s="141">
        <v>30</v>
      </c>
      <c r="F87" s="48">
        <f ca="1">VLOOKUP(E$83,T_arej,3,FALSE)</f>
        <v>7.0000000000000007E-2</v>
      </c>
      <c r="G87" s="141">
        <v>30</v>
      </c>
      <c r="H87" s="48">
        <f ca="1">VLOOKUP(G$83,T_arej,3,FALSE)</f>
        <v>7.0000000000000007E-2</v>
      </c>
      <c r="J87" s="43" t="s">
        <v>172</v>
      </c>
    </row>
    <row r="88" spans="2:10" x14ac:dyDescent="0.25">
      <c r="J88" s="33"/>
    </row>
    <row r="89" spans="2:10" x14ac:dyDescent="0.25">
      <c r="B89" s="39" t="s">
        <v>201</v>
      </c>
      <c r="C89" s="24"/>
      <c r="D89" s="24"/>
      <c r="E89" s="24"/>
      <c r="F89" s="24"/>
      <c r="G89" s="24"/>
      <c r="H89" s="27"/>
      <c r="J89" s="33"/>
    </row>
    <row r="90" spans="2:10" x14ac:dyDescent="0.25">
      <c r="B90" s="21" t="s">
        <v>31</v>
      </c>
      <c r="C90" s="149" t="s">
        <v>34</v>
      </c>
      <c r="D90" s="150"/>
      <c r="E90" s="149" t="s">
        <v>34</v>
      </c>
      <c r="F90" s="150"/>
      <c r="G90" s="149" t="s">
        <v>34</v>
      </c>
      <c r="H90" s="150"/>
      <c r="J90" s="43" t="s">
        <v>182</v>
      </c>
    </row>
    <row r="91" spans="2:10" x14ac:dyDescent="0.25">
      <c r="B91" s="28" t="s">
        <v>4</v>
      </c>
      <c r="C91" s="153">
        <v>87448.554999999993</v>
      </c>
      <c r="D91" s="154"/>
      <c r="E91" s="153">
        <f>C91*1.06</f>
        <v>92695.468299999993</v>
      </c>
      <c r="F91" s="154"/>
      <c r="G91" s="153">
        <f>C91</f>
        <v>87448.554999999993</v>
      </c>
      <c r="H91" s="154"/>
      <c r="J91" s="43" t="s">
        <v>183</v>
      </c>
    </row>
    <row r="92" spans="2:10" x14ac:dyDescent="0.25">
      <c r="B92" s="25"/>
      <c r="C92" s="147" t="s">
        <v>60</v>
      </c>
      <c r="D92" s="148"/>
      <c r="E92" s="147" t="s">
        <v>60</v>
      </c>
      <c r="F92" s="148"/>
      <c r="G92" s="147" t="s">
        <v>60</v>
      </c>
      <c r="H92" s="148"/>
      <c r="J92" s="43" t="s">
        <v>185</v>
      </c>
    </row>
    <row r="93" spans="2:10" x14ac:dyDescent="0.25">
      <c r="B93" s="28" t="s">
        <v>10</v>
      </c>
      <c r="C93" s="31">
        <v>15</v>
      </c>
      <c r="D93" s="26">
        <f ca="1">VLOOKUP(C$90,T_arsi,2,FALSE)</f>
        <v>25</v>
      </c>
      <c r="E93" s="31">
        <v>10</v>
      </c>
      <c r="F93" s="26">
        <f ca="1">VLOOKUP(E$90,T_arsi,2,FALSE)</f>
        <v>25</v>
      </c>
      <c r="G93" s="31">
        <v>5</v>
      </c>
      <c r="H93" s="26">
        <f ca="1">VLOOKUP(G$90,T_arsi,2,FALSE)</f>
        <v>25</v>
      </c>
      <c r="J93" s="43" t="s">
        <v>119</v>
      </c>
    </row>
    <row r="94" spans="2:10" x14ac:dyDescent="0.25">
      <c r="B94" s="28" t="s">
        <v>149</v>
      </c>
      <c r="C94" s="141"/>
      <c r="D94" s="48">
        <f ca="1">VLOOKUP(C$90,T_arsi,3,FALSE)</f>
        <v>0.04</v>
      </c>
      <c r="E94" s="141">
        <v>30</v>
      </c>
      <c r="F94" s="48">
        <f ca="1">VLOOKUP(E$90,T_arsi,3,FALSE)</f>
        <v>0.04</v>
      </c>
      <c r="G94" s="141">
        <v>30</v>
      </c>
      <c r="H94" s="48">
        <f ca="1">VLOOKUP(G$90,T_arsi,3,FALSE)</f>
        <v>0.04</v>
      </c>
      <c r="J94" s="43" t="s">
        <v>172</v>
      </c>
    </row>
    <row r="95" spans="2:10" x14ac:dyDescent="0.25">
      <c r="J95" s="38"/>
    </row>
    <row r="96" spans="2:10" x14ac:dyDescent="0.25">
      <c r="B96" s="21" t="s">
        <v>35</v>
      </c>
      <c r="C96" s="145" t="s">
        <v>38</v>
      </c>
      <c r="D96" s="146"/>
      <c r="E96" s="145" t="s">
        <v>38</v>
      </c>
      <c r="F96" s="146"/>
      <c r="G96" s="145" t="s">
        <v>38</v>
      </c>
      <c r="H96" s="146"/>
      <c r="J96" s="43" t="s">
        <v>106</v>
      </c>
    </row>
    <row r="97" spans="2:10" x14ac:dyDescent="0.25">
      <c r="B97" s="28" t="s">
        <v>4</v>
      </c>
      <c r="C97" s="153">
        <v>112438.19</v>
      </c>
      <c r="D97" s="154"/>
      <c r="E97" s="153">
        <f>C97*1.06</f>
        <v>119184.4814</v>
      </c>
      <c r="F97" s="154"/>
      <c r="G97" s="153">
        <f>C97</f>
        <v>112438.19</v>
      </c>
      <c r="H97" s="154"/>
      <c r="J97" s="43" t="s">
        <v>105</v>
      </c>
    </row>
    <row r="98" spans="2:10" x14ac:dyDescent="0.25">
      <c r="B98" s="25"/>
      <c r="C98" s="147" t="s">
        <v>60</v>
      </c>
      <c r="D98" s="148"/>
      <c r="E98" s="147" t="s">
        <v>60</v>
      </c>
      <c r="F98" s="148"/>
      <c r="G98" s="147" t="s">
        <v>60</v>
      </c>
      <c r="H98" s="148"/>
      <c r="J98" s="43" t="s">
        <v>185</v>
      </c>
    </row>
    <row r="99" spans="2:10" x14ac:dyDescent="0.25">
      <c r="B99" s="28" t="s">
        <v>10</v>
      </c>
      <c r="C99" s="31">
        <v>16</v>
      </c>
      <c r="D99" s="26">
        <f ca="1">VLOOKUP(C$96,T_logi,2,FALSE)</f>
        <v>37</v>
      </c>
      <c r="E99" s="31">
        <v>10</v>
      </c>
      <c r="F99" s="26">
        <f ca="1">VLOOKUP(E$96,T_logi,2,FALSE)</f>
        <v>37</v>
      </c>
      <c r="G99" s="31">
        <v>10</v>
      </c>
      <c r="H99" s="26">
        <f ca="1">VLOOKUP(G$96,T_logi,2,FALSE)</f>
        <v>37</v>
      </c>
      <c r="J99" s="43" t="s">
        <v>119</v>
      </c>
    </row>
    <row r="100" spans="2:10" x14ac:dyDescent="0.25">
      <c r="B100" s="28" t="s">
        <v>149</v>
      </c>
      <c r="C100" s="141"/>
      <c r="D100" s="48">
        <f ca="1">VLOOKUP(C$96,T_logi,3,FALSE)</f>
        <v>0.05</v>
      </c>
      <c r="E100" s="141">
        <v>30</v>
      </c>
      <c r="F100" s="48">
        <f ca="1">VLOOKUP(E$96,T_logi,3,FALSE)</f>
        <v>0.05</v>
      </c>
      <c r="G100" s="141">
        <v>30</v>
      </c>
      <c r="H100" s="48">
        <f ca="1">VLOOKUP(G$96,T_logi,3,FALSE)</f>
        <v>0.05</v>
      </c>
      <c r="J100" s="43" t="s">
        <v>172</v>
      </c>
    </row>
    <row r="101" spans="2:10" x14ac:dyDescent="0.25">
      <c r="J101" s="38"/>
    </row>
    <row r="102" spans="2:10" x14ac:dyDescent="0.25">
      <c r="B102" s="35" t="s">
        <v>73</v>
      </c>
      <c r="C102" s="145" t="s">
        <v>37</v>
      </c>
      <c r="D102" s="146"/>
      <c r="E102" s="145" t="s">
        <v>37</v>
      </c>
      <c r="F102" s="146"/>
      <c r="G102" s="145" t="s">
        <v>37</v>
      </c>
      <c r="H102" s="146"/>
      <c r="J102" s="43" t="s">
        <v>107</v>
      </c>
    </row>
    <row r="103" spans="2:10" x14ac:dyDescent="0.25">
      <c r="B103" s="28" t="s">
        <v>4</v>
      </c>
      <c r="C103" s="153">
        <v>37453.839999999997</v>
      </c>
      <c r="D103" s="154"/>
      <c r="E103" s="153">
        <f>C103</f>
        <v>37453.839999999997</v>
      </c>
      <c r="F103" s="154"/>
      <c r="G103" s="153">
        <f>C103</f>
        <v>37453.839999999997</v>
      </c>
      <c r="H103" s="154"/>
      <c r="J103" s="43" t="s">
        <v>108</v>
      </c>
    </row>
    <row r="104" spans="2:10" x14ac:dyDescent="0.25">
      <c r="B104" s="25"/>
      <c r="C104" s="147" t="s">
        <v>60</v>
      </c>
      <c r="D104" s="148"/>
      <c r="E104" s="147" t="s">
        <v>60</v>
      </c>
      <c r="F104" s="148"/>
      <c r="G104" s="147" t="s">
        <v>60</v>
      </c>
      <c r="H104" s="148"/>
      <c r="J104" s="43" t="s">
        <v>185</v>
      </c>
    </row>
    <row r="105" spans="2:10" x14ac:dyDescent="0.25">
      <c r="B105" s="28" t="s">
        <v>10</v>
      </c>
      <c r="C105" s="31">
        <v>17</v>
      </c>
      <c r="D105" s="26">
        <f ca="1">VLOOKUP(C$102,T_ardu,2,FALSE)</f>
        <v>44</v>
      </c>
      <c r="E105" s="31">
        <v>10</v>
      </c>
      <c r="F105" s="26">
        <f ca="1">VLOOKUP(E$102,T_ardu,2,FALSE)</f>
        <v>44</v>
      </c>
      <c r="G105" s="31">
        <v>10</v>
      </c>
      <c r="H105" s="26">
        <f ca="1">VLOOKUP(G$102,T_ardu,2,FALSE)</f>
        <v>44</v>
      </c>
      <c r="J105" s="43" t="s">
        <v>119</v>
      </c>
    </row>
    <row r="106" spans="2:10" x14ac:dyDescent="0.25">
      <c r="B106" s="28" t="s">
        <v>149</v>
      </c>
      <c r="C106" s="141"/>
      <c r="D106" s="48">
        <f ca="1">VLOOKUP(C$102,T_ardu,3,FALSE)</f>
        <v>0.02</v>
      </c>
      <c r="E106" s="141">
        <v>30</v>
      </c>
      <c r="F106" s="48">
        <f ca="1">VLOOKUP(E$102,T_ardu,3,FALSE)</f>
        <v>0.02</v>
      </c>
      <c r="G106" s="141">
        <v>30</v>
      </c>
      <c r="H106" s="48">
        <f ca="1">VLOOKUP(G$102,T_ardu,3,FALSE)</f>
        <v>0.02</v>
      </c>
      <c r="J106" s="43" t="s">
        <v>172</v>
      </c>
    </row>
    <row r="107" spans="2:10" x14ac:dyDescent="0.25">
      <c r="J107" s="38"/>
    </row>
    <row r="108" spans="2:10" x14ac:dyDescent="0.25">
      <c r="B108" s="21" t="s">
        <v>40</v>
      </c>
      <c r="C108" s="145" t="s">
        <v>41</v>
      </c>
      <c r="D108" s="146"/>
      <c r="E108" s="145" t="s">
        <v>41</v>
      </c>
      <c r="F108" s="146"/>
      <c r="G108" s="145" t="s">
        <v>41</v>
      </c>
      <c r="H108" s="146"/>
      <c r="J108" s="43" t="s">
        <v>109</v>
      </c>
    </row>
    <row r="109" spans="2:10" x14ac:dyDescent="0.25">
      <c r="B109" s="28" t="s">
        <v>4</v>
      </c>
      <c r="C109" s="153">
        <v>49541.97</v>
      </c>
      <c r="D109" s="154"/>
      <c r="E109" s="153">
        <f>C109*1.06</f>
        <v>52514.488200000007</v>
      </c>
      <c r="F109" s="154"/>
      <c r="G109" s="153">
        <f>C109</f>
        <v>49541.97</v>
      </c>
      <c r="H109" s="154"/>
      <c r="J109" s="43" t="s">
        <v>110</v>
      </c>
    </row>
    <row r="110" spans="2:10" x14ac:dyDescent="0.25">
      <c r="B110" s="25"/>
      <c r="C110" s="147" t="s">
        <v>60</v>
      </c>
      <c r="D110" s="148"/>
      <c r="E110" s="147" t="s">
        <v>60</v>
      </c>
      <c r="F110" s="148"/>
      <c r="G110" s="147" t="s">
        <v>60</v>
      </c>
      <c r="H110" s="148"/>
      <c r="J110" s="43" t="s">
        <v>185</v>
      </c>
    </row>
    <row r="111" spans="2:10" x14ac:dyDescent="0.25">
      <c r="B111" s="28" t="s">
        <v>10</v>
      </c>
      <c r="C111" s="31">
        <v>18</v>
      </c>
      <c r="D111" s="26">
        <f ca="1">VLOOKUP(C$108,T_jumt2,2,FALSE)</f>
        <v>35</v>
      </c>
      <c r="E111" s="31">
        <v>10</v>
      </c>
      <c r="F111" s="26">
        <f ca="1">VLOOKUP(E$108,T_jumt2,2,FALSE)</f>
        <v>35</v>
      </c>
      <c r="G111" s="31">
        <v>10</v>
      </c>
      <c r="H111" s="26">
        <f ca="1">VLOOKUP(G$108,T_jumt2,2,FALSE)</f>
        <v>35</v>
      </c>
      <c r="J111" s="43" t="s">
        <v>119</v>
      </c>
    </row>
    <row r="112" spans="2:10" x14ac:dyDescent="0.25">
      <c r="B112" s="28" t="s">
        <v>149</v>
      </c>
      <c r="C112" s="141"/>
      <c r="D112" s="48">
        <f ca="1">VLOOKUP(C$108,T_jumt2,3,FALSE)</f>
        <v>0.05</v>
      </c>
      <c r="E112" s="141">
        <v>30</v>
      </c>
      <c r="F112" s="48">
        <f ca="1">VLOOKUP(E$108,T_jumt2,3,FALSE)</f>
        <v>0.05</v>
      </c>
      <c r="G112" s="141">
        <v>30</v>
      </c>
      <c r="H112" s="48">
        <f ca="1">VLOOKUP(G$108,T_jumt2,3,FALSE)</f>
        <v>0.05</v>
      </c>
      <c r="J112" s="43" t="s">
        <v>172</v>
      </c>
    </row>
    <row r="113" spans="2:10" x14ac:dyDescent="0.25">
      <c r="J113" s="38"/>
    </row>
    <row r="114" spans="2:10" x14ac:dyDescent="0.25">
      <c r="B114" s="39" t="s">
        <v>202</v>
      </c>
      <c r="C114" s="155"/>
      <c r="D114" s="155"/>
      <c r="E114" s="155"/>
      <c r="F114" s="155"/>
      <c r="G114" s="155"/>
      <c r="H114" s="155"/>
      <c r="J114" s="38"/>
    </row>
    <row r="115" spans="2:10" x14ac:dyDescent="0.25">
      <c r="B115" s="28" t="s">
        <v>4</v>
      </c>
      <c r="C115" s="160">
        <f>C13-C17-C35-C41-C47-C53-C60-C78-C84-C91-C97-C103-C109-C23-C29-C66-C72</f>
        <v>467850.76999999984</v>
      </c>
      <c r="D115" s="161"/>
      <c r="E115" s="160">
        <f>E13-E17-E35-E41-E47-E53-E60-E78-E84-E91-E97-E103-E109-E23-E29-E66-E72</f>
        <v>467850.58260000014</v>
      </c>
      <c r="F115" s="161"/>
      <c r="G115" s="160">
        <f>G13-G17-G35-G41-G47-G53-G60-G78-G84-G91-G97-G103-G109-G23-G29-G66-G72</f>
        <v>1178935.4314000001</v>
      </c>
      <c r="H115" s="161"/>
      <c r="J115" s="44" t="s">
        <v>117</v>
      </c>
    </row>
    <row r="116" spans="2:10" x14ac:dyDescent="0.25">
      <c r="B116" s="28" t="s">
        <v>10</v>
      </c>
      <c r="C116" s="147">
        <v>30</v>
      </c>
      <c r="D116" s="148"/>
      <c r="E116" s="147">
        <v>30</v>
      </c>
      <c r="F116" s="148"/>
      <c r="G116" s="147">
        <v>30</v>
      </c>
      <c r="H116" s="148"/>
      <c r="J116" s="44" t="s">
        <v>126</v>
      </c>
    </row>
    <row r="117" spans="2:10" x14ac:dyDescent="0.25">
      <c r="B117" s="28" t="s">
        <v>154</v>
      </c>
      <c r="C117" s="158">
        <v>200</v>
      </c>
      <c r="D117" s="159"/>
      <c r="E117" s="158">
        <f>C117</f>
        <v>200</v>
      </c>
      <c r="F117" s="159"/>
      <c r="G117" s="158">
        <v>200</v>
      </c>
      <c r="H117" s="159"/>
      <c r="J117" s="43" t="s">
        <v>194</v>
      </c>
    </row>
    <row r="118" spans="2:10" x14ac:dyDescent="0.25">
      <c r="J118" s="38"/>
    </row>
    <row r="119" spans="2:10" x14ac:dyDescent="0.25">
      <c r="B119" s="39" t="s">
        <v>203</v>
      </c>
      <c r="C119" s="155"/>
      <c r="D119" s="155"/>
      <c r="E119" s="155"/>
      <c r="F119" s="155"/>
      <c r="G119" s="155"/>
      <c r="H119" s="155"/>
      <c r="J119" s="33"/>
    </row>
    <row r="120" spans="2:10" x14ac:dyDescent="0.25">
      <c r="J120" s="38"/>
    </row>
    <row r="121" spans="2:10" x14ac:dyDescent="0.25">
      <c r="B121" s="24" t="s">
        <v>46</v>
      </c>
      <c r="C121" s="155">
        <v>1</v>
      </c>
      <c r="D121" s="155"/>
      <c r="E121" s="155">
        <v>2</v>
      </c>
      <c r="F121" s="155"/>
      <c r="G121" s="155">
        <v>3</v>
      </c>
      <c r="H121" s="155"/>
      <c r="J121" s="33"/>
    </row>
    <row r="122" spans="2:10" x14ac:dyDescent="0.25">
      <c r="B122" s="125" t="s">
        <v>44</v>
      </c>
      <c r="C122" s="156" t="str">
        <f>C$46</f>
        <v>Gāze</v>
      </c>
      <c r="D122" s="157"/>
      <c r="E122" s="156" t="str">
        <f t="shared" ref="E122" si="0">E$46</f>
        <v>Gāze</v>
      </c>
      <c r="F122" s="157"/>
      <c r="G122" s="156" t="str">
        <f t="shared" ref="G122" si="1">G$46</f>
        <v>Gāze</v>
      </c>
      <c r="H122" s="157"/>
      <c r="J122" s="43" t="s">
        <v>112</v>
      </c>
    </row>
    <row r="123" spans="2:10" x14ac:dyDescent="0.25">
      <c r="B123" s="28" t="s">
        <v>67</v>
      </c>
      <c r="C123" s="147" t="s">
        <v>60</v>
      </c>
      <c r="D123" s="148"/>
      <c r="E123" s="147" t="s">
        <v>60</v>
      </c>
      <c r="F123" s="148"/>
      <c r="G123" s="147" t="s">
        <v>60</v>
      </c>
      <c r="H123" s="148"/>
      <c r="J123" s="43" t="s">
        <v>185</v>
      </c>
    </row>
    <row r="124" spans="2:10" x14ac:dyDescent="0.25">
      <c r="B124" s="28" t="s">
        <v>45</v>
      </c>
      <c r="C124" s="31">
        <v>1.56</v>
      </c>
      <c r="D124" s="26">
        <f ca="1">VLOOKUP(C122,T_kuri,2,FALSE)</f>
        <v>7.2999999999999995E-2</v>
      </c>
      <c r="E124" s="31">
        <v>0.25</v>
      </c>
      <c r="F124" s="26">
        <f ca="1">VLOOKUP(E122,T_kuri,2,FALSE)</f>
        <v>7.2999999999999995E-2</v>
      </c>
      <c r="G124" s="31">
        <v>1.54</v>
      </c>
      <c r="H124" s="26">
        <f ca="1">VLOOKUP(G122,T_kuri,2,FALSE)</f>
        <v>7.2999999999999995E-2</v>
      </c>
      <c r="J124" s="43" t="s">
        <v>120</v>
      </c>
    </row>
    <row r="125" spans="2:10" ht="18" customHeight="1" x14ac:dyDescent="0.25">
      <c r="B125" s="28" t="s">
        <v>47</v>
      </c>
      <c r="C125" s="143">
        <v>0.95</v>
      </c>
      <c r="D125" s="144"/>
      <c r="E125" s="143">
        <v>0.95</v>
      </c>
      <c r="F125" s="144"/>
      <c r="G125" s="143">
        <v>0.95</v>
      </c>
      <c r="H125" s="144"/>
      <c r="J125" s="43" t="s">
        <v>121</v>
      </c>
    </row>
    <row r="126" spans="2:10" x14ac:dyDescent="0.25">
      <c r="B126" s="28" t="s">
        <v>48</v>
      </c>
      <c r="C126" s="143">
        <v>69.22</v>
      </c>
      <c r="D126" s="144"/>
      <c r="E126" s="143">
        <v>40</v>
      </c>
      <c r="F126" s="144"/>
      <c r="G126" s="143">
        <f>C126</f>
        <v>69.22</v>
      </c>
      <c r="H126" s="144"/>
      <c r="J126" s="43" t="s">
        <v>122</v>
      </c>
    </row>
    <row r="127" spans="2:10" x14ac:dyDescent="0.25">
      <c r="E127" s="22"/>
      <c r="F127" s="22"/>
      <c r="G127" s="23"/>
      <c r="H127" s="23"/>
      <c r="J127" s="33"/>
    </row>
    <row r="128" spans="2:10" x14ac:dyDescent="0.25">
      <c r="B128" s="24" t="s">
        <v>51</v>
      </c>
      <c r="C128" s="24"/>
      <c r="D128" s="24"/>
      <c r="E128" s="24"/>
      <c r="F128" s="24"/>
      <c r="G128" s="24"/>
      <c r="H128" s="27"/>
      <c r="J128" s="33"/>
    </row>
    <row r="129" spans="2:10" x14ac:dyDescent="0.25">
      <c r="B129" s="125" t="s">
        <v>50</v>
      </c>
      <c r="C129" s="149" t="s">
        <v>62</v>
      </c>
      <c r="D129" s="150"/>
      <c r="E129" s="149" t="s">
        <v>62</v>
      </c>
      <c r="F129" s="150"/>
      <c r="G129" s="149" t="s">
        <v>62</v>
      </c>
      <c r="H129" s="150"/>
      <c r="J129" s="43" t="s">
        <v>113</v>
      </c>
    </row>
    <row r="130" spans="2:10" x14ac:dyDescent="0.25">
      <c r="B130" s="28" t="s">
        <v>67</v>
      </c>
      <c r="C130" s="147" t="s">
        <v>60</v>
      </c>
      <c r="D130" s="148"/>
      <c r="E130" s="147" t="s">
        <v>60</v>
      </c>
      <c r="F130" s="148"/>
      <c r="G130" s="147" t="s">
        <v>60</v>
      </c>
      <c r="H130" s="148"/>
      <c r="J130" s="43" t="s">
        <v>185</v>
      </c>
    </row>
    <row r="131" spans="2:10" x14ac:dyDescent="0.25">
      <c r="B131" s="28" t="s">
        <v>45</v>
      </c>
      <c r="C131" s="31">
        <v>1.25</v>
      </c>
      <c r="D131" s="26">
        <f ca="1">VLOOKUP(C129,T_kuri,2,FALSE)</f>
        <v>7.2999999999999995E-2</v>
      </c>
      <c r="E131" s="31">
        <v>0.52</v>
      </c>
      <c r="F131" s="26">
        <f ca="1">VLOOKUP(E129,T_kuri,2,FALSE)</f>
        <v>7.2999999999999995E-2</v>
      </c>
      <c r="G131" s="31">
        <v>0.24</v>
      </c>
      <c r="H131" s="26">
        <f ca="1">VLOOKUP(G129,T_kuri,2,FALSE)</f>
        <v>7.2999999999999995E-2</v>
      </c>
      <c r="J131" s="43" t="s">
        <v>120</v>
      </c>
    </row>
    <row r="132" spans="2:10" ht="19.5" customHeight="1" x14ac:dyDescent="0.25">
      <c r="B132" s="28" t="s">
        <v>49</v>
      </c>
      <c r="C132" s="143">
        <v>0.85</v>
      </c>
      <c r="D132" s="144"/>
      <c r="E132" s="143">
        <v>0.85</v>
      </c>
      <c r="F132" s="144"/>
      <c r="G132" s="143">
        <v>0.85</v>
      </c>
      <c r="H132" s="144"/>
      <c r="J132" s="43" t="s">
        <v>114</v>
      </c>
    </row>
    <row r="133" spans="2:10" ht="17.25" customHeight="1" x14ac:dyDescent="0.25">
      <c r="B133" s="28" t="s">
        <v>155</v>
      </c>
      <c r="C133" s="143">
        <v>11</v>
      </c>
      <c r="D133" s="144"/>
      <c r="E133" s="143">
        <v>11</v>
      </c>
      <c r="F133" s="144"/>
      <c r="G133" s="143">
        <v>11</v>
      </c>
      <c r="H133" s="144"/>
      <c r="J133" s="43" t="s">
        <v>184</v>
      </c>
    </row>
    <row r="134" spans="2:10" x14ac:dyDescent="0.25">
      <c r="B134" s="125" t="s">
        <v>68</v>
      </c>
      <c r="C134" s="147" t="s">
        <v>60</v>
      </c>
      <c r="D134" s="148"/>
      <c r="E134" s="147" t="s">
        <v>60</v>
      </c>
      <c r="F134" s="148"/>
      <c r="G134" s="147" t="s">
        <v>60</v>
      </c>
      <c r="H134" s="148"/>
      <c r="J134" s="43" t="s">
        <v>185</v>
      </c>
    </row>
    <row r="135" spans="2:10" x14ac:dyDescent="0.25">
      <c r="B135" s="28" t="s">
        <v>57</v>
      </c>
      <c r="C135" s="31">
        <v>1.25</v>
      </c>
      <c r="D135" s="26">
        <f>Cena_ud</f>
        <v>0.76</v>
      </c>
      <c r="E135" s="31">
        <v>0.52</v>
      </c>
      <c r="F135" s="26">
        <f>Cena_ud</f>
        <v>0.76</v>
      </c>
      <c r="G135" s="31">
        <v>0.52</v>
      </c>
      <c r="H135" s="26">
        <f>Cena_ud</f>
        <v>0.76</v>
      </c>
      <c r="J135" s="43" t="s">
        <v>123</v>
      </c>
    </row>
    <row r="136" spans="2:10" ht="16.5" customHeight="1" x14ac:dyDescent="0.25">
      <c r="B136" s="28" t="s">
        <v>59</v>
      </c>
      <c r="C136" s="143">
        <v>30</v>
      </c>
      <c r="D136" s="144"/>
      <c r="E136" s="143">
        <v>30</v>
      </c>
      <c r="F136" s="144"/>
      <c r="G136" s="143">
        <v>30</v>
      </c>
      <c r="H136" s="144"/>
      <c r="J136" s="43" t="s">
        <v>115</v>
      </c>
    </row>
    <row r="137" spans="2:10" x14ac:dyDescent="0.25">
      <c r="E137" s="22"/>
      <c r="F137" s="22"/>
      <c r="G137" s="23"/>
      <c r="H137" s="23"/>
      <c r="J137" s="33"/>
    </row>
    <row r="138" spans="2:10" x14ac:dyDescent="0.25">
      <c r="B138" s="39" t="s">
        <v>91</v>
      </c>
      <c r="C138" s="24"/>
      <c r="D138" s="24"/>
      <c r="E138" s="24"/>
      <c r="F138" s="24"/>
      <c r="G138" s="27"/>
      <c r="H138" s="27"/>
      <c r="J138" s="33"/>
    </row>
    <row r="139" spans="2:10" x14ac:dyDescent="0.25">
      <c r="B139" s="125" t="s">
        <v>92</v>
      </c>
      <c r="C139" s="147" t="s">
        <v>60</v>
      </c>
      <c r="D139" s="148"/>
      <c r="E139" s="147" t="s">
        <v>60</v>
      </c>
      <c r="F139" s="148"/>
      <c r="G139" s="151" t="s">
        <v>60</v>
      </c>
      <c r="H139" s="152"/>
      <c r="J139" s="43" t="s">
        <v>186</v>
      </c>
    </row>
    <row r="140" spans="2:10" x14ac:dyDescent="0.25">
      <c r="B140" s="28" t="s">
        <v>88</v>
      </c>
      <c r="C140" s="126">
        <v>0.3</v>
      </c>
      <c r="D140" s="127">
        <f>Cena_kan</f>
        <v>0.79</v>
      </c>
      <c r="E140" s="126">
        <v>0.4</v>
      </c>
      <c r="F140" s="127">
        <f>Cena_kan</f>
        <v>0.79</v>
      </c>
      <c r="G140" s="126">
        <v>0.35</v>
      </c>
      <c r="H140" s="127">
        <f>Cena_kan</f>
        <v>0.79</v>
      </c>
      <c r="J140" s="43" t="s">
        <v>124</v>
      </c>
    </row>
    <row r="141" spans="2:10" x14ac:dyDescent="0.25">
      <c r="B141" s="28">
        <f ca="1">IF(MAIN!$G$61=Defined,MAIN!$F$68,MAIN!$G$62)</f>
        <v>15</v>
      </c>
      <c r="C141" s="162">
        <f>C136</f>
        <v>30</v>
      </c>
      <c r="D141" s="163"/>
      <c r="E141" s="162">
        <f t="shared" ref="E141" si="2">E136</f>
        <v>30</v>
      </c>
      <c r="F141" s="163"/>
      <c r="G141" s="162">
        <f t="shared" ref="G141" si="3">G136</f>
        <v>30</v>
      </c>
      <c r="H141" s="163"/>
      <c r="J141" s="43" t="s">
        <v>116</v>
      </c>
    </row>
    <row r="142" spans="2:10" x14ac:dyDescent="0.25">
      <c r="E142" s="22"/>
      <c r="F142" s="22"/>
      <c r="G142" s="23"/>
      <c r="H142" s="23"/>
      <c r="J142" s="33"/>
    </row>
    <row r="143" spans="2:10" x14ac:dyDescent="0.25">
      <c r="B143" s="39" t="s">
        <v>65</v>
      </c>
      <c r="C143" s="24"/>
      <c r="D143" s="24"/>
      <c r="E143" s="24"/>
      <c r="F143" s="24"/>
      <c r="G143" s="24"/>
      <c r="H143" s="24"/>
      <c r="J143" s="33"/>
    </row>
    <row r="144" spans="2:10" x14ac:dyDescent="0.25">
      <c r="J144" s="38"/>
    </row>
    <row r="145" spans="2:10" x14ac:dyDescent="0.25">
      <c r="B145" s="21" t="s">
        <v>156</v>
      </c>
      <c r="C145" s="145" t="s">
        <v>65</v>
      </c>
      <c r="D145" s="146"/>
      <c r="E145" s="145" t="s">
        <v>65</v>
      </c>
      <c r="F145" s="146"/>
      <c r="G145" s="145" t="s">
        <v>65</v>
      </c>
      <c r="H145" s="146"/>
      <c r="J145" s="43" t="s">
        <v>187</v>
      </c>
    </row>
    <row r="146" spans="2:10" x14ac:dyDescent="0.25">
      <c r="B146" s="28" t="s">
        <v>69</v>
      </c>
      <c r="C146" s="147" t="s">
        <v>60</v>
      </c>
      <c r="D146" s="148"/>
      <c r="E146" s="147" t="s">
        <v>60</v>
      </c>
      <c r="F146" s="148"/>
      <c r="G146" s="147" t="s">
        <v>60</v>
      </c>
      <c r="H146" s="148"/>
      <c r="J146" s="43" t="s">
        <v>118</v>
      </c>
    </row>
    <row r="147" spans="2:10" x14ac:dyDescent="0.25">
      <c r="B147" s="28" t="s">
        <v>58</v>
      </c>
      <c r="C147" s="31">
        <v>0.3</v>
      </c>
      <c r="D147" s="26">
        <f ca="1">VLOOKUP(C145,T_kuri,2,FALSE)</f>
        <v>0.15</v>
      </c>
      <c r="E147" s="31">
        <v>0.4</v>
      </c>
      <c r="F147" s="26">
        <f ca="1">VLOOKUP(E145,T_kuri,2,FALSE)</f>
        <v>0.15</v>
      </c>
      <c r="G147" s="31">
        <v>0.35</v>
      </c>
      <c r="H147" s="26">
        <f ca="1">VLOOKUP(G145,T_kuri,2,FALSE)</f>
        <v>0.15</v>
      </c>
      <c r="J147" s="43" t="s">
        <v>125</v>
      </c>
    </row>
    <row r="148" spans="2:10" ht="18" customHeight="1" x14ac:dyDescent="0.25">
      <c r="B148" s="28" t="s">
        <v>158</v>
      </c>
      <c r="C148" s="143">
        <v>10.42</v>
      </c>
      <c r="D148" s="144"/>
      <c r="E148" s="143">
        <f>C148</f>
        <v>10.42</v>
      </c>
      <c r="F148" s="144"/>
      <c r="G148" s="143">
        <f>C148</f>
        <v>10.42</v>
      </c>
      <c r="H148" s="144"/>
      <c r="J148" s="43" t="s">
        <v>188</v>
      </c>
    </row>
    <row r="149" spans="2:10" x14ac:dyDescent="0.25">
      <c r="J149" s="38"/>
    </row>
    <row r="150" spans="2:10" ht="18" customHeight="1" x14ac:dyDescent="0.25">
      <c r="B150" s="35" t="s">
        <v>52</v>
      </c>
      <c r="C150" s="145" t="s">
        <v>65</v>
      </c>
      <c r="D150" s="146"/>
      <c r="E150" s="145" t="s">
        <v>65</v>
      </c>
      <c r="F150" s="146"/>
      <c r="G150" s="145" t="s">
        <v>65</v>
      </c>
      <c r="H150" s="146"/>
      <c r="J150" s="43" t="s">
        <v>187</v>
      </c>
    </row>
    <row r="151" spans="2:10" ht="18" customHeight="1" x14ac:dyDescent="0.25">
      <c r="B151" s="28" t="s">
        <v>69</v>
      </c>
      <c r="C151" s="147" t="s">
        <v>60</v>
      </c>
      <c r="D151" s="148"/>
      <c r="E151" s="147" t="s">
        <v>60</v>
      </c>
      <c r="F151" s="148"/>
      <c r="G151" s="147" t="s">
        <v>60</v>
      </c>
      <c r="H151" s="148"/>
      <c r="J151" s="43" t="s">
        <v>118</v>
      </c>
    </row>
    <row r="152" spans="2:10" ht="18" customHeight="1" x14ac:dyDescent="0.25">
      <c r="B152" s="28" t="s">
        <v>58</v>
      </c>
      <c r="C152" s="31">
        <v>0.3</v>
      </c>
      <c r="D152" s="26">
        <f ca="1">VLOOKUP(C150,T_kuri,2,FALSE)</f>
        <v>0.15</v>
      </c>
      <c r="E152" s="31">
        <v>0.4</v>
      </c>
      <c r="F152" s="26">
        <f ca="1">VLOOKUP(E150,T_kuri,2,FALSE)</f>
        <v>0.15</v>
      </c>
      <c r="G152" s="31">
        <v>0.35</v>
      </c>
      <c r="H152" s="26">
        <f ca="1">VLOOKUP(G150,T_kuri,2,FALSE)</f>
        <v>0.15</v>
      </c>
      <c r="J152" s="43" t="s">
        <v>125</v>
      </c>
    </row>
    <row r="153" spans="2:10" ht="18" customHeight="1" x14ac:dyDescent="0.25">
      <c r="B153" s="28" t="s">
        <v>159</v>
      </c>
      <c r="C153" s="143">
        <v>13.26</v>
      </c>
      <c r="D153" s="144"/>
      <c r="E153" s="143">
        <f>C153</f>
        <v>13.26</v>
      </c>
      <c r="F153" s="144"/>
      <c r="G153" s="143">
        <f>C153</f>
        <v>13.26</v>
      </c>
      <c r="H153" s="144"/>
      <c r="J153" s="43" t="s">
        <v>189</v>
      </c>
    </row>
    <row r="154" spans="2:10" x14ac:dyDescent="0.25">
      <c r="J154" s="38"/>
    </row>
    <row r="155" spans="2:10" ht="18" customHeight="1" x14ac:dyDescent="0.25">
      <c r="B155" s="35" t="s">
        <v>204</v>
      </c>
      <c r="C155" s="145" t="s">
        <v>65</v>
      </c>
      <c r="D155" s="146"/>
      <c r="E155" s="145" t="s">
        <v>65</v>
      </c>
      <c r="F155" s="146"/>
      <c r="G155" s="145" t="s">
        <v>65</v>
      </c>
      <c r="H155" s="146"/>
      <c r="J155" s="43" t="s">
        <v>187</v>
      </c>
    </row>
    <row r="156" spans="2:10" ht="18" customHeight="1" x14ac:dyDescent="0.25">
      <c r="B156" s="28" t="s">
        <v>69</v>
      </c>
      <c r="C156" s="147" t="s">
        <v>60</v>
      </c>
      <c r="D156" s="148"/>
      <c r="E156" s="147" t="s">
        <v>60</v>
      </c>
      <c r="F156" s="148"/>
      <c r="G156" s="147" t="s">
        <v>60</v>
      </c>
      <c r="H156" s="148"/>
      <c r="J156" s="43" t="s">
        <v>118</v>
      </c>
    </row>
    <row r="157" spans="2:10" ht="18" customHeight="1" x14ac:dyDescent="0.25">
      <c r="B157" s="28" t="s">
        <v>58</v>
      </c>
      <c r="C157" s="31">
        <v>0.3</v>
      </c>
      <c r="D157" s="26">
        <f ca="1">VLOOKUP(C155,T_kuri,2,FALSE)</f>
        <v>0.15</v>
      </c>
      <c r="E157" s="31">
        <v>0.4</v>
      </c>
      <c r="F157" s="26">
        <f ca="1">VLOOKUP(E155,T_kuri,2,FALSE)</f>
        <v>0.15</v>
      </c>
      <c r="G157" s="31">
        <v>0.35</v>
      </c>
      <c r="H157" s="26">
        <f ca="1">VLOOKUP(G155,T_kuri,2,FALSE)</f>
        <v>0.15</v>
      </c>
      <c r="J157" s="43" t="s">
        <v>125</v>
      </c>
    </row>
    <row r="158" spans="2:10" ht="18" customHeight="1" x14ac:dyDescent="0.25">
      <c r="B158" s="28" t="s">
        <v>160</v>
      </c>
      <c r="C158" s="143">
        <v>0</v>
      </c>
      <c r="D158" s="144"/>
      <c r="E158" s="143">
        <v>0</v>
      </c>
      <c r="F158" s="144"/>
      <c r="G158" s="143">
        <v>0</v>
      </c>
      <c r="H158" s="144"/>
      <c r="J158" s="43" t="s">
        <v>190</v>
      </c>
    </row>
    <row r="159" spans="2:10" x14ac:dyDescent="0.25">
      <c r="J159" s="38"/>
    </row>
    <row r="160" spans="2:10" ht="18" customHeight="1" x14ac:dyDescent="0.25">
      <c r="B160" s="35" t="s">
        <v>157</v>
      </c>
      <c r="C160" s="145" t="s">
        <v>65</v>
      </c>
      <c r="D160" s="146"/>
      <c r="E160" s="145" t="s">
        <v>65</v>
      </c>
      <c r="F160" s="146"/>
      <c r="G160" s="145" t="s">
        <v>65</v>
      </c>
      <c r="H160" s="146"/>
      <c r="J160" s="43" t="s">
        <v>187</v>
      </c>
    </row>
    <row r="161" spans="2:10" ht="18" customHeight="1" x14ac:dyDescent="0.25">
      <c r="B161" s="28" t="s">
        <v>69</v>
      </c>
      <c r="C161" s="147" t="s">
        <v>60</v>
      </c>
      <c r="D161" s="148"/>
      <c r="E161" s="147" t="s">
        <v>60</v>
      </c>
      <c r="F161" s="148"/>
      <c r="G161" s="147" t="s">
        <v>60</v>
      </c>
      <c r="H161" s="148"/>
      <c r="J161" s="43" t="s">
        <v>118</v>
      </c>
    </row>
    <row r="162" spans="2:10" ht="18" customHeight="1" x14ac:dyDescent="0.25">
      <c r="B162" s="28" t="s">
        <v>58</v>
      </c>
      <c r="C162" s="31">
        <v>0.3</v>
      </c>
      <c r="D162" s="26">
        <f ca="1">VLOOKUP(C160,T_kuri,2,FALSE)</f>
        <v>0.15</v>
      </c>
      <c r="E162" s="31">
        <v>0.4</v>
      </c>
      <c r="F162" s="26">
        <f ca="1">VLOOKUP(E160,T_kuri,2,FALSE)</f>
        <v>0.15</v>
      </c>
      <c r="G162" s="31">
        <v>0.35</v>
      </c>
      <c r="H162" s="26">
        <f ca="1">VLOOKUP(G160,T_kuri,2,FALSE)</f>
        <v>0.15</v>
      </c>
      <c r="J162" s="43" t="s">
        <v>125</v>
      </c>
    </row>
    <row r="163" spans="2:10" ht="18" customHeight="1" x14ac:dyDescent="0.25">
      <c r="B163" s="28" t="s">
        <v>161</v>
      </c>
      <c r="C163" s="143">
        <v>0</v>
      </c>
      <c r="D163" s="144"/>
      <c r="E163" s="143">
        <f>C163</f>
        <v>0</v>
      </c>
      <c r="F163" s="144"/>
      <c r="G163" s="143">
        <f>C163</f>
        <v>0</v>
      </c>
      <c r="H163" s="144"/>
      <c r="J163" s="43" t="s">
        <v>191</v>
      </c>
    </row>
    <row r="164" spans="2:10" ht="15.75" thickBot="1" x14ac:dyDescent="0.3">
      <c r="J164" s="38"/>
    </row>
    <row r="165" spans="2:10" x14ac:dyDescent="0.25">
      <c r="J165" s="41"/>
    </row>
  </sheetData>
  <sheetProtection algorithmName="SHA-512" hashValue="alO2L/lVBGMqDHRX8jXgBtyzaooX10zBxDqszc6Yiqy5sA1eRxFoZXu597M8gf9Ge5ST+CeODPA3aUpNIxhApA==" saltValue="9KJzRvLVo+zESrf+PrZDUA==" spinCount="100000" sheet="1" objects="1" scenarios="1"/>
  <mergeCells count="246">
    <mergeCell ref="C10:D10"/>
    <mergeCell ref="E10:F10"/>
    <mergeCell ref="G10:H10"/>
    <mergeCell ref="C13:D13"/>
    <mergeCell ref="E13:F13"/>
    <mergeCell ref="G13:H13"/>
    <mergeCell ref="C91:D91"/>
    <mergeCell ref="E91:F91"/>
    <mergeCell ref="G91:H91"/>
    <mergeCell ref="C78:D78"/>
    <mergeCell ref="E78:F78"/>
    <mergeCell ref="G78:H78"/>
    <mergeCell ref="C79:D79"/>
    <mergeCell ref="E79:F79"/>
    <mergeCell ref="G79:H79"/>
    <mergeCell ref="G60:H60"/>
    <mergeCell ref="C54:D54"/>
    <mergeCell ref="E54:F54"/>
    <mergeCell ref="G54:H54"/>
    <mergeCell ref="C46:D46"/>
    <mergeCell ref="E46:F46"/>
    <mergeCell ref="C61:D61"/>
    <mergeCell ref="C73:D73"/>
    <mergeCell ref="E73:F73"/>
    <mergeCell ref="E59:F59"/>
    <mergeCell ref="G59:H59"/>
    <mergeCell ref="C60:D60"/>
    <mergeCell ref="E60:F60"/>
    <mergeCell ref="C65:D65"/>
    <mergeCell ref="C141:D141"/>
    <mergeCell ref="E141:F141"/>
    <mergeCell ref="G141:H141"/>
    <mergeCell ref="C139:D139"/>
    <mergeCell ref="E139:F139"/>
    <mergeCell ref="G66:H66"/>
    <mergeCell ref="C67:D67"/>
    <mergeCell ref="E67:F67"/>
    <mergeCell ref="G67:H67"/>
    <mergeCell ref="C71:D71"/>
    <mergeCell ref="E71:F71"/>
    <mergeCell ref="G71:H71"/>
    <mergeCell ref="C72:D72"/>
    <mergeCell ref="E72:F72"/>
    <mergeCell ref="G72:H72"/>
    <mergeCell ref="C90:D90"/>
    <mergeCell ref="E90:F90"/>
    <mergeCell ref="G90:H90"/>
    <mergeCell ref="C92:D92"/>
    <mergeCell ref="E92:F92"/>
    <mergeCell ref="G92:H92"/>
    <mergeCell ref="C98:D98"/>
    <mergeCell ref="E98:F98"/>
    <mergeCell ref="G98:H98"/>
    <mergeCell ref="G97:H97"/>
    <mergeCell ref="C104:D104"/>
    <mergeCell ref="G73:H73"/>
    <mergeCell ref="E119:F119"/>
    <mergeCell ref="G119:H119"/>
    <mergeCell ref="C117:D117"/>
    <mergeCell ref="E117:F117"/>
    <mergeCell ref="G117:H117"/>
    <mergeCell ref="C115:D115"/>
    <mergeCell ref="E115:F115"/>
    <mergeCell ref="G115:H115"/>
    <mergeCell ref="C110:D110"/>
    <mergeCell ref="E110:F110"/>
    <mergeCell ref="G110:H110"/>
    <mergeCell ref="C41:D41"/>
    <mergeCell ref="E41:F41"/>
    <mergeCell ref="G41:H41"/>
    <mergeCell ref="C84:D84"/>
    <mergeCell ref="E84:F84"/>
    <mergeCell ref="G84:H84"/>
    <mergeCell ref="C42:D42"/>
    <mergeCell ref="E42:F42"/>
    <mergeCell ref="G42:H42"/>
    <mergeCell ref="E61:F61"/>
    <mergeCell ref="G61:H61"/>
    <mergeCell ref="C83:D83"/>
    <mergeCell ref="E83:F83"/>
    <mergeCell ref="G83:H83"/>
    <mergeCell ref="C77:D77"/>
    <mergeCell ref="E77:F77"/>
    <mergeCell ref="C59:D59"/>
    <mergeCell ref="E65:F65"/>
    <mergeCell ref="G65:H65"/>
    <mergeCell ref="C52:D52"/>
    <mergeCell ref="E52:F52"/>
    <mergeCell ref="G52:H52"/>
    <mergeCell ref="C66:D66"/>
    <mergeCell ref="E66:F66"/>
    <mergeCell ref="E16:F16"/>
    <mergeCell ref="G16:H16"/>
    <mergeCell ref="C108:D108"/>
    <mergeCell ref="E108:F108"/>
    <mergeCell ref="G108:H108"/>
    <mergeCell ref="C96:D96"/>
    <mergeCell ref="E96:F96"/>
    <mergeCell ref="G96:H96"/>
    <mergeCell ref="C102:D102"/>
    <mergeCell ref="E102:F102"/>
    <mergeCell ref="G102:H102"/>
    <mergeCell ref="C35:D35"/>
    <mergeCell ref="C18:D18"/>
    <mergeCell ref="E18:F18"/>
    <mergeCell ref="G18:H18"/>
    <mergeCell ref="C36:D36"/>
    <mergeCell ref="E36:F36"/>
    <mergeCell ref="G36:H36"/>
    <mergeCell ref="C40:D40"/>
    <mergeCell ref="E40:F40"/>
    <mergeCell ref="G40:H40"/>
    <mergeCell ref="G77:H77"/>
    <mergeCell ref="E104:F104"/>
    <mergeCell ref="G104:H104"/>
    <mergeCell ref="G46:H46"/>
    <mergeCell ref="C47:D47"/>
    <mergeCell ref="E47:F47"/>
    <mergeCell ref="G47:H47"/>
    <mergeCell ref="C48:D48"/>
    <mergeCell ref="E48:F48"/>
    <mergeCell ref="G48:H48"/>
    <mergeCell ref="E134:F134"/>
    <mergeCell ref="G134:H134"/>
    <mergeCell ref="C116:D116"/>
    <mergeCell ref="E116:F116"/>
    <mergeCell ref="G116:H116"/>
    <mergeCell ref="C130:D130"/>
    <mergeCell ref="G109:H109"/>
    <mergeCell ref="E109:F109"/>
    <mergeCell ref="C129:D129"/>
    <mergeCell ref="E129:F129"/>
    <mergeCell ref="C97:D97"/>
    <mergeCell ref="E97:F97"/>
    <mergeCell ref="C103:D103"/>
    <mergeCell ref="E103:F103"/>
    <mergeCell ref="G103:H103"/>
    <mergeCell ref="C109:D109"/>
    <mergeCell ref="C119:D119"/>
    <mergeCell ref="C125:D125"/>
    <mergeCell ref="C126:D126"/>
    <mergeCell ref="E125:F125"/>
    <mergeCell ref="E126:F126"/>
    <mergeCell ref="G125:H125"/>
    <mergeCell ref="G126:H126"/>
    <mergeCell ref="E130:F130"/>
    <mergeCell ref="C136:D136"/>
    <mergeCell ref="E136:F136"/>
    <mergeCell ref="G136:H136"/>
    <mergeCell ref="C15:D15"/>
    <mergeCell ref="E15:F15"/>
    <mergeCell ref="G15:H15"/>
    <mergeCell ref="C134:D134"/>
    <mergeCell ref="C53:D53"/>
    <mergeCell ref="E53:F53"/>
    <mergeCell ref="G53:H53"/>
    <mergeCell ref="C17:D17"/>
    <mergeCell ref="E17:F17"/>
    <mergeCell ref="G17:H17"/>
    <mergeCell ref="G35:H35"/>
    <mergeCell ref="E35:F35"/>
    <mergeCell ref="G130:H130"/>
    <mergeCell ref="C132:D132"/>
    <mergeCell ref="C133:D133"/>
    <mergeCell ref="E132:F132"/>
    <mergeCell ref="E133:F133"/>
    <mergeCell ref="G132:H132"/>
    <mergeCell ref="G133:H133"/>
    <mergeCell ref="G22:H22"/>
    <mergeCell ref="C23:D23"/>
    <mergeCell ref="E23:F23"/>
    <mergeCell ref="G23:H23"/>
    <mergeCell ref="C24:D24"/>
    <mergeCell ref="C12:D12"/>
    <mergeCell ref="E12:F12"/>
    <mergeCell ref="G12:H12"/>
    <mergeCell ref="C114:D114"/>
    <mergeCell ref="E114:F114"/>
    <mergeCell ref="G114:H114"/>
    <mergeCell ref="E123:F123"/>
    <mergeCell ref="G123:H123"/>
    <mergeCell ref="C121:D121"/>
    <mergeCell ref="E121:F121"/>
    <mergeCell ref="G121:H121"/>
    <mergeCell ref="C85:D85"/>
    <mergeCell ref="E85:F85"/>
    <mergeCell ref="G85:H85"/>
    <mergeCell ref="C122:D122"/>
    <mergeCell ref="E122:F122"/>
    <mergeCell ref="C34:D34"/>
    <mergeCell ref="E34:F34"/>
    <mergeCell ref="G34:H34"/>
    <mergeCell ref="G122:H122"/>
    <mergeCell ref="C123:D123"/>
    <mergeCell ref="C16:D16"/>
    <mergeCell ref="C22:D22"/>
    <mergeCell ref="E22:F22"/>
    <mergeCell ref="E24:F24"/>
    <mergeCell ref="G24:H24"/>
    <mergeCell ref="C28:D28"/>
    <mergeCell ref="E28:F28"/>
    <mergeCell ref="G28:H28"/>
    <mergeCell ref="C29:D29"/>
    <mergeCell ref="E29:F29"/>
    <mergeCell ref="G29:H29"/>
    <mergeCell ref="C30:D30"/>
    <mergeCell ref="E30:F30"/>
    <mergeCell ref="G30:H30"/>
    <mergeCell ref="C150:D150"/>
    <mergeCell ref="E150:F150"/>
    <mergeCell ref="G150:H150"/>
    <mergeCell ref="G129:H129"/>
    <mergeCell ref="G139:H139"/>
    <mergeCell ref="C151:D151"/>
    <mergeCell ref="E151:F151"/>
    <mergeCell ref="G151:H151"/>
    <mergeCell ref="C148:D148"/>
    <mergeCell ref="E148:F148"/>
    <mergeCell ref="G148:H148"/>
    <mergeCell ref="C146:D146"/>
    <mergeCell ref="E146:F146"/>
    <mergeCell ref="G146:H146"/>
    <mergeCell ref="C145:D145"/>
    <mergeCell ref="E145:F145"/>
    <mergeCell ref="G145:H145"/>
    <mergeCell ref="C153:D153"/>
    <mergeCell ref="E153:F153"/>
    <mergeCell ref="G153:H153"/>
    <mergeCell ref="C155:D155"/>
    <mergeCell ref="E155:F155"/>
    <mergeCell ref="G155:H155"/>
    <mergeCell ref="C156:D156"/>
    <mergeCell ref="E156:F156"/>
    <mergeCell ref="G156:H156"/>
    <mergeCell ref="C163:D163"/>
    <mergeCell ref="E163:F163"/>
    <mergeCell ref="G163:H163"/>
    <mergeCell ref="C158:D158"/>
    <mergeCell ref="E158:F158"/>
    <mergeCell ref="G158:H158"/>
    <mergeCell ref="C160:D160"/>
    <mergeCell ref="E160:F160"/>
    <mergeCell ref="G160:H160"/>
    <mergeCell ref="C161:D161"/>
    <mergeCell ref="E161:F161"/>
    <mergeCell ref="G161:H161"/>
  </mergeCells>
  <conditionalFormatting sqref="C124">
    <cfRule type="expression" dxfId="86" priority="419">
      <formula>C123="Mani dati"</formula>
    </cfRule>
  </conditionalFormatting>
  <conditionalFormatting sqref="D124">
    <cfRule type="expression" dxfId="85" priority="416">
      <formula>C123="Definēti dati"</formula>
    </cfRule>
  </conditionalFormatting>
  <conditionalFormatting sqref="E124">
    <cfRule type="expression" dxfId="84" priority="415">
      <formula>E123="Mani dati"</formula>
    </cfRule>
  </conditionalFormatting>
  <conditionalFormatting sqref="G124">
    <cfRule type="expression" dxfId="83" priority="414">
      <formula>G123="Mani dati"</formula>
    </cfRule>
  </conditionalFormatting>
  <conditionalFormatting sqref="F124">
    <cfRule type="expression" dxfId="82" priority="413">
      <formula>E123="Definēti dati"</formula>
    </cfRule>
  </conditionalFormatting>
  <conditionalFormatting sqref="H124">
    <cfRule type="expression" dxfId="81" priority="412">
      <formula>G123="Definēti dati"</formula>
    </cfRule>
  </conditionalFormatting>
  <conditionalFormatting sqref="C13:H13">
    <cfRule type="expression" dxfId="80" priority="420">
      <formula>#REF!&lt;0</formula>
    </cfRule>
  </conditionalFormatting>
  <conditionalFormatting sqref="C17:D17">
    <cfRule type="expression" dxfId="79" priority="19">
      <formula>#REF!&lt;0</formula>
    </cfRule>
  </conditionalFormatting>
  <conditionalFormatting sqref="C23:D23">
    <cfRule type="expression" dxfId="78" priority="18">
      <formula>#REF!&lt;0</formula>
    </cfRule>
  </conditionalFormatting>
  <conditionalFormatting sqref="C29:D29">
    <cfRule type="expression" dxfId="77" priority="17">
      <formula>#REF!&lt;0</formula>
    </cfRule>
  </conditionalFormatting>
  <conditionalFormatting sqref="C35:D35">
    <cfRule type="expression" dxfId="76" priority="16">
      <formula>#REF!&lt;0</formula>
    </cfRule>
  </conditionalFormatting>
  <conditionalFormatting sqref="E35:F35">
    <cfRule type="expression" dxfId="75" priority="15">
      <formula>#REF!&lt;0</formula>
    </cfRule>
  </conditionalFormatting>
  <conditionalFormatting sqref="G35:H35">
    <cfRule type="expression" dxfId="74" priority="14">
      <formula>#REF!&lt;0</formula>
    </cfRule>
  </conditionalFormatting>
  <conditionalFormatting sqref="C41:D41">
    <cfRule type="expression" dxfId="73" priority="13">
      <formula>#REF!&lt;0</formula>
    </cfRule>
  </conditionalFormatting>
  <conditionalFormatting sqref="E41:F41">
    <cfRule type="expression" dxfId="72" priority="12">
      <formula>#REF!&lt;0</formula>
    </cfRule>
  </conditionalFormatting>
  <conditionalFormatting sqref="C47:D47">
    <cfRule type="expression" dxfId="71" priority="11">
      <formula>#REF!&lt;0</formula>
    </cfRule>
  </conditionalFormatting>
  <conditionalFormatting sqref="C53:D53">
    <cfRule type="expression" dxfId="70" priority="10">
      <formula>#REF!&lt;0</formula>
    </cfRule>
  </conditionalFormatting>
  <conditionalFormatting sqref="C60:D60">
    <cfRule type="expression" dxfId="69" priority="9">
      <formula>#REF!&lt;0</formula>
    </cfRule>
  </conditionalFormatting>
  <conditionalFormatting sqref="C66:D66">
    <cfRule type="expression" dxfId="68" priority="8">
      <formula>#REF!&lt;0</formula>
    </cfRule>
  </conditionalFormatting>
  <conditionalFormatting sqref="C72:D72">
    <cfRule type="expression" dxfId="67" priority="7">
      <formula>#REF!&lt;0</formula>
    </cfRule>
  </conditionalFormatting>
  <conditionalFormatting sqref="C78:D78">
    <cfRule type="expression" dxfId="66" priority="6">
      <formula>#REF!&lt;0</formula>
    </cfRule>
  </conditionalFormatting>
  <conditionalFormatting sqref="C84:D84">
    <cfRule type="expression" dxfId="65" priority="5">
      <formula>#REF!&lt;0</formula>
    </cfRule>
  </conditionalFormatting>
  <conditionalFormatting sqref="C91:D91">
    <cfRule type="expression" dxfId="64" priority="4">
      <formula>#REF!&lt;0</formula>
    </cfRule>
  </conditionalFormatting>
  <conditionalFormatting sqref="C97:D97">
    <cfRule type="expression" dxfId="63" priority="3">
      <formula>#REF!&lt;0</formula>
    </cfRule>
  </conditionalFormatting>
  <conditionalFormatting sqref="C103:D103">
    <cfRule type="expression" dxfId="62" priority="2">
      <formula>#REF!&lt;0</formula>
    </cfRule>
  </conditionalFormatting>
  <conditionalFormatting sqref="C109:D109">
    <cfRule type="expression" dxfId="61" priority="1">
      <formula>#REF!&lt;0</formula>
    </cfRule>
  </conditionalFormatting>
  <dataValidations count="31">
    <dataValidation type="decimal" allowBlank="1" showInputMessage="1" showErrorMessage="1" errorTitle="Wrong value" error="0-3" sqref="C132:H132">
      <formula1>0.0001</formula1>
      <formula2>3</formula2>
    </dataValidation>
    <dataValidation type="decimal" operator="greaterThanOrEqual" allowBlank="1" showInputMessage="1" showErrorMessage="1" sqref="C78:H78 C53:H53 C41:H41 C13:H13 C17:H17 C35:H35 C103:H103 C84:H84 C91:H91 C97:H97 C60:H60 C115:H115 C109:H109 C23:H23 C29:H29 C66:H66 C72:H72">
      <formula1>0</formula1>
    </dataValidation>
    <dataValidation type="whole" operator="greaterThanOrEqual" allowBlank="1" showInputMessage="1" showErrorMessage="1" errorTitle="Wrong value" error="Positive whole numbers only" sqref="G111 E111 C111 G105 E105 C105 G99 E99 C99 C93 E93 G93">
      <formula1>0</formula1>
    </dataValidation>
    <dataValidation type="decimal" operator="greaterThanOrEqual" allowBlank="1" showInputMessage="1" showErrorMessage="1" errorTitle="Wrong value" error="Non-negative values only" sqref="G26:G27 C26:C27 E117 G38:G39 E38:E39 C38:C39 G49:G51 C49:C51 G87 G56 E56 C56 C69:C70 E69:E70 E47 C87 E87 G44:G45 E44:E45 C44:C45 C47 C81:C82 E81:E82 E49:E51 G117 G47 C32:C33 G81:G82 E75:E76 G20:G21 E20:E21 C20:C21 E26:E27 G32:G33 E32:E33 C63:C64 G63:G64 E63:E64 G69:G70 C75:C76 G75:G76 C117">
      <formula1>0</formula1>
    </dataValidation>
    <dataValidation type="whole" operator="greaterThan" allowBlank="1" showInputMessage="1" showErrorMessage="1" errorTitle="Wrong value" error="Positive whole numbers only" sqref="G86 E86 C86 C62 E62 G62 C55 E55 G55 G43 E43 C43 C37 E37 G37 G19 E19 C19 C116 E80 C80 G80 E116 G116 G25 E25 C25 G31 E31 C31 C68 E68 G68 C74 E74 G74">
      <formula1>0</formula1>
    </dataValidation>
    <dataValidation type="decimal" operator="greaterThanOrEqual" allowBlank="1" showInputMessage="1" showErrorMessage="1" errorTitle="Wrong value" error="Non-negative only" sqref="C124 E124 G124 C126:H126 C131 E131 G131 C133:H133 C135 E135 G135 C136:H136 C141:H141 C147 E147 G147 G140 C140 E140 C153:H154 G152 C152 E152 C163:H163 C157 E157 G157 C158:H159 C162 E162 G162 C148:H149 C144:H144">
      <formula1>0</formula1>
    </dataValidation>
    <dataValidation type="decimal" operator="greaterThan" allowBlank="1" showInputMessage="1" showErrorMessage="1" errorTitle="Wrong value" error="Positive only" sqref="C7">
      <formula1>0</formula1>
    </dataValidation>
    <dataValidation type="whole" operator="greaterThanOrEqual" allowBlank="1" showInputMessage="1" showErrorMessage="1" errorTitle="Wrong value" error="Whole positive numbers only" sqref="C8">
      <formula1>1</formula1>
    </dataValidation>
    <dataValidation type="decimal" allowBlank="1" showInputMessage="1" showErrorMessage="1" errorTitle="Wrong value" error="0-3" sqref="C125:H125">
      <formula1>0.0001</formula1>
      <formula2>6</formula2>
    </dataValidation>
    <dataValidation type="decimal" allowBlank="1" showInputMessage="1" showErrorMessage="1" sqref="G3:G4 H9">
      <formula1>0.001</formula1>
      <formula2>0.15</formula2>
    </dataValidation>
    <dataValidation type="whole" allowBlank="1" showInputMessage="1" showErrorMessage="1" errorTitle="Wrong value" error="1 to 35 years" sqref="G7 C9">
      <formula1>1</formula1>
      <formula2>35</formula2>
    </dataValidation>
    <dataValidation type="whole" allowBlank="1" showInputMessage="1" showErrorMessage="1" sqref="D9">
      <formula1>1</formula1>
      <formula2>35</formula2>
    </dataValidation>
    <dataValidation type="list" allowBlank="1" showInputMessage="1" showErrorMessage="1" sqref="C16:H16">
      <formula1>DD_kark</formula1>
    </dataValidation>
    <dataValidation type="list" allowBlank="1" showInputMessage="1" showErrorMessage="1" sqref="C34:H34">
      <formula1>DD_elek</formula1>
    </dataValidation>
    <dataValidation type="list" operator="greaterThanOrEqual" allowBlank="1" showInputMessage="1" showErrorMessage="1" errorTitle="Wrong value" error="Non-negative values only" sqref="C46:H46">
      <formula1>DD_apku</formula1>
    </dataValidation>
    <dataValidation type="list" allowBlank="1" showInputMessage="1" showErrorMessage="1" sqref="C40:H40">
      <formula1>DD_vent</formula1>
    </dataValidation>
    <dataValidation type="list" allowBlank="1" showInputMessage="1" showErrorMessage="1" sqref="C52:H52">
      <formula1>DD_uden</formula1>
    </dataValidation>
    <dataValidation type="list" allowBlank="1" showInputMessage="1" showErrorMessage="1" sqref="C22:H22">
      <formula1>DD_pama</formula1>
    </dataValidation>
    <dataValidation type="list" allowBlank="1" showInputMessage="1" showErrorMessage="1" sqref="C28:H28">
      <formula1>DD_jumt</formula1>
    </dataValidation>
    <dataValidation type="list" allowBlank="1" showInputMessage="1" showErrorMessage="1" sqref="C71:H71">
      <formula1>DD_sien</formula1>
    </dataValidation>
    <dataValidation type="list" allowBlank="1" showInputMessage="1" showErrorMessage="1" sqref="C83:H83">
      <formula1>DD_arej</formula1>
    </dataValidation>
    <dataValidation type="list" allowBlank="1" showInputMessage="1" showErrorMessage="1" sqref="C90:H90">
      <formula1>DD_arsi</formula1>
    </dataValidation>
    <dataValidation type="list" allowBlank="1" showInputMessage="1" showErrorMessage="1" sqref="C96:H96">
      <formula1>DD_logi</formula1>
    </dataValidation>
    <dataValidation type="list" allowBlank="1" showInputMessage="1" showErrorMessage="1" sqref="C108:H108">
      <formula1>DD_jumt2</formula1>
    </dataValidation>
    <dataValidation type="list" allowBlank="1" showInputMessage="1" showErrorMessage="1" sqref="C102:H102">
      <formula1>DD_ardu</formula1>
    </dataValidation>
    <dataValidation type="list" allowBlank="1" showInputMessage="1" showErrorMessage="1" sqref="C77:H77">
      <formula1>DD_durv</formula1>
    </dataValidation>
    <dataValidation type="list" allowBlank="1" showInputMessage="1" showErrorMessage="1" sqref="C129:H129">
      <formula1>DD_kuri</formula1>
    </dataValidation>
    <dataValidation type="list" allowBlank="1" showInputMessage="1" showErrorMessage="1" sqref="C18:H18 C24:H24 C30:H30 C36:H36 C42:H42 C48:H48 C54:H54 C61:H61 C67:H67 C73:H73 C79:H79 C85:H85 C92:H92 C98:H98 C104:H104 C110:H110 C123:H123 C130:H130 C134:H134 C139:H139 C146:H146 C151:H151 C156:H156 C161:H161">
      <formula1>Defin</formula1>
    </dataValidation>
    <dataValidation type="list" allowBlank="1" showInputMessage="1" showErrorMessage="1" sqref="C59:H59">
      <formula1>DD_grie</formula1>
    </dataValidation>
    <dataValidation type="list" allowBlank="1" showInputMessage="1" showErrorMessage="1" sqref="C65:H65">
      <formula1>DD_grid</formula1>
    </dataValidation>
    <dataValidation type="list" allowBlank="1" showInputMessage="1" showErrorMessage="1" errorTitle="Wrong value" error="0-3" sqref="C145:H145 C150:H150 C155:H155 C160:H160">
      <formula1>Electro</formula1>
    </dataValidation>
  </dataValidations>
  <pageMargins left="0.7" right="0.7" top="0.75" bottom="0.75" header="0.3" footer="0.3"/>
  <pageSetup paperSize="8" scale="68" orientation="portrait" r:id="rId1"/>
  <ignoredErrors>
    <ignoredError sqref="C122 E122 G122"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421" id="{73E93A01-4323-47E6-94A8-C5587E631D0D}">
            <xm:f>C18=Ref!$B$157</xm:f>
            <x14:dxf>
              <font>
                <b/>
                <i val="0"/>
                <strike val="0"/>
                <color theme="1" tint="4.9989318521683403E-2"/>
              </font>
            </x14:dxf>
          </x14:cfRule>
          <xm:sqref>C131 E131 G131 C135 E135 G135 C147 E147 G147 C19 E19 G19 C37 E37 G37 C43 E43 G43 C55 E55 G55 C62 E62 G62 C86 E86 G86 C93 E93 G93 C99 E99 G99 C105 E105 G105 C111 E111 G111 C49 E49 G49 C80 E80 G80 C140 E140 G140 C25 E25 G25 C31 E31 G31</xm:sqref>
        </x14:conditionalFormatting>
        <x14:conditionalFormatting xmlns:xm="http://schemas.microsoft.com/office/excel/2006/main">
          <x14:cfRule type="expression" priority="422" id="{583CF8C9-1CD3-4292-885D-F8315260B255}">
            <xm:f>A2=Ref!$B$156</xm:f>
            <x14:dxf>
              <font>
                <b/>
                <i val="0"/>
                <color theme="1" tint="4.9989318521683403E-2"/>
              </font>
            </x14:dxf>
          </x14:cfRule>
          <xm:sqref>D131 B3:B4 F131 H131 D135 D147 D19 D37 D43 D55 D62 D86 D93 D99 D105 D111 F43 H43 F55 H55 F19 H19 F37 H37 F62 H62 F86 H86 F93 H93 F99 H99 F105 H105 F111 H111 D49 F49 H49 D80 F80 H80 D140 F3:F4 E7:F7 D25 F25 H25 D31 F31 H31 F140 H140 F135 H135 F147 H147</xm:sqref>
        </x14:conditionalFormatting>
        <x14:conditionalFormatting xmlns:xm="http://schemas.microsoft.com/office/excel/2006/main">
          <x14:cfRule type="expression" priority="441" id="{F9F673A3-E47F-449B-870B-CEE20122F880}">
            <xm:f>A3=Ref!$B$156</xm:f>
            <x14:dxf>
              <font>
                <b/>
                <i val="0"/>
                <color theme="1" tint="4.9989318521683403E-2"/>
              </font>
            </x14:dxf>
          </x14:cfRule>
          <xm:sqref>D26 F26 H26 B5:B8</xm:sqref>
        </x14:conditionalFormatting>
        <x14:conditionalFormatting xmlns:xm="http://schemas.microsoft.com/office/excel/2006/main">
          <x14:cfRule type="expression" priority="444" id="{4BD5AA57-E73B-4A0B-847D-DC8B780645DC}">
            <xm:f>C24=Ref!$B$157</xm:f>
            <x14:dxf>
              <font>
                <b/>
                <i val="0"/>
                <strike val="0"/>
                <color theme="1" tint="4.9989318521683403E-2"/>
              </font>
            </x14:dxf>
          </x14:cfRule>
          <xm:sqref>C26 E26 G26</xm:sqref>
        </x14:conditionalFormatting>
        <x14:conditionalFormatting xmlns:xm="http://schemas.microsoft.com/office/excel/2006/main">
          <x14:cfRule type="expression" priority="585" id="{AC1F5598-7EE3-41FC-9278-34084F2F5FD5}">
            <xm:f>#REF!=Ref!$B$157</xm:f>
            <x14:dxf>
              <font>
                <b/>
                <i val="0"/>
                <strike val="0"/>
                <color theme="1" tint="4.9989318521683403E-2"/>
              </font>
            </x14:dxf>
          </x14:cfRule>
          <xm:sqref>C116</xm:sqref>
        </x14:conditionalFormatting>
        <x14:conditionalFormatting xmlns:xm="http://schemas.microsoft.com/office/excel/2006/main">
          <x14:cfRule type="expression" priority="587" id="{948DDFD1-78C6-4173-90F2-DBD811FEB25E}">
            <xm:f>#REF!=Ref!$B$157</xm:f>
            <x14:dxf>
              <font>
                <b/>
                <i val="0"/>
                <strike val="0"/>
                <color theme="1" tint="4.9989318521683403E-2"/>
              </font>
            </x14:dxf>
          </x14:cfRule>
          <xm:sqref>G116 E116</xm:sqref>
        </x14:conditionalFormatting>
        <x14:conditionalFormatting xmlns:xm="http://schemas.microsoft.com/office/excel/2006/main">
          <x14:cfRule type="expression" priority="72" id="{DF14386A-3B91-4DED-99DA-0BCE74639885}">
            <xm:f>C67=Ref!$B$157</xm:f>
            <x14:dxf>
              <font>
                <b/>
                <i val="0"/>
                <strike val="0"/>
                <color theme="1" tint="4.9989318521683403E-2"/>
              </font>
            </x14:dxf>
          </x14:cfRule>
          <xm:sqref>C68 E68 G68</xm:sqref>
        </x14:conditionalFormatting>
        <x14:conditionalFormatting xmlns:xm="http://schemas.microsoft.com/office/excel/2006/main">
          <x14:cfRule type="expression" priority="73" id="{0CEC7C08-CBC4-4CE1-97C5-FC8AF2B21695}">
            <xm:f>C67=Ref!$B$156</xm:f>
            <x14:dxf>
              <font>
                <b/>
                <i val="0"/>
                <color theme="1" tint="4.9989318521683403E-2"/>
              </font>
            </x14:dxf>
          </x14:cfRule>
          <xm:sqref>D68 F68 H68</xm:sqref>
        </x14:conditionalFormatting>
        <x14:conditionalFormatting xmlns:xm="http://schemas.microsoft.com/office/excel/2006/main">
          <x14:cfRule type="expression" priority="56" id="{95FE5E59-C4B3-4CFF-9228-5D9FFAFE02E4}">
            <xm:f>C54=Ref!$B$156</xm:f>
            <x14:dxf>
              <font>
                <b/>
                <i val="0"/>
                <color theme="1" tint="4.9989318521683403E-2"/>
              </font>
            </x14:dxf>
          </x14:cfRule>
          <xm:sqref>D56 F56 H56</xm:sqref>
        </x14:conditionalFormatting>
        <x14:conditionalFormatting xmlns:xm="http://schemas.microsoft.com/office/excel/2006/main">
          <x14:cfRule type="expression" priority="57" id="{B27DC80D-9300-4A37-860C-B0E305DDACFF}">
            <xm:f>C54=Ref!$B$157</xm:f>
            <x14:dxf>
              <font>
                <b/>
                <i val="0"/>
                <strike val="0"/>
                <color theme="1" tint="4.9989318521683403E-2"/>
              </font>
            </x14:dxf>
          </x14:cfRule>
          <xm:sqref>C56 E56 G56</xm:sqref>
        </x14:conditionalFormatting>
        <x14:conditionalFormatting xmlns:xm="http://schemas.microsoft.com/office/excel/2006/main">
          <x14:cfRule type="expression" priority="68" id="{C4C9D8D8-BC26-4D7C-AFEA-A38901D01021}">
            <xm:f>C73=Ref!$B$157</xm:f>
            <x14:dxf>
              <font>
                <b/>
                <i val="0"/>
                <strike val="0"/>
                <color theme="1" tint="4.9989318521683403E-2"/>
              </font>
            </x14:dxf>
          </x14:cfRule>
          <xm:sqref>C74 E74 G74</xm:sqref>
        </x14:conditionalFormatting>
        <x14:conditionalFormatting xmlns:xm="http://schemas.microsoft.com/office/excel/2006/main">
          <x14:cfRule type="expression" priority="69" id="{A638F018-CFD5-4955-8CD6-01CDC9BBC518}">
            <xm:f>C73=Ref!$B$156</xm:f>
            <x14:dxf>
              <font>
                <b/>
                <i val="0"/>
                <color theme="1" tint="4.9989318521683403E-2"/>
              </font>
            </x14:dxf>
          </x14:cfRule>
          <xm:sqref>D74 F74 H74</xm:sqref>
        </x14:conditionalFormatting>
        <x14:conditionalFormatting xmlns:xm="http://schemas.microsoft.com/office/excel/2006/main">
          <x14:cfRule type="expression" priority="54" id="{B9217D3B-D65B-49AF-A288-C35F061D2391}">
            <xm:f>C61=Ref!$B$156</xm:f>
            <x14:dxf>
              <font>
                <b/>
                <i val="0"/>
                <color theme="1" tint="4.9989318521683403E-2"/>
              </font>
            </x14:dxf>
          </x14:cfRule>
          <xm:sqref>D63 F63 H63</xm:sqref>
        </x14:conditionalFormatting>
        <x14:conditionalFormatting xmlns:xm="http://schemas.microsoft.com/office/excel/2006/main">
          <x14:cfRule type="expression" priority="55" id="{C3803BB5-9E6D-4C87-A955-3DCF2F795841}">
            <xm:f>C61=Ref!$B$157</xm:f>
            <x14:dxf>
              <font>
                <b/>
                <i val="0"/>
                <strike val="0"/>
                <color theme="1" tint="4.9989318521683403E-2"/>
              </font>
            </x14:dxf>
          </x14:cfRule>
          <xm:sqref>C63 E63 G63</xm:sqref>
        </x14:conditionalFormatting>
        <x14:conditionalFormatting xmlns:xm="http://schemas.microsoft.com/office/excel/2006/main">
          <x14:cfRule type="expression" priority="66" id="{76A65732-BAAD-4B4F-ADDC-F85B33453FC5}">
            <xm:f>C18=Ref!$B$156</xm:f>
            <x14:dxf>
              <font>
                <b/>
                <i val="0"/>
                <color theme="1" tint="4.9989318521683403E-2"/>
              </font>
            </x14:dxf>
          </x14:cfRule>
          <xm:sqref>D20 F20 H20</xm:sqref>
        </x14:conditionalFormatting>
        <x14:conditionalFormatting xmlns:xm="http://schemas.microsoft.com/office/excel/2006/main">
          <x14:cfRule type="expression" priority="67" id="{1CD15A08-B556-4795-A560-85CC7DB80411}">
            <xm:f>C18=Ref!$B$157</xm:f>
            <x14:dxf>
              <font>
                <b/>
                <i val="0"/>
                <strike val="0"/>
                <color theme="1" tint="4.9989318521683403E-2"/>
              </font>
            </x14:dxf>
          </x14:cfRule>
          <xm:sqref>C20 E20 G20</xm:sqref>
        </x14:conditionalFormatting>
        <x14:conditionalFormatting xmlns:xm="http://schemas.microsoft.com/office/excel/2006/main">
          <x14:cfRule type="expression" priority="64" id="{AA53848A-F545-4106-BF38-2719F9F174FC}">
            <xm:f>C30=Ref!$B$156</xm:f>
            <x14:dxf>
              <font>
                <b/>
                <i val="0"/>
                <color theme="1" tint="4.9989318521683403E-2"/>
              </font>
            </x14:dxf>
          </x14:cfRule>
          <xm:sqref>D32 F32 H32</xm:sqref>
        </x14:conditionalFormatting>
        <x14:conditionalFormatting xmlns:xm="http://schemas.microsoft.com/office/excel/2006/main">
          <x14:cfRule type="expression" priority="65" id="{9ABEBE0A-8121-4F9D-869A-05E3526B28F6}">
            <xm:f>C30=Ref!$B$157</xm:f>
            <x14:dxf>
              <font>
                <b/>
                <i val="0"/>
                <strike val="0"/>
                <color theme="1" tint="4.9989318521683403E-2"/>
              </font>
            </x14:dxf>
          </x14:cfRule>
          <xm:sqref>C32 E32 G32</xm:sqref>
        </x14:conditionalFormatting>
        <x14:conditionalFormatting xmlns:xm="http://schemas.microsoft.com/office/excel/2006/main">
          <x14:cfRule type="expression" priority="62" id="{FEC0A698-4C2D-4788-882D-B946CC89E183}">
            <xm:f>C36=Ref!$B$156</xm:f>
            <x14:dxf>
              <font>
                <b/>
                <i val="0"/>
                <color theme="1" tint="4.9989318521683403E-2"/>
              </font>
            </x14:dxf>
          </x14:cfRule>
          <xm:sqref>D38 F38 H38</xm:sqref>
        </x14:conditionalFormatting>
        <x14:conditionalFormatting xmlns:xm="http://schemas.microsoft.com/office/excel/2006/main">
          <x14:cfRule type="expression" priority="63" id="{2E39D7B9-D8DE-4245-A183-C8666C54EA53}">
            <xm:f>C36=Ref!$B$157</xm:f>
            <x14:dxf>
              <font>
                <b/>
                <i val="0"/>
                <strike val="0"/>
                <color theme="1" tint="4.9989318521683403E-2"/>
              </font>
            </x14:dxf>
          </x14:cfRule>
          <xm:sqref>C38 E38 G38</xm:sqref>
        </x14:conditionalFormatting>
        <x14:conditionalFormatting xmlns:xm="http://schemas.microsoft.com/office/excel/2006/main">
          <x14:cfRule type="expression" priority="60" id="{4ED3AE84-9C5F-42DA-9A9B-936B56E7664F}">
            <xm:f>C42=Ref!$B$156</xm:f>
            <x14:dxf>
              <font>
                <b/>
                <i val="0"/>
                <color theme="1" tint="4.9989318521683403E-2"/>
              </font>
            </x14:dxf>
          </x14:cfRule>
          <xm:sqref>D44 F44 H44</xm:sqref>
        </x14:conditionalFormatting>
        <x14:conditionalFormatting xmlns:xm="http://schemas.microsoft.com/office/excel/2006/main">
          <x14:cfRule type="expression" priority="61" id="{B7DB7FA5-7AA2-4372-8412-26C190B94B5E}">
            <xm:f>C42=Ref!$B$157</xm:f>
            <x14:dxf>
              <font>
                <b/>
                <i val="0"/>
                <strike val="0"/>
                <color theme="1" tint="4.9989318521683403E-2"/>
              </font>
            </x14:dxf>
          </x14:cfRule>
          <xm:sqref>C44 E44 G44</xm:sqref>
        </x14:conditionalFormatting>
        <x14:conditionalFormatting xmlns:xm="http://schemas.microsoft.com/office/excel/2006/main">
          <x14:cfRule type="expression" priority="58" id="{5F195B07-0224-4BDE-9653-29B68B620842}">
            <xm:f>C48=Ref!$B$156</xm:f>
            <x14:dxf>
              <font>
                <b/>
                <i val="0"/>
                <color theme="1" tint="4.9989318521683403E-2"/>
              </font>
            </x14:dxf>
          </x14:cfRule>
          <xm:sqref>D50 F50 H50</xm:sqref>
        </x14:conditionalFormatting>
        <x14:conditionalFormatting xmlns:xm="http://schemas.microsoft.com/office/excel/2006/main">
          <x14:cfRule type="expression" priority="59" id="{352F89E9-0A4E-4A36-9B00-2986FE7367AA}">
            <xm:f>C48=Ref!$B$157</xm:f>
            <x14:dxf>
              <font>
                <b/>
                <i val="0"/>
                <strike val="0"/>
                <color theme="1" tint="4.9989318521683403E-2"/>
              </font>
            </x14:dxf>
          </x14:cfRule>
          <xm:sqref>C50 E50 G50</xm:sqref>
        </x14:conditionalFormatting>
        <x14:conditionalFormatting xmlns:xm="http://schemas.microsoft.com/office/excel/2006/main">
          <x14:cfRule type="expression" priority="52" id="{5E92F855-BD9F-4693-BE72-D954C4861F53}">
            <xm:f>C67=Ref!$B$156</xm:f>
            <x14:dxf>
              <font>
                <b/>
                <i val="0"/>
                <color theme="1" tint="4.9989318521683403E-2"/>
              </font>
            </x14:dxf>
          </x14:cfRule>
          <xm:sqref>D69 F69 H69</xm:sqref>
        </x14:conditionalFormatting>
        <x14:conditionalFormatting xmlns:xm="http://schemas.microsoft.com/office/excel/2006/main">
          <x14:cfRule type="expression" priority="53" id="{E75AB3D7-8311-4621-9B9F-F06A3AECD542}">
            <xm:f>C67=Ref!$B$157</xm:f>
            <x14:dxf>
              <font>
                <b/>
                <i val="0"/>
                <strike val="0"/>
                <color theme="1" tint="4.9989318521683403E-2"/>
              </font>
            </x14:dxf>
          </x14:cfRule>
          <xm:sqref>C69 E69 G69</xm:sqref>
        </x14:conditionalFormatting>
        <x14:conditionalFormatting xmlns:xm="http://schemas.microsoft.com/office/excel/2006/main">
          <x14:cfRule type="expression" priority="50" id="{DD0AB42C-31AF-4A00-BD11-2C91CD77FB8C}">
            <xm:f>C73=Ref!$B$156</xm:f>
            <x14:dxf>
              <font>
                <b/>
                <i val="0"/>
                <color theme="1" tint="4.9989318521683403E-2"/>
              </font>
            </x14:dxf>
          </x14:cfRule>
          <xm:sqref>D75 F75 H75</xm:sqref>
        </x14:conditionalFormatting>
        <x14:conditionalFormatting xmlns:xm="http://schemas.microsoft.com/office/excel/2006/main">
          <x14:cfRule type="expression" priority="51" id="{447A89A1-5AEE-4245-AA0C-A5DE394127BC}">
            <xm:f>C73=Ref!$B$157</xm:f>
            <x14:dxf>
              <font>
                <b/>
                <i val="0"/>
                <strike val="0"/>
                <color theme="1" tint="4.9989318521683403E-2"/>
              </font>
            </x14:dxf>
          </x14:cfRule>
          <xm:sqref>C75 E75 G75</xm:sqref>
        </x14:conditionalFormatting>
        <x14:conditionalFormatting xmlns:xm="http://schemas.microsoft.com/office/excel/2006/main">
          <x14:cfRule type="expression" priority="48" id="{2CBFD119-838D-4F72-9A73-520046F357AA}">
            <xm:f>C79=Ref!$B$156</xm:f>
            <x14:dxf>
              <font>
                <b/>
                <i val="0"/>
                <color theme="1" tint="4.9989318521683403E-2"/>
              </font>
            </x14:dxf>
          </x14:cfRule>
          <xm:sqref>D81 F81 H81</xm:sqref>
        </x14:conditionalFormatting>
        <x14:conditionalFormatting xmlns:xm="http://schemas.microsoft.com/office/excel/2006/main">
          <x14:cfRule type="expression" priority="49" id="{1465759B-0E30-4A01-8157-9F36E7748B4C}">
            <xm:f>C79=Ref!$B$157</xm:f>
            <x14:dxf>
              <font>
                <b/>
                <i val="0"/>
                <strike val="0"/>
                <color theme="1" tint="4.9989318521683403E-2"/>
              </font>
            </x14:dxf>
          </x14:cfRule>
          <xm:sqref>C81 E81 G81</xm:sqref>
        </x14:conditionalFormatting>
        <x14:conditionalFormatting xmlns:xm="http://schemas.microsoft.com/office/excel/2006/main">
          <x14:cfRule type="expression" priority="46" id="{DB71AA48-BBA9-44F9-83B8-67440A2FC8E4}">
            <xm:f>C85=Ref!$B$156</xm:f>
            <x14:dxf>
              <font>
                <b/>
                <i val="0"/>
                <color theme="1" tint="4.9989318521683403E-2"/>
              </font>
            </x14:dxf>
          </x14:cfRule>
          <xm:sqref>D87 F87 H87</xm:sqref>
        </x14:conditionalFormatting>
        <x14:conditionalFormatting xmlns:xm="http://schemas.microsoft.com/office/excel/2006/main">
          <x14:cfRule type="expression" priority="47" id="{5A062462-1CE5-4899-ACCD-36188BA93663}">
            <xm:f>C85=Ref!$B$157</xm:f>
            <x14:dxf>
              <font>
                <b/>
                <i val="0"/>
                <strike val="0"/>
                <color theme="1" tint="4.9989318521683403E-2"/>
              </font>
            </x14:dxf>
          </x14:cfRule>
          <xm:sqref>C87 E87 G87</xm:sqref>
        </x14:conditionalFormatting>
        <x14:conditionalFormatting xmlns:xm="http://schemas.microsoft.com/office/excel/2006/main">
          <x14:cfRule type="expression" priority="44" id="{4DA1B358-65C6-4A24-83CC-076899E1B70A}">
            <xm:f>C92=Ref!$B$156</xm:f>
            <x14:dxf>
              <font>
                <b/>
                <i val="0"/>
                <color theme="1" tint="4.9989318521683403E-2"/>
              </font>
            </x14:dxf>
          </x14:cfRule>
          <xm:sqref>D94 F94 H94</xm:sqref>
        </x14:conditionalFormatting>
        <x14:conditionalFormatting xmlns:xm="http://schemas.microsoft.com/office/excel/2006/main">
          <x14:cfRule type="expression" priority="45" id="{844F6BFA-68C3-4073-A700-C0C5CE80D8A1}">
            <xm:f>C92=Ref!$B$157</xm:f>
            <x14:dxf>
              <font>
                <b/>
                <i val="0"/>
                <strike val="0"/>
                <color theme="1" tint="4.9989318521683403E-2"/>
              </font>
            </x14:dxf>
          </x14:cfRule>
          <xm:sqref>C94 E94 G94</xm:sqref>
        </x14:conditionalFormatting>
        <x14:conditionalFormatting xmlns:xm="http://schemas.microsoft.com/office/excel/2006/main">
          <x14:cfRule type="expression" priority="42" id="{AB83173C-C3D4-4F08-8D0A-074CA0FFEC28}">
            <xm:f>C98=Ref!$B$156</xm:f>
            <x14:dxf>
              <font>
                <b/>
                <i val="0"/>
                <color theme="1" tint="4.9989318521683403E-2"/>
              </font>
            </x14:dxf>
          </x14:cfRule>
          <xm:sqref>D100 F100 H100</xm:sqref>
        </x14:conditionalFormatting>
        <x14:conditionalFormatting xmlns:xm="http://schemas.microsoft.com/office/excel/2006/main">
          <x14:cfRule type="expression" priority="43" id="{4A8B986D-B1AD-4DB1-96C3-99356A1B55D3}">
            <xm:f>C98=Ref!$B$157</xm:f>
            <x14:dxf>
              <font>
                <b/>
                <i val="0"/>
                <strike val="0"/>
                <color theme="1" tint="4.9989318521683403E-2"/>
              </font>
            </x14:dxf>
          </x14:cfRule>
          <xm:sqref>C100 E100 G100</xm:sqref>
        </x14:conditionalFormatting>
        <x14:conditionalFormatting xmlns:xm="http://schemas.microsoft.com/office/excel/2006/main">
          <x14:cfRule type="expression" priority="40" id="{04745273-B2EF-4716-BE8F-D7DB00D5FD3E}">
            <xm:f>C104=Ref!$B$156</xm:f>
            <x14:dxf>
              <font>
                <b/>
                <i val="0"/>
                <color theme="1" tint="4.9989318521683403E-2"/>
              </font>
            </x14:dxf>
          </x14:cfRule>
          <xm:sqref>D106 F106 H106</xm:sqref>
        </x14:conditionalFormatting>
        <x14:conditionalFormatting xmlns:xm="http://schemas.microsoft.com/office/excel/2006/main">
          <x14:cfRule type="expression" priority="41" id="{8774F669-9C86-4BE0-8EC5-EC64CA414ADA}">
            <xm:f>C104=Ref!$B$157</xm:f>
            <x14:dxf>
              <font>
                <b/>
                <i val="0"/>
                <strike val="0"/>
                <color theme="1" tint="4.9989318521683403E-2"/>
              </font>
            </x14:dxf>
          </x14:cfRule>
          <xm:sqref>C106 E106 G106</xm:sqref>
        </x14:conditionalFormatting>
        <x14:conditionalFormatting xmlns:xm="http://schemas.microsoft.com/office/excel/2006/main">
          <x14:cfRule type="expression" priority="38" id="{78C5D34E-D204-4949-9B1A-0572772E1B18}">
            <xm:f>C110=Ref!$B$156</xm:f>
            <x14:dxf>
              <font>
                <b/>
                <i val="0"/>
                <color theme="1" tint="4.9989318521683403E-2"/>
              </font>
            </x14:dxf>
          </x14:cfRule>
          <xm:sqref>D112 F112 H112</xm:sqref>
        </x14:conditionalFormatting>
        <x14:conditionalFormatting xmlns:xm="http://schemas.microsoft.com/office/excel/2006/main">
          <x14:cfRule type="expression" priority="39" id="{F9642472-22C1-40AB-84FF-F027225FC444}">
            <xm:f>C110=Ref!$B$157</xm:f>
            <x14:dxf>
              <font>
                <b/>
                <i val="0"/>
                <strike val="0"/>
                <color theme="1" tint="4.9989318521683403E-2"/>
              </font>
            </x14:dxf>
          </x14:cfRule>
          <xm:sqref>C112 E112 G112</xm:sqref>
        </x14:conditionalFormatting>
        <x14:conditionalFormatting xmlns:xm="http://schemas.microsoft.com/office/excel/2006/main">
          <x14:cfRule type="expression" priority="37" id="{E65B8F0C-77AA-4277-9437-6A003846CAF5}">
            <xm:f>C115=Ref!$B$157</xm:f>
            <x14:dxf>
              <font>
                <b/>
                <i val="0"/>
                <strike val="0"/>
                <color theme="1" tint="4.9989318521683403E-2"/>
              </font>
            </x14:dxf>
          </x14:cfRule>
          <xm:sqref>C117</xm:sqref>
        </x14:conditionalFormatting>
        <x14:conditionalFormatting xmlns:xm="http://schemas.microsoft.com/office/excel/2006/main">
          <x14:cfRule type="expression" priority="36" id="{9B32DC23-79B6-42FD-888E-0823D03C7112}">
            <xm:f>E115=Ref!$B$157</xm:f>
            <x14:dxf>
              <font>
                <b/>
                <i val="0"/>
                <strike val="0"/>
                <color theme="1" tint="4.9989318521683403E-2"/>
              </font>
            </x14:dxf>
          </x14:cfRule>
          <xm:sqref>E117 G117</xm:sqref>
        </x14:conditionalFormatting>
        <x14:conditionalFormatting xmlns:xm="http://schemas.microsoft.com/office/excel/2006/main">
          <x14:cfRule type="expression" priority="34" id="{0AC0AF91-400B-4EB0-8ECF-FC37739A6ADB}">
            <xm:f>C151=Ref!$B$157</xm:f>
            <x14:dxf>
              <font>
                <b/>
                <i val="0"/>
                <strike val="0"/>
                <color theme="1" tint="4.9989318521683403E-2"/>
              </font>
            </x14:dxf>
          </x14:cfRule>
          <xm:sqref>C152 E152 G152</xm:sqref>
        </x14:conditionalFormatting>
        <x14:conditionalFormatting xmlns:xm="http://schemas.microsoft.com/office/excel/2006/main">
          <x14:cfRule type="expression" priority="28" id="{DCCFD214-06EB-4D82-BF2D-38C38BFAF90F}">
            <xm:f>C151=Ref!$B$156</xm:f>
            <x14:dxf>
              <font>
                <b/>
                <i val="0"/>
                <color theme="1" tint="4.9989318521683403E-2"/>
              </font>
            </x14:dxf>
          </x14:cfRule>
          <xm:sqref>D152</xm:sqref>
        </x14:conditionalFormatting>
        <x14:conditionalFormatting xmlns:xm="http://schemas.microsoft.com/office/excel/2006/main">
          <x14:cfRule type="expression" priority="32" id="{FAC51469-57F3-4F8B-86E4-0F5A33D17803}">
            <xm:f>C156=Ref!$B$157</xm:f>
            <x14:dxf>
              <font>
                <b/>
                <i val="0"/>
                <strike val="0"/>
                <color theme="1" tint="4.9989318521683403E-2"/>
              </font>
            </x14:dxf>
          </x14:cfRule>
          <xm:sqref>C157 E157 G157</xm:sqref>
        </x14:conditionalFormatting>
        <x14:conditionalFormatting xmlns:xm="http://schemas.microsoft.com/office/excel/2006/main">
          <x14:cfRule type="expression" priority="30" id="{BE9E038B-7775-4D66-88F3-8918E9EB4814}">
            <xm:f>C161=Ref!$B$157</xm:f>
            <x14:dxf>
              <font>
                <b/>
                <i val="0"/>
                <strike val="0"/>
                <color theme="1" tint="4.9989318521683403E-2"/>
              </font>
            </x14:dxf>
          </x14:cfRule>
          <xm:sqref>C162 E162 G162</xm:sqref>
        </x14:conditionalFormatting>
        <x14:conditionalFormatting xmlns:xm="http://schemas.microsoft.com/office/excel/2006/main">
          <x14:cfRule type="expression" priority="20" id="{879FA40C-BEFA-4319-A708-57D12D2BAB61}">
            <xm:f>G161=Ref!$B$156</xm:f>
            <x14:dxf>
              <font>
                <b/>
                <i val="0"/>
                <color theme="1" tint="4.9989318521683403E-2"/>
              </font>
            </x14:dxf>
          </x14:cfRule>
          <xm:sqref>H162</xm:sqref>
        </x14:conditionalFormatting>
        <x14:conditionalFormatting xmlns:xm="http://schemas.microsoft.com/office/excel/2006/main">
          <x14:cfRule type="expression" priority="27" id="{C17CD78C-742F-43E6-9972-CC394D17B387}">
            <xm:f>E151=Ref!$B$156</xm:f>
            <x14:dxf>
              <font>
                <b/>
                <i val="0"/>
                <color theme="1" tint="4.9989318521683403E-2"/>
              </font>
            </x14:dxf>
          </x14:cfRule>
          <xm:sqref>F152</xm:sqref>
        </x14:conditionalFormatting>
        <x14:conditionalFormatting xmlns:xm="http://schemas.microsoft.com/office/excel/2006/main">
          <x14:cfRule type="expression" priority="26" id="{14FC6F27-381B-4CD2-8198-19C00E2528BD}">
            <xm:f>G151=Ref!$B$156</xm:f>
            <x14:dxf>
              <font>
                <b/>
                <i val="0"/>
                <color theme="1" tint="4.9989318521683403E-2"/>
              </font>
            </x14:dxf>
          </x14:cfRule>
          <xm:sqref>H152</xm:sqref>
        </x14:conditionalFormatting>
        <x14:conditionalFormatting xmlns:xm="http://schemas.microsoft.com/office/excel/2006/main">
          <x14:cfRule type="expression" priority="25" id="{35947A2C-A109-4193-A253-33F3616AB1A1}">
            <xm:f>C156=Ref!$B$156</xm:f>
            <x14:dxf>
              <font>
                <b/>
                <i val="0"/>
                <color theme="1" tint="4.9989318521683403E-2"/>
              </font>
            </x14:dxf>
          </x14:cfRule>
          <xm:sqref>D157</xm:sqref>
        </x14:conditionalFormatting>
        <x14:conditionalFormatting xmlns:xm="http://schemas.microsoft.com/office/excel/2006/main">
          <x14:cfRule type="expression" priority="24" id="{A8A8AE5E-6477-47AF-91CD-7E638CB52F90}">
            <xm:f>E156=Ref!$B$156</xm:f>
            <x14:dxf>
              <font>
                <b/>
                <i val="0"/>
                <color theme="1" tint="4.9989318521683403E-2"/>
              </font>
            </x14:dxf>
          </x14:cfRule>
          <xm:sqref>F157</xm:sqref>
        </x14:conditionalFormatting>
        <x14:conditionalFormatting xmlns:xm="http://schemas.microsoft.com/office/excel/2006/main">
          <x14:cfRule type="expression" priority="23" id="{6379B9C7-358B-4EB2-B248-04B1CB833523}">
            <xm:f>G156=Ref!$B$156</xm:f>
            <x14:dxf>
              <font>
                <b/>
                <i val="0"/>
                <color theme="1" tint="4.9989318521683403E-2"/>
              </font>
            </x14:dxf>
          </x14:cfRule>
          <xm:sqref>H157</xm:sqref>
        </x14:conditionalFormatting>
        <x14:conditionalFormatting xmlns:xm="http://schemas.microsoft.com/office/excel/2006/main">
          <x14:cfRule type="expression" priority="22" id="{3BF8D633-AD13-4EA0-BECA-73EA2E75C92F}">
            <xm:f>C161=Ref!$B$156</xm:f>
            <x14:dxf>
              <font>
                <b/>
                <i val="0"/>
                <color theme="1" tint="4.9989318521683403E-2"/>
              </font>
            </x14:dxf>
          </x14:cfRule>
          <xm:sqref>D162</xm:sqref>
        </x14:conditionalFormatting>
        <x14:conditionalFormatting xmlns:xm="http://schemas.microsoft.com/office/excel/2006/main">
          <x14:cfRule type="expression" priority="21" id="{7D94BF97-A648-4240-B6F4-DA17FC84665D}">
            <xm:f>E161=Ref!$B$156</xm:f>
            <x14:dxf>
              <font>
                <b/>
                <i val="0"/>
                <color theme="1" tint="4.9989318521683403E-2"/>
              </font>
            </x14:dxf>
          </x14:cfRule>
          <xm:sqref>F162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AL211"/>
  <sheetViews>
    <sheetView zoomScale="90" zoomScaleNormal="90" workbookViewId="0">
      <selection activeCell="J207" sqref="J207"/>
    </sheetView>
  </sheetViews>
  <sheetFormatPr defaultRowHeight="15" x14ac:dyDescent="0.25"/>
  <cols>
    <col min="1" max="1" width="35" customWidth="1"/>
    <col min="2" max="3" width="11.42578125" bestFit="1" customWidth="1"/>
    <col min="4" max="4" width="13.28515625" bestFit="1" customWidth="1"/>
    <col min="5" max="7" width="10.42578125" bestFit="1" customWidth="1"/>
    <col min="8" max="16" width="9.140625" customWidth="1"/>
    <col min="17" max="17" width="10.42578125" bestFit="1" customWidth="1"/>
    <col min="18" max="38" width="10.5703125" bestFit="1" customWidth="1"/>
  </cols>
  <sheetData>
    <row r="1" spans="1:38" x14ac:dyDescent="0.25">
      <c r="A1" s="8">
        <v>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s="12" customFormat="1" ht="18.75" x14ac:dyDescent="0.3">
      <c r="A2" s="4" t="s">
        <v>53</v>
      </c>
      <c r="B2" s="14" t="s">
        <v>56</v>
      </c>
      <c r="D2" s="3">
        <v>1</v>
      </c>
      <c r="E2" s="3">
        <v>2</v>
      </c>
      <c r="F2" s="3">
        <v>3</v>
      </c>
      <c r="G2" s="3">
        <v>4</v>
      </c>
      <c r="H2" s="3">
        <v>5</v>
      </c>
      <c r="I2" s="3">
        <v>6</v>
      </c>
      <c r="J2" s="3">
        <v>7</v>
      </c>
      <c r="K2" s="3">
        <v>8</v>
      </c>
      <c r="L2" s="3">
        <v>9</v>
      </c>
      <c r="M2" s="3">
        <v>10</v>
      </c>
      <c r="N2" s="3">
        <v>11</v>
      </c>
      <c r="O2" s="3">
        <v>12</v>
      </c>
      <c r="P2" s="3">
        <v>13</v>
      </c>
      <c r="Q2" s="3">
        <v>14</v>
      </c>
      <c r="R2" s="3">
        <v>15</v>
      </c>
      <c r="S2" s="3">
        <v>16</v>
      </c>
      <c r="T2" s="3">
        <v>17</v>
      </c>
      <c r="U2" s="3">
        <v>18</v>
      </c>
      <c r="V2" s="3">
        <v>19</v>
      </c>
      <c r="W2" s="3">
        <v>20</v>
      </c>
      <c r="X2" s="3">
        <v>21</v>
      </c>
      <c r="Y2" s="3">
        <v>22</v>
      </c>
      <c r="Z2" s="3">
        <v>23</v>
      </c>
      <c r="AA2" s="3">
        <v>24</v>
      </c>
      <c r="AB2" s="3">
        <v>25</v>
      </c>
      <c r="AC2" s="3">
        <v>26</v>
      </c>
      <c r="AD2" s="3">
        <v>27</v>
      </c>
      <c r="AE2" s="3">
        <v>28</v>
      </c>
      <c r="AF2" s="3">
        <v>29</v>
      </c>
      <c r="AG2" s="3">
        <v>30</v>
      </c>
      <c r="AH2" s="3">
        <v>31</v>
      </c>
      <c r="AI2" s="3">
        <v>32</v>
      </c>
      <c r="AJ2" s="3">
        <v>33</v>
      </c>
      <c r="AK2" s="3">
        <v>34</v>
      </c>
      <c r="AL2" s="3">
        <v>35</v>
      </c>
    </row>
    <row r="3" spans="1:38" s="12" customFormat="1" x14ac:dyDescent="0.25">
      <c r="A3" t="str">
        <f>MAIN!$B$121</f>
        <v>Apkure</v>
      </c>
      <c r="B3" s="13">
        <f ca="1">IF(MAIN!C123=Defined,MAIN!D124,MAIN!C124)</f>
        <v>7.2999999999999995E-2</v>
      </c>
      <c r="C3" s="14"/>
      <c r="D3" s="15">
        <f ca="1">MAIN!$C$7/MAIN!C125*MAIN!C126*CFs!B3</f>
        <v>18601.643612631578</v>
      </c>
      <c r="E3" s="15">
        <f t="shared" ref="E3:AL3" ca="1" si="0">D3*(1+INFLATION)</f>
        <v>19085.286346559998</v>
      </c>
      <c r="F3" s="15">
        <f t="shared" ca="1" si="0"/>
        <v>19581.503791570558</v>
      </c>
      <c r="G3" s="15">
        <f t="shared" ca="1" si="0"/>
        <v>20090.622890151393</v>
      </c>
      <c r="H3" s="15">
        <f t="shared" ca="1" si="0"/>
        <v>20612.97908529533</v>
      </c>
      <c r="I3" s="15">
        <f t="shared" ca="1" si="0"/>
        <v>21148.916541513008</v>
      </c>
      <c r="J3" s="15">
        <f t="shared" ca="1" si="0"/>
        <v>21698.788371592345</v>
      </c>
      <c r="K3" s="15">
        <f t="shared" ca="1" si="0"/>
        <v>22262.956869253747</v>
      </c>
      <c r="L3" s="15">
        <f t="shared" ca="1" si="0"/>
        <v>22841.793747854346</v>
      </c>
      <c r="M3" s="15">
        <f t="shared" ca="1" si="0"/>
        <v>23435.680385298561</v>
      </c>
      <c r="N3" s="15">
        <f t="shared" ca="1" si="0"/>
        <v>24045.008075316324</v>
      </c>
      <c r="O3" s="15">
        <f t="shared" ca="1" si="0"/>
        <v>24670.178285274549</v>
      </c>
      <c r="P3" s="15">
        <f t="shared" ca="1" si="0"/>
        <v>25311.602920691686</v>
      </c>
      <c r="Q3" s="15">
        <f t="shared" ca="1" si="0"/>
        <v>25969.704596629672</v>
      </c>
      <c r="R3" s="15">
        <f t="shared" ca="1" si="0"/>
        <v>26644.916916142043</v>
      </c>
      <c r="S3" s="15">
        <f t="shared" ca="1" si="0"/>
        <v>27337.684755961738</v>
      </c>
      <c r="T3" s="15">
        <f t="shared" ca="1" si="0"/>
        <v>28048.464559616743</v>
      </c>
      <c r="U3" s="15">
        <f t="shared" ca="1" si="0"/>
        <v>28777.724638166779</v>
      </c>
      <c r="V3" s="15">
        <f t="shared" ca="1" si="0"/>
        <v>29525.945478759117</v>
      </c>
      <c r="W3" s="15">
        <f t="shared" ca="1" si="0"/>
        <v>30293.620061206853</v>
      </c>
      <c r="X3" s="15">
        <f t="shared" ca="1" si="0"/>
        <v>31081.254182798231</v>
      </c>
      <c r="Y3" s="15">
        <f t="shared" ca="1" si="0"/>
        <v>31889.366791550987</v>
      </c>
      <c r="Z3" s="15">
        <f t="shared" ca="1" si="0"/>
        <v>32718.490328131313</v>
      </c>
      <c r="AA3" s="15">
        <f t="shared" ca="1" si="0"/>
        <v>33569.171076662729</v>
      </c>
      <c r="AB3" s="15">
        <f t="shared" ca="1" si="0"/>
        <v>34441.969524655964</v>
      </c>
      <c r="AC3" s="15">
        <f t="shared" ca="1" si="0"/>
        <v>35337.460732297019</v>
      </c>
      <c r="AD3" s="15">
        <f t="shared" ca="1" si="0"/>
        <v>36256.234711336743</v>
      </c>
      <c r="AE3" s="15">
        <f t="shared" ca="1" si="0"/>
        <v>37198.896813831496</v>
      </c>
      <c r="AF3" s="15">
        <f t="shared" ca="1" si="0"/>
        <v>38166.068130991116</v>
      </c>
      <c r="AG3" s="15">
        <f t="shared" ca="1" si="0"/>
        <v>39158.385902396883</v>
      </c>
      <c r="AH3" s="15">
        <f t="shared" ca="1" si="0"/>
        <v>40176.503935859204</v>
      </c>
      <c r="AI3" s="15">
        <f t="shared" ca="1" si="0"/>
        <v>41221.093038191546</v>
      </c>
      <c r="AJ3" s="15">
        <f t="shared" ca="1" si="0"/>
        <v>42292.841457184528</v>
      </c>
      <c r="AK3" s="15">
        <f t="shared" ca="1" si="0"/>
        <v>43392.455335071325</v>
      </c>
      <c r="AL3" s="15">
        <f t="shared" ca="1" si="0"/>
        <v>44520.659173783177</v>
      </c>
    </row>
    <row r="4" spans="1:38" s="12" customFormat="1" x14ac:dyDescent="0.25">
      <c r="A4" t="s">
        <v>55</v>
      </c>
      <c r="B4" s="13">
        <f ca="1">IF(MAIN!C130=Defined,MAIN!D131,MAIN!C131)</f>
        <v>7.2999999999999995E-2</v>
      </c>
      <c r="C4" s="14"/>
      <c r="D4" s="42">
        <f ca="1">MAIN!C133/MAIN!C132*CFs!B4*AREAT</f>
        <v>3309.3047058823531</v>
      </c>
      <c r="E4" s="15">
        <f t="shared" ref="E4:AL4" ca="1" si="1">D4*(1+INFLATION)</f>
        <v>3395.3466282352942</v>
      </c>
      <c r="F4" s="15">
        <f t="shared" ca="1" si="1"/>
        <v>3483.6256405694121</v>
      </c>
      <c r="G4" s="15">
        <f t="shared" ca="1" si="1"/>
        <v>3574.199907224217</v>
      </c>
      <c r="H4" s="15">
        <f t="shared" ca="1" si="1"/>
        <v>3667.1291048120465</v>
      </c>
      <c r="I4" s="15">
        <f t="shared" ca="1" si="1"/>
        <v>3762.4744615371596</v>
      </c>
      <c r="J4" s="15">
        <f t="shared" ca="1" si="1"/>
        <v>3860.2987975371257</v>
      </c>
      <c r="K4" s="15">
        <f t="shared" ca="1" si="1"/>
        <v>3960.6665662730911</v>
      </c>
      <c r="L4" s="15">
        <f t="shared" ca="1" si="1"/>
        <v>4063.6438969961914</v>
      </c>
      <c r="M4" s="15">
        <f t="shared" ca="1" si="1"/>
        <v>4169.2986383180923</v>
      </c>
      <c r="N4" s="15">
        <f t="shared" ca="1" si="1"/>
        <v>4277.7004029143627</v>
      </c>
      <c r="O4" s="15">
        <f t="shared" ca="1" si="1"/>
        <v>4388.9206133901362</v>
      </c>
      <c r="P4" s="15">
        <f t="shared" ca="1" si="1"/>
        <v>4503.0325493382798</v>
      </c>
      <c r="Q4" s="15">
        <f t="shared" ca="1" si="1"/>
        <v>4620.1113956210747</v>
      </c>
      <c r="R4" s="15">
        <f t="shared" ca="1" si="1"/>
        <v>4740.2342919072225</v>
      </c>
      <c r="S4" s="15">
        <f t="shared" ca="1" si="1"/>
        <v>4863.4803834968106</v>
      </c>
      <c r="T4" s="15">
        <f t="shared" ca="1" si="1"/>
        <v>4989.9308734677279</v>
      </c>
      <c r="U4" s="15">
        <f t="shared" ca="1" si="1"/>
        <v>5119.6690761778891</v>
      </c>
      <c r="V4" s="15">
        <f t="shared" ca="1" si="1"/>
        <v>5252.7804721585144</v>
      </c>
      <c r="W4" s="15">
        <f t="shared" ca="1" si="1"/>
        <v>5389.3527644346359</v>
      </c>
      <c r="X4" s="15">
        <f t="shared" ca="1" si="1"/>
        <v>5529.4759363099365</v>
      </c>
      <c r="Y4" s="15">
        <f t="shared" ca="1" si="1"/>
        <v>5673.2423106539954</v>
      </c>
      <c r="Z4" s="15">
        <f t="shared" ca="1" si="1"/>
        <v>5820.7466107309992</v>
      </c>
      <c r="AA4" s="15">
        <f t="shared" ca="1" si="1"/>
        <v>5972.0860226100058</v>
      </c>
      <c r="AB4" s="15">
        <f t="shared" ca="1" si="1"/>
        <v>6127.3602591978661</v>
      </c>
      <c r="AC4" s="15">
        <f t="shared" ca="1" si="1"/>
        <v>6286.6716259370105</v>
      </c>
      <c r="AD4" s="15">
        <f t="shared" ca="1" si="1"/>
        <v>6450.1250882113727</v>
      </c>
      <c r="AE4" s="15">
        <f t="shared" ca="1" si="1"/>
        <v>6617.8283405048687</v>
      </c>
      <c r="AF4" s="15">
        <f t="shared" ca="1" si="1"/>
        <v>6789.8918773579953</v>
      </c>
      <c r="AG4" s="15">
        <f t="shared" ca="1" si="1"/>
        <v>6966.429066169303</v>
      </c>
      <c r="AH4" s="15">
        <f t="shared" ca="1" si="1"/>
        <v>7147.5562218897048</v>
      </c>
      <c r="AI4" s="15">
        <f t="shared" ca="1" si="1"/>
        <v>7333.3926836588371</v>
      </c>
      <c r="AJ4" s="15">
        <f t="shared" ca="1" si="1"/>
        <v>7524.0608934339671</v>
      </c>
      <c r="AK4" s="15">
        <f t="shared" ca="1" si="1"/>
        <v>7719.6864766632507</v>
      </c>
      <c r="AL4" s="15">
        <f t="shared" ca="1" si="1"/>
        <v>7920.3983250564952</v>
      </c>
    </row>
    <row r="5" spans="1:38" s="12" customFormat="1" x14ac:dyDescent="0.25">
      <c r="A5" t="s">
        <v>54</v>
      </c>
      <c r="B5" s="13">
        <f>IF(MAIN!C134=Defined,MAIN!D135,MAIN!C135)</f>
        <v>0.76</v>
      </c>
      <c r="C5" s="14">
        <f>IF(MAIN!$C$52=Ref!$B$54,0.85,IF(MAIN!$C$52=Ref!$B$55,0.7,1))</f>
        <v>1</v>
      </c>
      <c r="D5" s="13">
        <f>MAIN!$C$8*MAIN!C136*CFs!B5*C5</f>
        <v>2280</v>
      </c>
      <c r="E5" s="15">
        <f t="shared" ref="E5:AL5" si="2">D5*(1+INFLATION)</f>
        <v>2339.2800000000002</v>
      </c>
      <c r="F5" s="15">
        <f t="shared" si="2"/>
        <v>2400.1012800000003</v>
      </c>
      <c r="G5" s="15">
        <f t="shared" si="2"/>
        <v>2462.5039132800002</v>
      </c>
      <c r="H5" s="15">
        <f t="shared" si="2"/>
        <v>2526.5290150252804</v>
      </c>
      <c r="I5" s="15">
        <f t="shared" si="2"/>
        <v>2592.2187694159379</v>
      </c>
      <c r="J5" s="15">
        <f t="shared" si="2"/>
        <v>2659.6164574207523</v>
      </c>
      <c r="K5" s="15">
        <f t="shared" si="2"/>
        <v>2728.7664853136921</v>
      </c>
      <c r="L5" s="15">
        <f t="shared" si="2"/>
        <v>2799.714413931848</v>
      </c>
      <c r="M5" s="15">
        <f t="shared" si="2"/>
        <v>2872.506988694076</v>
      </c>
      <c r="N5" s="15">
        <f t="shared" si="2"/>
        <v>2947.192170400122</v>
      </c>
      <c r="O5" s="15">
        <f t="shared" si="2"/>
        <v>3023.8191668305253</v>
      </c>
      <c r="P5" s="15">
        <f t="shared" si="2"/>
        <v>3102.4384651681189</v>
      </c>
      <c r="Q5" s="15">
        <f t="shared" si="2"/>
        <v>3183.1018652624903</v>
      </c>
      <c r="R5" s="15">
        <f t="shared" si="2"/>
        <v>3265.8625137593149</v>
      </c>
      <c r="S5" s="15">
        <f t="shared" si="2"/>
        <v>3350.7749391170573</v>
      </c>
      <c r="T5" s="15">
        <f t="shared" si="2"/>
        <v>3437.8950875341011</v>
      </c>
      <c r="U5" s="15">
        <f t="shared" si="2"/>
        <v>3527.2803598099877</v>
      </c>
      <c r="V5" s="15">
        <f t="shared" si="2"/>
        <v>3618.9896491650475</v>
      </c>
      <c r="W5" s="15">
        <f t="shared" si="2"/>
        <v>3713.0833800433388</v>
      </c>
      <c r="X5" s="15">
        <f t="shared" si="2"/>
        <v>3809.6235479244656</v>
      </c>
      <c r="Y5" s="15">
        <f t="shared" si="2"/>
        <v>3908.6737601705017</v>
      </c>
      <c r="Z5" s="15">
        <f t="shared" si="2"/>
        <v>4010.2992779349347</v>
      </c>
      <c r="AA5" s="15">
        <f t="shared" si="2"/>
        <v>4114.5670591612434</v>
      </c>
      <c r="AB5" s="15">
        <f t="shared" si="2"/>
        <v>4221.5458026994356</v>
      </c>
      <c r="AC5" s="15">
        <f t="shared" si="2"/>
        <v>4331.305993569621</v>
      </c>
      <c r="AD5" s="15">
        <f t="shared" si="2"/>
        <v>4443.9199494024315</v>
      </c>
      <c r="AE5" s="15">
        <f t="shared" si="2"/>
        <v>4559.4618680868944</v>
      </c>
      <c r="AF5" s="15">
        <f t="shared" si="2"/>
        <v>4678.0078766571542</v>
      </c>
      <c r="AG5" s="15">
        <f t="shared" si="2"/>
        <v>4799.6360814502405</v>
      </c>
      <c r="AH5" s="15">
        <f t="shared" si="2"/>
        <v>4924.4266195679465</v>
      </c>
      <c r="AI5" s="15">
        <f t="shared" si="2"/>
        <v>5052.4617116767131</v>
      </c>
      <c r="AJ5" s="15">
        <f t="shared" si="2"/>
        <v>5183.8257161803076</v>
      </c>
      <c r="AK5" s="15">
        <f t="shared" si="2"/>
        <v>5318.6051848009956</v>
      </c>
      <c r="AL5" s="15">
        <f t="shared" si="2"/>
        <v>5456.8889196058217</v>
      </c>
    </row>
    <row r="6" spans="1:38" s="12" customFormat="1" x14ac:dyDescent="0.25">
      <c r="A6" t="str">
        <f>MAIN!$B$138</f>
        <v>Kanalizācija</v>
      </c>
      <c r="B6" s="13">
        <f>IF(MAIN!$C$139=Defined,MAIN!$D$140,MAIN!$C$140)</f>
        <v>0.79</v>
      </c>
      <c r="C6" s="14">
        <f>IF(MAIN!$C$52=Ref!$B$54,0.85,IF(MAIN!$C$52=Ref!$B$55,0.7,1))</f>
        <v>1</v>
      </c>
      <c r="D6" s="13">
        <f>MAIN!$C$8*MAIN!C141*CFs!B6*C6</f>
        <v>2370</v>
      </c>
      <c r="E6" s="15">
        <f t="shared" ref="E6:AL6" si="3">D6*(1+INFLATION)</f>
        <v>2431.62</v>
      </c>
      <c r="F6" s="15">
        <f t="shared" si="3"/>
        <v>2494.8421199999998</v>
      </c>
      <c r="G6" s="15">
        <f t="shared" si="3"/>
        <v>2559.7080151199998</v>
      </c>
      <c r="H6" s="15">
        <f t="shared" si="3"/>
        <v>2626.2604235131198</v>
      </c>
      <c r="I6" s="15">
        <f t="shared" si="3"/>
        <v>2694.5431945244609</v>
      </c>
      <c r="J6" s="15">
        <f t="shared" si="3"/>
        <v>2764.6013175820967</v>
      </c>
      <c r="K6" s="15">
        <f t="shared" si="3"/>
        <v>2836.4809518392312</v>
      </c>
      <c r="L6" s="15">
        <f t="shared" si="3"/>
        <v>2910.2294565870511</v>
      </c>
      <c r="M6" s="15">
        <f t="shared" si="3"/>
        <v>2985.8954224583144</v>
      </c>
      <c r="N6" s="15">
        <f t="shared" si="3"/>
        <v>3063.5287034422308</v>
      </c>
      <c r="O6" s="15">
        <f t="shared" si="3"/>
        <v>3143.1804497317289</v>
      </c>
      <c r="P6" s="15">
        <f t="shared" si="3"/>
        <v>3224.9031414247538</v>
      </c>
      <c r="Q6" s="15">
        <f t="shared" si="3"/>
        <v>3308.7506231017974</v>
      </c>
      <c r="R6" s="15">
        <f t="shared" si="3"/>
        <v>3394.7781393024443</v>
      </c>
      <c r="S6" s="15">
        <f t="shared" si="3"/>
        <v>3483.0423709243078</v>
      </c>
      <c r="T6" s="15">
        <f t="shared" si="3"/>
        <v>3573.6014725683399</v>
      </c>
      <c r="U6" s="15">
        <f t="shared" si="3"/>
        <v>3666.5151108551167</v>
      </c>
      <c r="V6" s="15">
        <f t="shared" si="3"/>
        <v>3761.8445037373499</v>
      </c>
      <c r="W6" s="15">
        <f t="shared" si="3"/>
        <v>3859.6524608345212</v>
      </c>
      <c r="X6" s="15">
        <f t="shared" si="3"/>
        <v>3960.0034248162187</v>
      </c>
      <c r="Y6" s="15">
        <f t="shared" si="3"/>
        <v>4062.9635138614403</v>
      </c>
      <c r="Z6" s="15">
        <f t="shared" si="3"/>
        <v>4168.6005652218382</v>
      </c>
      <c r="AA6" s="15">
        <f t="shared" si="3"/>
        <v>4276.9841799176065</v>
      </c>
      <c r="AB6" s="15">
        <f t="shared" si="3"/>
        <v>4388.1857685954647</v>
      </c>
      <c r="AC6" s="15">
        <f t="shared" si="3"/>
        <v>4502.2785985789469</v>
      </c>
      <c r="AD6" s="15">
        <f t="shared" si="3"/>
        <v>4619.3378421419993</v>
      </c>
      <c r="AE6" s="15">
        <f t="shared" si="3"/>
        <v>4739.4406260376918</v>
      </c>
      <c r="AF6" s="15">
        <f t="shared" si="3"/>
        <v>4862.6660823146722</v>
      </c>
      <c r="AG6" s="15">
        <f t="shared" si="3"/>
        <v>4989.0954004548539</v>
      </c>
      <c r="AH6" s="15">
        <f t="shared" si="3"/>
        <v>5118.8118808666804</v>
      </c>
      <c r="AI6" s="15">
        <f t="shared" si="3"/>
        <v>5251.900989769214</v>
      </c>
      <c r="AJ6" s="15">
        <f t="shared" si="3"/>
        <v>5388.4504155032137</v>
      </c>
      <c r="AK6" s="15">
        <f t="shared" si="3"/>
        <v>5528.550126306297</v>
      </c>
      <c r="AL6" s="15">
        <f t="shared" si="3"/>
        <v>5672.2924295902612</v>
      </c>
    </row>
    <row r="7" spans="1:38" s="12" customFormat="1" x14ac:dyDescent="0.25">
      <c r="A7" t="str">
        <f>MAIN!$B$143 &amp; " " &amp;MAIN!$B$145</f>
        <v>Elektroenerģija Mehāniskā ventilācija</v>
      </c>
      <c r="B7" s="13">
        <f ca="1">IF(MAIN!C146=Defined,MAIN!D147,MAIN!C147)</f>
        <v>0.15</v>
      </c>
      <c r="C7" s="14"/>
      <c r="D7" s="13">
        <f ca="1">B7*MAIN!C148*AREAT</f>
        <v>5475.1889999999994</v>
      </c>
      <c r="E7" s="15">
        <f t="shared" ref="E7:AL7" ca="1" si="4">D7*(1+INFLATION)</f>
        <v>5617.5439139999999</v>
      </c>
      <c r="F7" s="15">
        <f t="shared" ca="1" si="4"/>
        <v>5763.600055764</v>
      </c>
      <c r="G7" s="15">
        <f t="shared" ca="1" si="4"/>
        <v>5913.4536572138641</v>
      </c>
      <c r="H7" s="15">
        <f t="shared" ca="1" si="4"/>
        <v>6067.2034523014245</v>
      </c>
      <c r="I7" s="15">
        <f t="shared" ca="1" si="4"/>
        <v>6224.9507420612617</v>
      </c>
      <c r="J7" s="15">
        <f t="shared" ca="1" si="4"/>
        <v>6386.7994613548544</v>
      </c>
      <c r="K7" s="15">
        <f t="shared" ca="1" si="4"/>
        <v>6552.8562473500806</v>
      </c>
      <c r="L7" s="15">
        <f t="shared" ca="1" si="4"/>
        <v>6723.2305097811832</v>
      </c>
      <c r="M7" s="15">
        <f t="shared" ca="1" si="4"/>
        <v>6898.0345030354938</v>
      </c>
      <c r="N7" s="15">
        <f t="shared" ca="1" si="4"/>
        <v>7077.3834001144169</v>
      </c>
      <c r="O7" s="15">
        <f t="shared" ca="1" si="4"/>
        <v>7261.3953685173919</v>
      </c>
      <c r="P7" s="15">
        <f t="shared" ca="1" si="4"/>
        <v>7450.1916480988439</v>
      </c>
      <c r="Q7" s="15">
        <f t="shared" ca="1" si="4"/>
        <v>7643.8966309494144</v>
      </c>
      <c r="R7" s="15">
        <f t="shared" ca="1" si="4"/>
        <v>7842.6379433540997</v>
      </c>
      <c r="S7" s="15">
        <f t="shared" ca="1" si="4"/>
        <v>8046.546529881306</v>
      </c>
      <c r="T7" s="15">
        <f t="shared" ca="1" si="4"/>
        <v>8255.7567396582199</v>
      </c>
      <c r="U7" s="15">
        <f t="shared" ca="1" si="4"/>
        <v>8470.406414889334</v>
      </c>
      <c r="V7" s="15">
        <f t="shared" ca="1" si="4"/>
        <v>8690.6369816764563</v>
      </c>
      <c r="W7" s="15">
        <f t="shared" ca="1" si="4"/>
        <v>8916.5935432000442</v>
      </c>
      <c r="X7" s="15">
        <f t="shared" ca="1" si="4"/>
        <v>9148.4249753232452</v>
      </c>
      <c r="Y7" s="15">
        <f t="shared" ca="1" si="4"/>
        <v>9386.2840246816504</v>
      </c>
      <c r="Z7" s="15">
        <f t="shared" ca="1" si="4"/>
        <v>9630.327409323374</v>
      </c>
      <c r="AA7" s="15">
        <f t="shared" ca="1" si="4"/>
        <v>9880.7159219657824</v>
      </c>
      <c r="AB7" s="15">
        <f t="shared" ca="1" si="4"/>
        <v>10137.614535936893</v>
      </c>
      <c r="AC7" s="15">
        <f t="shared" ca="1" si="4"/>
        <v>10401.192513871252</v>
      </c>
      <c r="AD7" s="15">
        <f t="shared" ca="1" si="4"/>
        <v>10671.623519231905</v>
      </c>
      <c r="AE7" s="15">
        <f t="shared" ca="1" si="4"/>
        <v>10949.085730731935</v>
      </c>
      <c r="AF7" s="15">
        <f t="shared" ca="1" si="4"/>
        <v>11233.761959730966</v>
      </c>
      <c r="AG7" s="15">
        <f t="shared" ca="1" si="4"/>
        <v>11525.839770683971</v>
      </c>
      <c r="AH7" s="15">
        <f t="shared" ca="1" si="4"/>
        <v>11825.511604721754</v>
      </c>
      <c r="AI7" s="15">
        <f t="shared" ca="1" si="4"/>
        <v>12132.97490644452</v>
      </c>
      <c r="AJ7" s="15">
        <f t="shared" ca="1" si="4"/>
        <v>12448.432254012077</v>
      </c>
      <c r="AK7" s="15">
        <f t="shared" ca="1" si="4"/>
        <v>12772.091492616391</v>
      </c>
      <c r="AL7" s="15">
        <f t="shared" ca="1" si="4"/>
        <v>13104.165871424419</v>
      </c>
    </row>
    <row r="8" spans="1:38" s="12" customFormat="1" x14ac:dyDescent="0.25">
      <c r="A8" t="str">
        <f>MAIN!$B$143 &amp; " " &amp;MAIN!$B$150</f>
        <v>Elektroenerģija Apgaismojums</v>
      </c>
      <c r="B8" s="13">
        <f ca="1">IF(MAIN!C151=Defined,MAIN!D152,MAIN!C152)</f>
        <v>0.15</v>
      </c>
      <c r="C8" s="14"/>
      <c r="D8" s="13">
        <f ca="1">B8*MAIN!C153*AREAT</f>
        <v>6967.4669999999996</v>
      </c>
      <c r="E8" s="15">
        <f t="shared" ref="E8:AL8" ca="1" si="5">D8*(1+INFLATION)</f>
        <v>7148.621142</v>
      </c>
      <c r="F8" s="15">
        <f t="shared" ca="1" si="5"/>
        <v>7334.4852916919999</v>
      </c>
      <c r="G8" s="15">
        <f t="shared" ca="1" si="5"/>
        <v>7525.1819092759924</v>
      </c>
      <c r="H8" s="15">
        <f t="shared" ca="1" si="5"/>
        <v>7720.8366389171688</v>
      </c>
      <c r="I8" s="15">
        <f t="shared" ca="1" si="5"/>
        <v>7921.5783915290158</v>
      </c>
      <c r="J8" s="15">
        <f t="shared" ca="1" si="5"/>
        <v>8127.5394297087705</v>
      </c>
      <c r="K8" s="15">
        <f t="shared" ca="1" si="5"/>
        <v>8338.855454881199</v>
      </c>
      <c r="L8" s="15">
        <f t="shared" ca="1" si="5"/>
        <v>8555.6656967081108</v>
      </c>
      <c r="M8" s="15">
        <f t="shared" ca="1" si="5"/>
        <v>8778.1130048225223</v>
      </c>
      <c r="N8" s="15">
        <f t="shared" ca="1" si="5"/>
        <v>9006.3439429479076</v>
      </c>
      <c r="O8" s="15">
        <f t="shared" ca="1" si="5"/>
        <v>9240.5088854645528</v>
      </c>
      <c r="P8" s="15">
        <f t="shared" ca="1" si="5"/>
        <v>9480.7621164866323</v>
      </c>
      <c r="Q8" s="15">
        <f t="shared" ca="1" si="5"/>
        <v>9727.2619315152842</v>
      </c>
      <c r="R8" s="15">
        <f t="shared" ca="1" si="5"/>
        <v>9980.1707417346825</v>
      </c>
      <c r="S8" s="15">
        <f t="shared" ca="1" si="5"/>
        <v>10239.655181019785</v>
      </c>
      <c r="T8" s="15">
        <f t="shared" ca="1" si="5"/>
        <v>10505.886215726299</v>
      </c>
      <c r="U8" s="15">
        <f t="shared" ca="1" si="5"/>
        <v>10779.039257335184</v>
      </c>
      <c r="V8" s="15">
        <f t="shared" ca="1" si="5"/>
        <v>11059.294278025898</v>
      </c>
      <c r="W8" s="15">
        <f t="shared" ca="1" si="5"/>
        <v>11346.835929254572</v>
      </c>
      <c r="X8" s="15">
        <f t="shared" ca="1" si="5"/>
        <v>11641.853663415191</v>
      </c>
      <c r="Y8" s="15">
        <f t="shared" ca="1" si="5"/>
        <v>11944.541858663986</v>
      </c>
      <c r="Z8" s="15">
        <f t="shared" ca="1" si="5"/>
        <v>12255.09994698925</v>
      </c>
      <c r="AA8" s="15">
        <f t="shared" ca="1" si="5"/>
        <v>12573.732545610972</v>
      </c>
      <c r="AB8" s="15">
        <f t="shared" ca="1" si="5"/>
        <v>12900.649591796857</v>
      </c>
      <c r="AC8" s="15">
        <f t="shared" ca="1" si="5"/>
        <v>13236.066481183576</v>
      </c>
      <c r="AD8" s="15">
        <f t="shared" ca="1" si="5"/>
        <v>13580.20420969435</v>
      </c>
      <c r="AE8" s="15">
        <f t="shared" ca="1" si="5"/>
        <v>13933.289519146403</v>
      </c>
      <c r="AF8" s="15">
        <f t="shared" ca="1" si="5"/>
        <v>14295.555046644209</v>
      </c>
      <c r="AG8" s="15">
        <f t="shared" ca="1" si="5"/>
        <v>14667.23947785696</v>
      </c>
      <c r="AH8" s="15">
        <f t="shared" ca="1" si="5"/>
        <v>15048.587704281241</v>
      </c>
      <c r="AI8" s="15">
        <f t="shared" ca="1" si="5"/>
        <v>15439.850984592553</v>
      </c>
      <c r="AJ8" s="15">
        <f t="shared" ca="1" si="5"/>
        <v>15841.287110191959</v>
      </c>
      <c r="AK8" s="15">
        <f t="shared" ca="1" si="5"/>
        <v>16253.160575056951</v>
      </c>
      <c r="AL8" s="15">
        <f t="shared" ca="1" si="5"/>
        <v>16675.74275000843</v>
      </c>
    </row>
    <row r="9" spans="1:38" s="12" customFormat="1" x14ac:dyDescent="0.25">
      <c r="A9" t="str">
        <f>MAIN!$B$143 &amp; " " &amp;MAIN!$B$155</f>
        <v>Elektroenerģija Dzesēšana</v>
      </c>
      <c r="B9" s="13">
        <f ca="1">IF(MAIN!C156=Defined,MAIN!D157,MAIN!C157)</f>
        <v>0.15</v>
      </c>
      <c r="C9" s="14"/>
      <c r="D9" s="13">
        <f ca="1">B9*MAIN!C158*AREAT</f>
        <v>0</v>
      </c>
      <c r="E9" s="15">
        <f t="shared" ref="E9:AL9" ca="1" si="6">D9*(1+INFLATION)</f>
        <v>0</v>
      </c>
      <c r="F9" s="15">
        <f t="shared" ca="1" si="6"/>
        <v>0</v>
      </c>
      <c r="G9" s="15">
        <f t="shared" ca="1" si="6"/>
        <v>0</v>
      </c>
      <c r="H9" s="15">
        <f t="shared" ca="1" si="6"/>
        <v>0</v>
      </c>
      <c r="I9" s="15">
        <f t="shared" ca="1" si="6"/>
        <v>0</v>
      </c>
      <c r="J9" s="15">
        <f t="shared" ca="1" si="6"/>
        <v>0</v>
      </c>
      <c r="K9" s="15">
        <f t="shared" ca="1" si="6"/>
        <v>0</v>
      </c>
      <c r="L9" s="15">
        <f t="shared" ca="1" si="6"/>
        <v>0</v>
      </c>
      <c r="M9" s="15">
        <f t="shared" ca="1" si="6"/>
        <v>0</v>
      </c>
      <c r="N9" s="15">
        <f t="shared" ca="1" si="6"/>
        <v>0</v>
      </c>
      <c r="O9" s="15">
        <f t="shared" ca="1" si="6"/>
        <v>0</v>
      </c>
      <c r="P9" s="15">
        <f t="shared" ca="1" si="6"/>
        <v>0</v>
      </c>
      <c r="Q9" s="15">
        <f t="shared" ca="1" si="6"/>
        <v>0</v>
      </c>
      <c r="R9" s="15">
        <f t="shared" ca="1" si="6"/>
        <v>0</v>
      </c>
      <c r="S9" s="15">
        <f t="shared" ca="1" si="6"/>
        <v>0</v>
      </c>
      <c r="T9" s="15">
        <f t="shared" ca="1" si="6"/>
        <v>0</v>
      </c>
      <c r="U9" s="15">
        <f t="shared" ca="1" si="6"/>
        <v>0</v>
      </c>
      <c r="V9" s="15">
        <f t="shared" ca="1" si="6"/>
        <v>0</v>
      </c>
      <c r="W9" s="15">
        <f t="shared" ca="1" si="6"/>
        <v>0</v>
      </c>
      <c r="X9" s="15">
        <f t="shared" ca="1" si="6"/>
        <v>0</v>
      </c>
      <c r="Y9" s="15">
        <f t="shared" ca="1" si="6"/>
        <v>0</v>
      </c>
      <c r="Z9" s="15">
        <f t="shared" ca="1" si="6"/>
        <v>0</v>
      </c>
      <c r="AA9" s="15">
        <f t="shared" ca="1" si="6"/>
        <v>0</v>
      </c>
      <c r="AB9" s="15">
        <f t="shared" ca="1" si="6"/>
        <v>0</v>
      </c>
      <c r="AC9" s="15">
        <f t="shared" ca="1" si="6"/>
        <v>0</v>
      </c>
      <c r="AD9" s="15">
        <f t="shared" ca="1" si="6"/>
        <v>0</v>
      </c>
      <c r="AE9" s="15">
        <f t="shared" ca="1" si="6"/>
        <v>0</v>
      </c>
      <c r="AF9" s="15">
        <f t="shared" ca="1" si="6"/>
        <v>0</v>
      </c>
      <c r="AG9" s="15">
        <f t="shared" ca="1" si="6"/>
        <v>0</v>
      </c>
      <c r="AH9" s="15">
        <f t="shared" ca="1" si="6"/>
        <v>0</v>
      </c>
      <c r="AI9" s="15">
        <f t="shared" ca="1" si="6"/>
        <v>0</v>
      </c>
      <c r="AJ9" s="15">
        <f t="shared" ca="1" si="6"/>
        <v>0</v>
      </c>
      <c r="AK9" s="15">
        <f t="shared" ca="1" si="6"/>
        <v>0</v>
      </c>
      <c r="AL9" s="15">
        <f t="shared" ca="1" si="6"/>
        <v>0</v>
      </c>
    </row>
    <row r="10" spans="1:38" s="12" customFormat="1" x14ac:dyDescent="0.25">
      <c r="A10" t="str">
        <f>MAIN!$B$143 &amp; " " &amp;MAIN!$B$160</f>
        <v>Elektroenerģija Papildus</v>
      </c>
      <c r="B10" s="13">
        <f ca="1">IF(MAIN!C161=Defined,MAIN!D162,MAIN!C162)</f>
        <v>0.15</v>
      </c>
      <c r="C10" s="14"/>
      <c r="D10" s="13">
        <f ca="1">B10*MAIN!C163*AREAT</f>
        <v>0</v>
      </c>
      <c r="E10" s="15">
        <f t="shared" ref="E10:AL10" ca="1" si="7">D10*(1+INFLATION)</f>
        <v>0</v>
      </c>
      <c r="F10" s="15">
        <f t="shared" ca="1" si="7"/>
        <v>0</v>
      </c>
      <c r="G10" s="15">
        <f t="shared" ca="1" si="7"/>
        <v>0</v>
      </c>
      <c r="H10" s="15">
        <f t="shared" ca="1" si="7"/>
        <v>0</v>
      </c>
      <c r="I10" s="15">
        <f t="shared" ca="1" si="7"/>
        <v>0</v>
      </c>
      <c r="J10" s="15">
        <f t="shared" ca="1" si="7"/>
        <v>0</v>
      </c>
      <c r="K10" s="15">
        <f t="shared" ca="1" si="7"/>
        <v>0</v>
      </c>
      <c r="L10" s="15">
        <f t="shared" ca="1" si="7"/>
        <v>0</v>
      </c>
      <c r="M10" s="15">
        <f t="shared" ca="1" si="7"/>
        <v>0</v>
      </c>
      <c r="N10" s="15">
        <f t="shared" ca="1" si="7"/>
        <v>0</v>
      </c>
      <c r="O10" s="15">
        <f t="shared" ca="1" si="7"/>
        <v>0</v>
      </c>
      <c r="P10" s="15">
        <f t="shared" ca="1" si="7"/>
        <v>0</v>
      </c>
      <c r="Q10" s="15">
        <f t="shared" ca="1" si="7"/>
        <v>0</v>
      </c>
      <c r="R10" s="15">
        <f t="shared" ca="1" si="7"/>
        <v>0</v>
      </c>
      <c r="S10" s="15">
        <f t="shared" ca="1" si="7"/>
        <v>0</v>
      </c>
      <c r="T10" s="15">
        <f t="shared" ca="1" si="7"/>
        <v>0</v>
      </c>
      <c r="U10" s="15">
        <f t="shared" ca="1" si="7"/>
        <v>0</v>
      </c>
      <c r="V10" s="15">
        <f t="shared" ca="1" si="7"/>
        <v>0</v>
      </c>
      <c r="W10" s="15">
        <f t="shared" ca="1" si="7"/>
        <v>0</v>
      </c>
      <c r="X10" s="15">
        <f t="shared" ca="1" si="7"/>
        <v>0</v>
      </c>
      <c r="Y10" s="15">
        <f t="shared" ca="1" si="7"/>
        <v>0</v>
      </c>
      <c r="Z10" s="15">
        <f t="shared" ca="1" si="7"/>
        <v>0</v>
      </c>
      <c r="AA10" s="15">
        <f t="shared" ca="1" si="7"/>
        <v>0</v>
      </c>
      <c r="AB10" s="15">
        <f t="shared" ca="1" si="7"/>
        <v>0</v>
      </c>
      <c r="AC10" s="15">
        <f t="shared" ca="1" si="7"/>
        <v>0</v>
      </c>
      <c r="AD10" s="15">
        <f t="shared" ca="1" si="7"/>
        <v>0</v>
      </c>
      <c r="AE10" s="15">
        <f t="shared" ca="1" si="7"/>
        <v>0</v>
      </c>
      <c r="AF10" s="15">
        <f t="shared" ca="1" si="7"/>
        <v>0</v>
      </c>
      <c r="AG10" s="15">
        <f t="shared" ca="1" si="7"/>
        <v>0</v>
      </c>
      <c r="AH10" s="15">
        <f t="shared" ca="1" si="7"/>
        <v>0</v>
      </c>
      <c r="AI10" s="15">
        <f t="shared" ca="1" si="7"/>
        <v>0</v>
      </c>
      <c r="AJ10" s="15">
        <f t="shared" ca="1" si="7"/>
        <v>0</v>
      </c>
      <c r="AK10" s="15">
        <f t="shared" ca="1" si="7"/>
        <v>0</v>
      </c>
      <c r="AL10" s="15">
        <f t="shared" ca="1" si="7"/>
        <v>0</v>
      </c>
    </row>
    <row r="11" spans="1:38" s="12" customFormat="1" x14ac:dyDescent="0.25">
      <c r="A11"/>
    </row>
    <row r="12" spans="1:38" ht="18.75" x14ac:dyDescent="0.3">
      <c r="A12" s="4" t="s">
        <v>5</v>
      </c>
      <c r="B12" s="6" t="s">
        <v>7</v>
      </c>
      <c r="C12" s="6" t="s">
        <v>0</v>
      </c>
      <c r="D12" s="3">
        <v>1</v>
      </c>
      <c r="E12" s="3">
        <v>2</v>
      </c>
      <c r="F12" s="3">
        <v>3</v>
      </c>
      <c r="G12" s="3">
        <v>4</v>
      </c>
      <c r="H12" s="3">
        <v>5</v>
      </c>
      <c r="I12" s="3">
        <v>6</v>
      </c>
      <c r="J12" s="3">
        <v>7</v>
      </c>
      <c r="K12" s="3">
        <v>8</v>
      </c>
      <c r="L12" s="3">
        <v>9</v>
      </c>
      <c r="M12" s="3">
        <v>10</v>
      </c>
      <c r="N12" s="3">
        <v>11</v>
      </c>
      <c r="O12" s="3">
        <v>12</v>
      </c>
      <c r="P12" s="3">
        <v>13</v>
      </c>
      <c r="Q12" s="3">
        <v>14</v>
      </c>
      <c r="R12" s="3">
        <v>15</v>
      </c>
      <c r="S12" s="3">
        <v>16</v>
      </c>
      <c r="T12" s="3">
        <v>17</v>
      </c>
      <c r="U12" s="3">
        <v>18</v>
      </c>
      <c r="V12" s="3">
        <v>19</v>
      </c>
      <c r="W12" s="3">
        <v>20</v>
      </c>
      <c r="X12" s="3">
        <v>21</v>
      </c>
      <c r="Y12" s="3">
        <v>22</v>
      </c>
      <c r="Z12" s="3">
        <v>23</v>
      </c>
      <c r="AA12" s="3">
        <v>24</v>
      </c>
      <c r="AB12" s="3">
        <v>25</v>
      </c>
      <c r="AC12" s="3">
        <v>26</v>
      </c>
      <c r="AD12" s="3">
        <v>27</v>
      </c>
      <c r="AE12" s="3">
        <v>28</v>
      </c>
      <c r="AF12" s="3">
        <v>29</v>
      </c>
      <c r="AG12" s="3">
        <v>30</v>
      </c>
      <c r="AH12" s="3">
        <v>31</v>
      </c>
      <c r="AI12" s="3">
        <v>32</v>
      </c>
      <c r="AJ12" s="3">
        <v>33</v>
      </c>
      <c r="AK12" s="3">
        <v>34</v>
      </c>
      <c r="AL12" s="3">
        <v>35</v>
      </c>
    </row>
    <row r="13" spans="1:38" x14ac:dyDescent="0.25">
      <c r="A13" t="str">
        <f>MAIN!$B$16</f>
        <v>Ēkas būvkonstrukcijas: Karkass</v>
      </c>
      <c r="B13" s="2">
        <f ca="1">IF(MAIN!$C$18=Defined,MAIN!$D$19,MAIN!$C$19)</f>
        <v>70</v>
      </c>
      <c r="C13" s="2">
        <f>MAIN!C17</f>
        <v>350539.8</v>
      </c>
      <c r="D13" s="2">
        <f>C13</f>
        <v>350539.8</v>
      </c>
      <c r="E13" s="2" t="str">
        <f ca="1">IF(MOD(E$12,$B13)=0,$D13*(INFLATION+1)^CFs!D$12,"")</f>
        <v/>
      </c>
      <c r="F13" s="2" t="str">
        <f ca="1">IF(MOD(F$12,$B13)=0,$D13*(INFLATION+1)^CFs!E$12,"")</f>
        <v/>
      </c>
      <c r="G13" s="2" t="str">
        <f ca="1">IF(MOD(G$12,$B13)=0,$D13*(INFLATION+1)^CFs!F$12,"")</f>
        <v/>
      </c>
      <c r="H13" s="2" t="str">
        <f ca="1">IF(MOD(H$12,$B13)=0,$D13*(INFLATION+1)^CFs!G$12,"")</f>
        <v/>
      </c>
      <c r="I13" s="2" t="str">
        <f ca="1">IF(MOD(I$12,$B13)=0,$D13*(INFLATION+1)^CFs!H$12,"")</f>
        <v/>
      </c>
      <c r="J13" s="2" t="str">
        <f ca="1">IF(MOD(J$12,$B13)=0,$D13*(INFLATION+1)^CFs!I$12,"")</f>
        <v/>
      </c>
      <c r="K13" s="2" t="str">
        <f ca="1">IF(MOD(K$12,$B13)=0,$D13*(INFLATION+1)^CFs!J$12,"")</f>
        <v/>
      </c>
      <c r="L13" s="2" t="str">
        <f ca="1">IF(MOD(L$12,$B13)=0,$D13*(INFLATION+1)^CFs!K$12,"")</f>
        <v/>
      </c>
      <c r="M13" s="2" t="str">
        <f ca="1">IF(MOD(M$12,$B13)=0,$D13*(INFLATION+1)^CFs!L$12,"")</f>
        <v/>
      </c>
      <c r="N13" s="2" t="str">
        <f ca="1">IF(MOD(N$12,$B13)=0,$D13*(INFLATION+1)^CFs!M$12,"")</f>
        <v/>
      </c>
      <c r="O13" s="2" t="str">
        <f ca="1">IF(MOD(O$12,$B13)=0,$D13*(INFLATION+1)^CFs!N$12,"")</f>
        <v/>
      </c>
      <c r="P13" s="2" t="str">
        <f ca="1">IF(MOD(P$12,$B13)=0,$D13*(INFLATION+1)^CFs!O$12,"")</f>
        <v/>
      </c>
      <c r="Q13" s="2" t="str">
        <f ca="1">IF(MOD(Q$12,$B13)=0,$D13*(INFLATION+1)^CFs!P$12,"")</f>
        <v/>
      </c>
      <c r="R13" s="2" t="str">
        <f ca="1">IF(MOD(R$12,$B13)=0,$D13*(INFLATION+1)^CFs!Q$12,"")</f>
        <v/>
      </c>
      <c r="S13" s="2" t="str">
        <f ca="1">IF(MOD(S$12,$B13)=0,$D13*(INFLATION+1)^CFs!R$12,"")</f>
        <v/>
      </c>
      <c r="T13" s="2" t="str">
        <f ca="1">IF(MOD(T$12,$B13)=0,$D13*(INFLATION+1)^CFs!S$12,"")</f>
        <v/>
      </c>
      <c r="U13" s="2" t="str">
        <f ca="1">IF(MOD(U$12,$B13)=0,$D13*(INFLATION+1)^CFs!T$12,"")</f>
        <v/>
      </c>
      <c r="V13" s="2" t="str">
        <f ca="1">IF(MOD(V$12,$B13)=0,$D13*(INFLATION+1)^CFs!U$12,"")</f>
        <v/>
      </c>
      <c r="W13" s="2" t="str">
        <f ca="1">IF(MOD(W$12,$B13)=0,$D13*(INFLATION+1)^CFs!V$12,"")</f>
        <v/>
      </c>
      <c r="X13" s="2" t="str">
        <f ca="1">IF(MOD(X$12,$B13)=0,$D13*(INFLATION+1)^CFs!W$12,"")</f>
        <v/>
      </c>
      <c r="Y13" s="2" t="str">
        <f ca="1">IF(MOD(Y$12,$B13)=0,$D13*(INFLATION+1)^CFs!X$12,"")</f>
        <v/>
      </c>
      <c r="Z13" s="2" t="str">
        <f ca="1">IF(MOD(Z$12,$B13)=0,$D13*(INFLATION+1)^CFs!Y$12,"")</f>
        <v/>
      </c>
      <c r="AA13" s="2" t="str">
        <f ca="1">IF(MOD(AA$12,$B13)=0,$D13*(INFLATION+1)^CFs!Z$12,"")</f>
        <v/>
      </c>
      <c r="AB13" s="2" t="str">
        <f ca="1">IF(MOD(AB$12,$B13)=0,$D13*(INFLATION+1)^CFs!AA$12,"")</f>
        <v/>
      </c>
      <c r="AC13" s="2" t="str">
        <f ca="1">IF(MOD(AC$12,$B13)=0,$D13*(INFLATION+1)^CFs!AB$12,"")</f>
        <v/>
      </c>
      <c r="AD13" s="2" t="str">
        <f ca="1">IF(MOD(AD$12,$B13)=0,$D13*(INFLATION+1)^CFs!AC$12,"")</f>
        <v/>
      </c>
      <c r="AE13" s="2" t="str">
        <f ca="1">IF(MOD(AE$12,$B13)=0,$D13*(INFLATION+1)^CFs!AD$12,"")</f>
        <v/>
      </c>
      <c r="AF13" s="2" t="str">
        <f ca="1">IF(MOD(AF$12,$B13)=0,$D13*(INFLATION+1)^CFs!AE$12,"")</f>
        <v/>
      </c>
      <c r="AG13" s="2" t="str">
        <f ca="1">IF(MOD(AG$12,$B13)=0,$D13*(INFLATION+1)^CFs!AF$12,"")</f>
        <v/>
      </c>
      <c r="AH13" s="2" t="str">
        <f ca="1">IF(MOD(AH$12,$B13)=0,$D13*(INFLATION+1)^CFs!AG$12,"")</f>
        <v/>
      </c>
      <c r="AI13" s="2" t="str">
        <f ca="1">IF(MOD(AI$12,$B13)=0,$D13*(INFLATION+1)^CFs!AH$12,"")</f>
        <v/>
      </c>
      <c r="AJ13" s="2" t="str">
        <f ca="1">IF(MOD(AJ$12,$B13)=0,$D13*(INFLATION+1)^CFs!AI$12,"")</f>
        <v/>
      </c>
      <c r="AK13" s="2" t="str">
        <f ca="1">IF(MOD(AK$12,$B13)=0,$D13*(INFLATION+1)^CFs!AJ$12,"")</f>
        <v/>
      </c>
      <c r="AL13" s="2" t="str">
        <f ca="1">IF(MOD(AL$12,$B13)=0,$D13*(INFLATION+1)^CFs!AK$12,"")</f>
        <v/>
      </c>
    </row>
    <row r="14" spans="1:38" x14ac:dyDescent="0.25">
      <c r="A14" t="str">
        <f>MAIN!$B$22</f>
        <v>Ēkas būvkonstrukcijas: Pamati</v>
      </c>
      <c r="B14" s="2">
        <f ca="1">IF(MAIN!$C$24=Defined,MAIN!$D$25,MAIN!$C$25)</f>
        <v>80</v>
      </c>
      <c r="C14" s="2">
        <f>MAIN!C23</f>
        <v>172965.38</v>
      </c>
      <c r="D14" s="2">
        <f t="shared" ref="D14:D15" si="8">C14</f>
        <v>172965.38</v>
      </c>
      <c r="E14" s="2" t="str">
        <f ca="1">IF(MOD(E$12,$B14)=0,$D14*(INFLATION+1)^CFs!D$12,"")</f>
        <v/>
      </c>
      <c r="F14" s="2" t="str">
        <f ca="1">IF(MOD(F$12,$B14)=0,$D14*(INFLATION+1)^CFs!E$12,"")</f>
        <v/>
      </c>
      <c r="G14" s="2" t="str">
        <f ca="1">IF(MOD(G$12,$B14)=0,$D14*(INFLATION+1)^CFs!F$12,"")</f>
        <v/>
      </c>
      <c r="H14" s="2" t="str">
        <f ca="1">IF(MOD(H$12,$B14)=0,$D14*(INFLATION+1)^CFs!G$12,"")</f>
        <v/>
      </c>
      <c r="I14" s="2" t="str">
        <f ca="1">IF(MOD(I$12,$B14)=0,$D14*(INFLATION+1)^CFs!H$12,"")</f>
        <v/>
      </c>
      <c r="J14" s="2" t="str">
        <f ca="1">IF(MOD(J$12,$B14)=0,$D14*(INFLATION+1)^CFs!I$12,"")</f>
        <v/>
      </c>
      <c r="K14" s="2" t="str">
        <f ca="1">IF(MOD(K$12,$B14)=0,$D14*(INFLATION+1)^CFs!J$12,"")</f>
        <v/>
      </c>
      <c r="L14" s="2" t="str">
        <f ca="1">IF(MOD(L$12,$B14)=0,$D14*(INFLATION+1)^CFs!K$12,"")</f>
        <v/>
      </c>
      <c r="M14" s="2" t="str">
        <f ca="1">IF(MOD(M$12,$B14)=0,$D14*(INFLATION+1)^CFs!L$12,"")</f>
        <v/>
      </c>
      <c r="N14" s="2" t="str">
        <f ca="1">IF(MOD(N$12,$B14)=0,$D14*(INFLATION+1)^CFs!M$12,"")</f>
        <v/>
      </c>
      <c r="O14" s="2" t="str">
        <f ca="1">IF(MOD(O$12,$B14)=0,$D14*(INFLATION+1)^CFs!N$12,"")</f>
        <v/>
      </c>
      <c r="P14" s="2" t="str">
        <f ca="1">IF(MOD(P$12,$B14)=0,$D14*(INFLATION+1)^CFs!O$12,"")</f>
        <v/>
      </c>
      <c r="Q14" s="2" t="str">
        <f ca="1">IF(MOD(Q$12,$B14)=0,$D14*(INFLATION+1)^CFs!P$12,"")</f>
        <v/>
      </c>
      <c r="R14" s="2" t="str">
        <f ca="1">IF(MOD(R$12,$B14)=0,$D14*(INFLATION+1)^CFs!Q$12,"")</f>
        <v/>
      </c>
      <c r="S14" s="2" t="str">
        <f ca="1">IF(MOD(S$12,$B14)=0,$D14*(INFLATION+1)^CFs!R$12,"")</f>
        <v/>
      </c>
      <c r="T14" s="2" t="str">
        <f ca="1">IF(MOD(T$12,$B14)=0,$D14*(INFLATION+1)^CFs!S$12,"")</f>
        <v/>
      </c>
      <c r="U14" s="2" t="str">
        <f ca="1">IF(MOD(U$12,$B14)=0,$D14*(INFLATION+1)^CFs!T$12,"")</f>
        <v/>
      </c>
      <c r="V14" s="2" t="str">
        <f ca="1">IF(MOD(V$12,$B14)=0,$D14*(INFLATION+1)^CFs!U$12,"")</f>
        <v/>
      </c>
      <c r="W14" s="2" t="str">
        <f ca="1">IF(MOD(W$12,$B14)=0,$D14*(INFLATION+1)^CFs!V$12,"")</f>
        <v/>
      </c>
      <c r="X14" s="2" t="str">
        <f ca="1">IF(MOD(X$12,$B14)=0,$D14*(INFLATION+1)^CFs!W$12,"")</f>
        <v/>
      </c>
      <c r="Y14" s="2" t="str">
        <f ca="1">IF(MOD(Y$12,$B14)=0,$D14*(INFLATION+1)^CFs!X$12,"")</f>
        <v/>
      </c>
      <c r="Z14" s="2" t="str">
        <f ca="1">IF(MOD(Z$12,$B14)=0,$D14*(INFLATION+1)^CFs!Y$12,"")</f>
        <v/>
      </c>
      <c r="AA14" s="2" t="str">
        <f ca="1">IF(MOD(AA$12,$B14)=0,$D14*(INFLATION+1)^CFs!Z$12,"")</f>
        <v/>
      </c>
      <c r="AB14" s="2" t="str">
        <f ca="1">IF(MOD(AB$12,$B14)=0,$D14*(INFLATION+1)^CFs!AA$12,"")</f>
        <v/>
      </c>
      <c r="AC14" s="2" t="str">
        <f ca="1">IF(MOD(AC$12,$B14)=0,$D14*(INFLATION+1)^CFs!AB$12,"")</f>
        <v/>
      </c>
      <c r="AD14" s="2" t="str">
        <f ca="1">IF(MOD(AD$12,$B14)=0,$D14*(INFLATION+1)^CFs!AC$12,"")</f>
        <v/>
      </c>
      <c r="AE14" s="2" t="str">
        <f ca="1">IF(MOD(AE$12,$B14)=0,$D14*(INFLATION+1)^CFs!AD$12,"")</f>
        <v/>
      </c>
      <c r="AF14" s="2" t="str">
        <f ca="1">IF(MOD(AF$12,$B14)=0,$D14*(INFLATION+1)^CFs!AE$12,"")</f>
        <v/>
      </c>
      <c r="AG14" s="2" t="str">
        <f ca="1">IF(MOD(AG$12,$B14)=0,$D14*(INFLATION+1)^CFs!AF$12,"")</f>
        <v/>
      </c>
      <c r="AH14" s="2" t="str">
        <f ca="1">IF(MOD(AH$12,$B14)=0,$D14*(INFLATION+1)^CFs!AG$12,"")</f>
        <v/>
      </c>
      <c r="AI14" s="2" t="str">
        <f ca="1">IF(MOD(AI$12,$B14)=0,$D14*(INFLATION+1)^CFs!AH$12,"")</f>
        <v/>
      </c>
      <c r="AJ14" s="2" t="str">
        <f ca="1">IF(MOD(AJ$12,$B14)=0,$D14*(INFLATION+1)^CFs!AI$12,"")</f>
        <v/>
      </c>
      <c r="AK14" s="2" t="str">
        <f ca="1">IF(MOD(AK$12,$B14)=0,$D14*(INFLATION+1)^CFs!AJ$12,"")</f>
        <v/>
      </c>
      <c r="AL14" s="2" t="str">
        <f ca="1">IF(MOD(AL$12,$B14)=0,$D14*(INFLATION+1)^CFs!AK$12,"")</f>
        <v/>
      </c>
    </row>
    <row r="15" spans="1:38" x14ac:dyDescent="0.25">
      <c r="A15" t="str">
        <f>MAIN!$B$28</f>
        <v>Ēkas būvkonstrukcijas: Jumts</v>
      </c>
      <c r="B15" s="2">
        <f ca="1">IF(MAIN!$C$30=Defined,MAIN!$D$31,MAIN!$C$31)</f>
        <v>80</v>
      </c>
      <c r="C15" s="2">
        <f>MAIN!C29</f>
        <v>202904.3</v>
      </c>
      <c r="D15" s="2">
        <f t="shared" si="8"/>
        <v>202904.3</v>
      </c>
      <c r="E15" s="2" t="str">
        <f ca="1">IF(MOD(E$12,$B15)=0,$D15*(INFLATION+1)^CFs!D$12,"")</f>
        <v/>
      </c>
      <c r="F15" s="2" t="str">
        <f ca="1">IF(MOD(F$12,$B15)=0,$D15*(INFLATION+1)^CFs!E$12,"")</f>
        <v/>
      </c>
      <c r="G15" s="2" t="str">
        <f ca="1">IF(MOD(G$12,$B15)=0,$D15*(INFLATION+1)^CFs!F$12,"")</f>
        <v/>
      </c>
      <c r="H15" s="2" t="str">
        <f ca="1">IF(MOD(H$12,$B15)=0,$D15*(INFLATION+1)^CFs!G$12,"")</f>
        <v/>
      </c>
      <c r="I15" s="2" t="str">
        <f ca="1">IF(MOD(I$12,$B15)=0,$D15*(INFLATION+1)^CFs!H$12,"")</f>
        <v/>
      </c>
      <c r="J15" s="2" t="str">
        <f ca="1">IF(MOD(J$12,$B15)=0,$D15*(INFLATION+1)^CFs!I$12,"")</f>
        <v/>
      </c>
      <c r="K15" s="2" t="str">
        <f ca="1">IF(MOD(K$12,$B15)=0,$D15*(INFLATION+1)^CFs!J$12,"")</f>
        <v/>
      </c>
      <c r="L15" s="2" t="str">
        <f ca="1">IF(MOD(L$12,$B15)=0,$D15*(INFLATION+1)^CFs!K$12,"")</f>
        <v/>
      </c>
      <c r="M15" s="2" t="str">
        <f ca="1">IF(MOD(M$12,$B15)=0,$D15*(INFLATION+1)^CFs!L$12,"")</f>
        <v/>
      </c>
      <c r="N15" s="2" t="str">
        <f ca="1">IF(MOD(N$12,$B15)=0,$D15*(INFLATION+1)^CFs!M$12,"")</f>
        <v/>
      </c>
      <c r="O15" s="2" t="str">
        <f ca="1">IF(MOD(O$12,$B15)=0,$D15*(INFLATION+1)^CFs!N$12,"")</f>
        <v/>
      </c>
      <c r="P15" s="2" t="str">
        <f ca="1">IF(MOD(P$12,$B15)=0,$D15*(INFLATION+1)^CFs!O$12,"")</f>
        <v/>
      </c>
      <c r="Q15" s="2" t="str">
        <f ca="1">IF(MOD(Q$12,$B15)=0,$D15*(INFLATION+1)^CFs!P$12,"")</f>
        <v/>
      </c>
      <c r="R15" s="2" t="str">
        <f ca="1">IF(MOD(R$12,$B15)=0,$D15*(INFLATION+1)^CFs!Q$12,"")</f>
        <v/>
      </c>
      <c r="S15" s="2" t="str">
        <f ca="1">IF(MOD(S$12,$B15)=0,$D15*(INFLATION+1)^CFs!R$12,"")</f>
        <v/>
      </c>
      <c r="T15" s="2" t="str">
        <f ca="1">IF(MOD(T$12,$B15)=0,$D15*(INFLATION+1)^CFs!S$12,"")</f>
        <v/>
      </c>
      <c r="U15" s="2" t="str">
        <f ca="1">IF(MOD(U$12,$B15)=0,$D15*(INFLATION+1)^CFs!T$12,"")</f>
        <v/>
      </c>
      <c r="V15" s="2" t="str">
        <f ca="1">IF(MOD(V$12,$B15)=0,$D15*(INFLATION+1)^CFs!U$12,"")</f>
        <v/>
      </c>
      <c r="W15" s="2" t="str">
        <f ca="1">IF(MOD(W$12,$B15)=0,$D15*(INFLATION+1)^CFs!V$12,"")</f>
        <v/>
      </c>
      <c r="X15" s="2" t="str">
        <f ca="1">IF(MOD(X$12,$B15)=0,$D15*(INFLATION+1)^CFs!W$12,"")</f>
        <v/>
      </c>
      <c r="Y15" s="2" t="str">
        <f ca="1">IF(MOD(Y$12,$B15)=0,$D15*(INFLATION+1)^CFs!X$12,"")</f>
        <v/>
      </c>
      <c r="Z15" s="2" t="str">
        <f ca="1">IF(MOD(Z$12,$B15)=0,$D15*(INFLATION+1)^CFs!Y$12,"")</f>
        <v/>
      </c>
      <c r="AA15" s="2" t="str">
        <f ca="1">IF(MOD(AA$12,$B15)=0,$D15*(INFLATION+1)^CFs!Z$12,"")</f>
        <v/>
      </c>
      <c r="AB15" s="2" t="str">
        <f ca="1">IF(MOD(AB$12,$B15)=0,$D15*(INFLATION+1)^CFs!AA$12,"")</f>
        <v/>
      </c>
      <c r="AC15" s="2" t="str">
        <f ca="1">IF(MOD(AC$12,$B15)=0,$D15*(INFLATION+1)^CFs!AB$12,"")</f>
        <v/>
      </c>
      <c r="AD15" s="2" t="str">
        <f ca="1">IF(MOD(AD$12,$B15)=0,$D15*(INFLATION+1)^CFs!AC$12,"")</f>
        <v/>
      </c>
      <c r="AE15" s="2" t="str">
        <f ca="1">IF(MOD(AE$12,$B15)=0,$D15*(INFLATION+1)^CFs!AD$12,"")</f>
        <v/>
      </c>
      <c r="AF15" s="2" t="str">
        <f ca="1">IF(MOD(AF$12,$B15)=0,$D15*(INFLATION+1)^CFs!AE$12,"")</f>
        <v/>
      </c>
      <c r="AG15" s="2" t="str">
        <f ca="1">IF(MOD(AG$12,$B15)=0,$D15*(INFLATION+1)^CFs!AF$12,"")</f>
        <v/>
      </c>
      <c r="AH15" s="2" t="str">
        <f ca="1">IF(MOD(AH$12,$B15)=0,$D15*(INFLATION+1)^CFs!AG$12,"")</f>
        <v/>
      </c>
      <c r="AI15" s="2" t="str">
        <f ca="1">IF(MOD(AI$12,$B15)=0,$D15*(INFLATION+1)^CFs!AH$12,"")</f>
        <v/>
      </c>
      <c r="AJ15" s="2" t="str">
        <f ca="1">IF(MOD(AJ$12,$B15)=0,$D15*(INFLATION+1)^CFs!AI$12,"")</f>
        <v/>
      </c>
      <c r="AK15" s="2" t="str">
        <f ca="1">IF(MOD(AK$12,$B15)=0,$D15*(INFLATION+1)^CFs!AJ$12,"")</f>
        <v/>
      </c>
      <c r="AL15" s="2" t="str">
        <f ca="1">IF(MOD(AL$12,$B15)=0,$D15*(INFLATION+1)^CFs!AK$12,"")</f>
        <v/>
      </c>
    </row>
    <row r="16" spans="1:38" x14ac:dyDescent="0.25">
      <c r="A16" t="str">
        <f>MAIN!$B$34</f>
        <v>Elektroapgāde</v>
      </c>
      <c r="B16" s="2">
        <f ca="1">IF(MAIN!$C$36=Defined,MAIN!$D$37,MAIN!$C$37)</f>
        <v>30</v>
      </c>
      <c r="C16" s="2">
        <f>MAIN!$C$35</f>
        <v>167120.76</v>
      </c>
      <c r="D16" s="2">
        <f>C16</f>
        <v>167120.76</v>
      </c>
      <c r="E16" s="10" t="str">
        <f ca="1">IF(MOD(E$12,$B16)=0,$D16*(INFLATION+1)^CFs!D$12,"")</f>
        <v/>
      </c>
      <c r="F16" s="10" t="str">
        <f ca="1">IF(MOD(F$12,$B16)=0,$D16*(INFLATION+1)^CFs!E$12,"")</f>
        <v/>
      </c>
      <c r="G16" s="10" t="str">
        <f ca="1">IF(MOD(G$12,$B16)=0,$D16*(INFLATION+1)^CFs!F$12,"")</f>
        <v/>
      </c>
      <c r="H16" s="10" t="str">
        <f ca="1">IF(MOD(H$12,$B16)=0,$D16*(INFLATION+1)^CFs!G$12,"")</f>
        <v/>
      </c>
      <c r="I16" s="10" t="str">
        <f ca="1">IF(MOD(I$12,$B16)=0,$D16*(INFLATION+1)^CFs!H$12,"")</f>
        <v/>
      </c>
      <c r="J16" s="10" t="str">
        <f ca="1">IF(MOD(J$12,$B16)=0,$D16*(INFLATION+1)^CFs!I$12,"")</f>
        <v/>
      </c>
      <c r="K16" s="10" t="str">
        <f ca="1">IF(MOD(K$12,$B16)=0,$D16*(INFLATION+1)^CFs!J$12,"")</f>
        <v/>
      </c>
      <c r="L16" s="10" t="str">
        <f ca="1">IF(MOD(L$12,$B16)=0,$D16*(INFLATION+1)^CFs!K$12,"")</f>
        <v/>
      </c>
      <c r="M16" s="10" t="str">
        <f ca="1">IF(MOD(M$12,$B16)=0,$D16*(INFLATION+1)^CFs!L$12,"")</f>
        <v/>
      </c>
      <c r="N16" s="10" t="str">
        <f ca="1">IF(MOD(N$12,$B16)=0,$D16*(INFLATION+1)^CFs!M$12,"")</f>
        <v/>
      </c>
      <c r="O16" s="10" t="str">
        <f ca="1">IF(MOD(O$12,$B16)=0,$D16*(INFLATION+1)^CFs!N$12,"")</f>
        <v/>
      </c>
      <c r="P16" s="10" t="str">
        <f ca="1">IF(MOD(P$12,$B16)=0,$D16*(INFLATION+1)^CFs!O$12,"")</f>
        <v/>
      </c>
      <c r="Q16" s="10" t="str">
        <f ca="1">IF(MOD(Q$12,$B16)=0,$D16*(INFLATION+1)^CFs!P$12,"")</f>
        <v/>
      </c>
      <c r="R16" s="10" t="str">
        <f ca="1">IF(MOD(R$12,$B16)=0,$D16*(INFLATION+1)^CFs!Q$12,"")</f>
        <v/>
      </c>
      <c r="S16" s="10" t="str">
        <f ca="1">IF(MOD(S$12,$B16)=0,$D16*(INFLATION+1)^CFs!R$12,"")</f>
        <v/>
      </c>
      <c r="T16" s="10" t="str">
        <f ca="1">IF(MOD(T$12,$B16)=0,$D16*(INFLATION+1)^CFs!S$12,"")</f>
        <v/>
      </c>
      <c r="U16" s="10" t="str">
        <f ca="1">IF(MOD(U$12,$B16)=0,$D16*(INFLATION+1)^CFs!T$12,"")</f>
        <v/>
      </c>
      <c r="V16" s="10" t="str">
        <f ca="1">IF(MOD(V$12,$B16)=0,$D16*(INFLATION+1)^CFs!U$12,"")</f>
        <v/>
      </c>
      <c r="W16" s="10" t="str">
        <f ca="1">IF(MOD(W$12,$B16)=0,$D16*(INFLATION+1)^CFs!V$12,"")</f>
        <v/>
      </c>
      <c r="X16" s="10" t="str">
        <f ca="1">IF(MOD(X$12,$B16)=0,$D16*(INFLATION+1)^CFs!W$12,"")</f>
        <v/>
      </c>
      <c r="Y16" s="10" t="str">
        <f ca="1">IF(MOD(Y$12,$B16)=0,$D16*(INFLATION+1)^CFs!X$12,"")</f>
        <v/>
      </c>
      <c r="Z16" s="10" t="str">
        <f ca="1">IF(MOD(Z$12,$B16)=0,$D16*(INFLATION+1)^CFs!Y$12,"")</f>
        <v/>
      </c>
      <c r="AA16" s="10" t="str">
        <f ca="1">IF(MOD(AA$12,$B16)=0,$D16*(INFLATION+1)^CFs!Z$12,"")</f>
        <v/>
      </c>
      <c r="AB16" s="10" t="str">
        <f ca="1">IF(MOD(AB$12,$B16)=0,$D16*(INFLATION+1)^CFs!AA$12,"")</f>
        <v/>
      </c>
      <c r="AC16" s="10" t="str">
        <f ca="1">IF(MOD(AC$12,$B16)=0,$D16*(INFLATION+1)^CFs!AB$12,"")</f>
        <v/>
      </c>
      <c r="AD16" s="10" t="str">
        <f ca="1">IF(MOD(AD$12,$B16)=0,$D16*(INFLATION+1)^CFs!AC$12,"")</f>
        <v/>
      </c>
      <c r="AE16" s="10" t="str">
        <f ca="1">IF(MOD(AE$12,$B16)=0,$D16*(INFLATION+1)^CFs!AD$12,"")</f>
        <v/>
      </c>
      <c r="AF16" s="10" t="str">
        <f ca="1">IF(MOD(AF$12,$B16)=0,$D16*(INFLATION+1)^CFs!AE$12,"")</f>
        <v/>
      </c>
      <c r="AG16" s="10">
        <f ca="1">IF(MOD(AG$12,$B16)=0,$D16*(INFLATION+1)^CFs!AF$12,"")</f>
        <v>351806.50423481798</v>
      </c>
      <c r="AH16" s="10" t="str">
        <f ca="1">IF(MOD(AH$12,$B16)=0,$D16*(INFLATION+1)^CFs!AG$12,"")</f>
        <v/>
      </c>
      <c r="AI16" s="10" t="str">
        <f ca="1">IF(MOD(AI$12,$B16)=0,$D16*(INFLATION+1)^CFs!AH$12,"")</f>
        <v/>
      </c>
      <c r="AJ16" s="10" t="str">
        <f ca="1">IF(MOD(AJ$12,$B16)=0,$D16*(INFLATION+1)^CFs!AI$12,"")</f>
        <v/>
      </c>
      <c r="AK16" s="10" t="str">
        <f ca="1">IF(MOD(AK$12,$B16)=0,$D16*(INFLATION+1)^CFs!AJ$12,"")</f>
        <v/>
      </c>
      <c r="AL16" s="10" t="str">
        <f ca="1">IF(MOD(AL$12,$B16)=0,$D16*(INFLATION+1)^CFs!AK$12,"")</f>
        <v/>
      </c>
    </row>
    <row r="17" spans="1:38" x14ac:dyDescent="0.25">
      <c r="A17" t="str">
        <f>MAIN!$B$40</f>
        <v>Ventilācija</v>
      </c>
      <c r="B17" s="2">
        <f ca="1">IF(MAIN!$C$42=Defined,MAIN!$D$43,MAIN!$C$43)</f>
        <v>20</v>
      </c>
      <c r="C17" s="2">
        <f>MAIN!$C$41</f>
        <v>223156.65</v>
      </c>
      <c r="D17" s="2">
        <f t="shared" ref="D17:D29" si="9">C17</f>
        <v>223156.65</v>
      </c>
      <c r="E17" s="10" t="str">
        <f ca="1">IF(MOD(E$12,$B17)=0,$D17*(INFLATION+1)^CFs!D$12,"")</f>
        <v/>
      </c>
      <c r="F17" s="10" t="str">
        <f ca="1">IF(MOD(F$12,$B17)=0,$D17*(INFLATION+1)^CFs!E$12,"")</f>
        <v/>
      </c>
      <c r="G17" s="10" t="str">
        <f ca="1">IF(MOD(G$12,$B17)=0,$D17*(INFLATION+1)^CFs!F$12,"")</f>
        <v/>
      </c>
      <c r="H17" s="10" t="str">
        <f ca="1">IF(MOD(H$12,$B17)=0,$D17*(INFLATION+1)^CFs!G$12,"")</f>
        <v/>
      </c>
      <c r="I17" s="10" t="str">
        <f ca="1">IF(MOD(I$12,$B17)=0,$D17*(INFLATION+1)^CFs!H$12,"")</f>
        <v/>
      </c>
      <c r="J17" s="10" t="str">
        <f ca="1">IF(MOD(J$12,$B17)=0,$D17*(INFLATION+1)^CFs!I$12,"")</f>
        <v/>
      </c>
      <c r="K17" s="10" t="str">
        <f ca="1">IF(MOD(K$12,$B17)=0,$D17*(INFLATION+1)^CFs!J$12,"")</f>
        <v/>
      </c>
      <c r="L17" s="10" t="str">
        <f ca="1">IF(MOD(L$12,$B17)=0,$D17*(INFLATION+1)^CFs!K$12,"")</f>
        <v/>
      </c>
      <c r="M17" s="10" t="str">
        <f ca="1">IF(MOD(M$12,$B17)=0,$D17*(INFLATION+1)^CFs!L$12,"")</f>
        <v/>
      </c>
      <c r="N17" s="10" t="str">
        <f ca="1">IF(MOD(N$12,$B17)=0,$D17*(INFLATION+1)^CFs!M$12,"")</f>
        <v/>
      </c>
      <c r="O17" s="10" t="str">
        <f ca="1">IF(MOD(O$12,$B17)=0,$D17*(INFLATION+1)^CFs!N$12,"")</f>
        <v/>
      </c>
      <c r="P17" s="10" t="str">
        <f ca="1">IF(MOD(P$12,$B17)=0,$D17*(INFLATION+1)^CFs!O$12,"")</f>
        <v/>
      </c>
      <c r="Q17" s="10" t="str">
        <f ca="1">IF(MOD(Q$12,$B17)=0,$D17*(INFLATION+1)^CFs!P$12,"")</f>
        <v/>
      </c>
      <c r="R17" s="10" t="str">
        <f ca="1">IF(MOD(R$12,$B17)=0,$D17*(INFLATION+1)^CFs!Q$12,"")</f>
        <v/>
      </c>
      <c r="S17" s="10" t="str">
        <f ca="1">IF(MOD(S$12,$B17)=0,$D17*(INFLATION+1)^CFs!R$12,"")</f>
        <v/>
      </c>
      <c r="T17" s="10" t="str">
        <f ca="1">IF(MOD(T$12,$B17)=0,$D17*(INFLATION+1)^CFs!S$12,"")</f>
        <v/>
      </c>
      <c r="U17" s="10" t="str">
        <f ca="1">IF(MOD(U$12,$B17)=0,$D17*(INFLATION+1)^CFs!T$12,"")</f>
        <v/>
      </c>
      <c r="V17" s="10" t="str">
        <f ca="1">IF(MOD(V$12,$B17)=0,$D17*(INFLATION+1)^CFs!U$12,"")</f>
        <v/>
      </c>
      <c r="W17" s="10">
        <f ca="1">IF(MOD(W$12,$B17)=0,$D17*(INFLATION+1)^CFs!V$12,"")</f>
        <v>363420.72292155598</v>
      </c>
      <c r="X17" s="10" t="str">
        <f ca="1">IF(MOD(X$12,$B17)=0,$D17*(INFLATION+1)^CFs!W$12,"")</f>
        <v/>
      </c>
      <c r="Y17" s="10" t="str">
        <f ca="1">IF(MOD(Y$12,$B17)=0,$D17*(INFLATION+1)^CFs!X$12,"")</f>
        <v/>
      </c>
      <c r="Z17" s="10" t="str">
        <f ca="1">IF(MOD(Z$12,$B17)=0,$D17*(INFLATION+1)^CFs!Y$12,"")</f>
        <v/>
      </c>
      <c r="AA17" s="10" t="str">
        <f ca="1">IF(MOD(AA$12,$B17)=0,$D17*(INFLATION+1)^CFs!Z$12,"")</f>
        <v/>
      </c>
      <c r="AB17" s="10" t="str">
        <f ca="1">IF(MOD(AB$12,$B17)=0,$D17*(INFLATION+1)^CFs!AA$12,"")</f>
        <v/>
      </c>
      <c r="AC17" s="10" t="str">
        <f ca="1">IF(MOD(AC$12,$B17)=0,$D17*(INFLATION+1)^CFs!AB$12,"")</f>
        <v/>
      </c>
      <c r="AD17" s="10" t="str">
        <f ca="1">IF(MOD(AD$12,$B17)=0,$D17*(INFLATION+1)^CFs!AC$12,"")</f>
        <v/>
      </c>
      <c r="AE17" s="10" t="str">
        <f ca="1">IF(MOD(AE$12,$B17)=0,$D17*(INFLATION+1)^CFs!AD$12,"")</f>
        <v/>
      </c>
      <c r="AF17" s="10" t="str">
        <f ca="1">IF(MOD(AF$12,$B17)=0,$D17*(INFLATION+1)^CFs!AE$12,"")</f>
        <v/>
      </c>
      <c r="AG17" s="10" t="str">
        <f ca="1">IF(MOD(AG$12,$B17)=0,$D17*(INFLATION+1)^CFs!AF$12,"")</f>
        <v/>
      </c>
      <c r="AH17" s="10" t="str">
        <f ca="1">IF(MOD(AH$12,$B17)=0,$D17*(INFLATION+1)^CFs!AG$12,"")</f>
        <v/>
      </c>
      <c r="AI17" s="10" t="str">
        <f ca="1">IF(MOD(AI$12,$B17)=0,$D17*(INFLATION+1)^CFs!AH$12,"")</f>
        <v/>
      </c>
      <c r="AJ17" s="10" t="str">
        <f ca="1">IF(MOD(AJ$12,$B17)=0,$D17*(INFLATION+1)^CFs!AI$12,"")</f>
        <v/>
      </c>
      <c r="AK17" s="10" t="str">
        <f ca="1">IF(MOD(AK$12,$B17)=0,$D17*(INFLATION+1)^CFs!AJ$12,"")</f>
        <v/>
      </c>
      <c r="AL17" s="10" t="str">
        <f ca="1">IF(MOD(AL$12,$B17)=0,$D17*(INFLATION+1)^CFs!AK$12,"")</f>
        <v/>
      </c>
    </row>
    <row r="18" spans="1:38" x14ac:dyDescent="0.25">
      <c r="A18" t="str">
        <f>MAIN!$B$46</f>
        <v>Apkure</v>
      </c>
      <c r="B18" s="2">
        <f ca="1">IF(MAIN!$C$48=Defined,MAIN!$D$49,MAIN!$C$49)</f>
        <v>20</v>
      </c>
      <c r="C18" s="2">
        <f>MAIN!$C$47</f>
        <v>181225.45</v>
      </c>
      <c r="D18" s="2">
        <f>C18</f>
        <v>181225.45</v>
      </c>
      <c r="E18" s="10" t="str">
        <f ca="1">IF(MOD(E$12,$B18)=0,$D18*(INFLATION+1)^CFs!D$12,"")</f>
        <v/>
      </c>
      <c r="F18" s="10" t="str">
        <f ca="1">IF(MOD(F$12,$B18)=0,$D18*(INFLATION+1)^CFs!E$12,"")</f>
        <v/>
      </c>
      <c r="G18" s="10" t="str">
        <f ca="1">IF(MOD(G$12,$B18)=0,$D18*(INFLATION+1)^CFs!F$12,"")</f>
        <v/>
      </c>
      <c r="H18" s="10" t="str">
        <f ca="1">IF(MOD(H$12,$B18)=0,$D18*(INFLATION+1)^CFs!G$12,"")</f>
        <v/>
      </c>
      <c r="I18" s="10" t="str">
        <f ca="1">IF(MOD(I$12,$B18)=0,$D18*(INFLATION+1)^CFs!H$12,"")</f>
        <v/>
      </c>
      <c r="J18" s="10" t="str">
        <f ca="1">IF(MOD(J$12,$B18)=0,$D18*(INFLATION+1)^CFs!I$12,"")</f>
        <v/>
      </c>
      <c r="K18" s="10" t="str">
        <f ca="1">IF(MOD(K$12,$B18)=0,$D18*(INFLATION+1)^CFs!J$12,"")</f>
        <v/>
      </c>
      <c r="L18" s="10" t="str">
        <f ca="1">IF(MOD(L$12,$B18)=0,$D18*(INFLATION+1)^CFs!K$12,"")</f>
        <v/>
      </c>
      <c r="M18" s="10" t="str">
        <f ca="1">IF(MOD(M$12,$B18)=0,$D18*(INFLATION+1)^CFs!L$12,"")</f>
        <v/>
      </c>
      <c r="N18" s="10" t="str">
        <f ca="1">IF(MOD(N$12,$B18)=0,$D18*(INFLATION+1)^CFs!M$12,"")</f>
        <v/>
      </c>
      <c r="O18" s="10" t="str">
        <f ca="1">IF(MOD(O$12,$B18)=0,$D18*(INFLATION+1)^CFs!N$12,"")</f>
        <v/>
      </c>
      <c r="P18" s="10" t="str">
        <f ca="1">IF(MOD(P$12,$B18)=0,$D18*(INFLATION+1)^CFs!O$12,"")</f>
        <v/>
      </c>
      <c r="Q18" s="10" t="str">
        <f ca="1">IF(MOD(Q$12,$B18)=0,$D18*(INFLATION+1)^CFs!P$12,"")</f>
        <v/>
      </c>
      <c r="R18" s="10" t="str">
        <f ca="1">IF(MOD(R$12,$B18)=0,$D18*(INFLATION+1)^CFs!Q$12,"")</f>
        <v/>
      </c>
      <c r="S18" s="10" t="str">
        <f ca="1">IF(MOD(S$12,$B18)=0,$D18*(INFLATION+1)^CFs!R$12,"")</f>
        <v/>
      </c>
      <c r="T18" s="10" t="str">
        <f ca="1">IF(MOD(T$12,$B18)=0,$D18*(INFLATION+1)^CFs!S$12,"")</f>
        <v/>
      </c>
      <c r="U18" s="10" t="str">
        <f ca="1">IF(MOD(U$12,$B18)=0,$D18*(INFLATION+1)^CFs!T$12,"")</f>
        <v/>
      </c>
      <c r="V18" s="10" t="str">
        <f ca="1">IF(MOD(V$12,$B18)=0,$D18*(INFLATION+1)^CFs!U$12,"")</f>
        <v/>
      </c>
      <c r="W18" s="10">
        <f ca="1">IF(MOD(W$12,$B18)=0,$D18*(INFLATION+1)^CFs!V$12,"")</f>
        <v>295133.86247187486</v>
      </c>
      <c r="X18" s="10" t="str">
        <f ca="1">IF(MOD(X$12,$B18)=0,$D18*(INFLATION+1)^CFs!W$12,"")</f>
        <v/>
      </c>
      <c r="Y18" s="10" t="str">
        <f ca="1">IF(MOD(Y$12,$B18)=0,$D18*(INFLATION+1)^CFs!X$12,"")</f>
        <v/>
      </c>
      <c r="Z18" s="10" t="str">
        <f ca="1">IF(MOD(Z$12,$B18)=0,$D18*(INFLATION+1)^CFs!Y$12,"")</f>
        <v/>
      </c>
      <c r="AA18" s="10" t="str">
        <f ca="1">IF(MOD(AA$12,$B18)=0,$D18*(INFLATION+1)^CFs!Z$12,"")</f>
        <v/>
      </c>
      <c r="AB18" s="10" t="str">
        <f ca="1">IF(MOD(AB$12,$B18)=0,$D18*(INFLATION+1)^CFs!AA$12,"")</f>
        <v/>
      </c>
      <c r="AC18" s="10" t="str">
        <f ca="1">IF(MOD(AC$12,$B18)=0,$D18*(INFLATION+1)^CFs!AB$12,"")</f>
        <v/>
      </c>
      <c r="AD18" s="10" t="str">
        <f ca="1">IF(MOD(AD$12,$B18)=0,$D18*(INFLATION+1)^CFs!AC$12,"")</f>
        <v/>
      </c>
      <c r="AE18" s="10" t="str">
        <f ca="1">IF(MOD(AE$12,$B18)=0,$D18*(INFLATION+1)^CFs!AD$12,"")</f>
        <v/>
      </c>
      <c r="AF18" s="10" t="str">
        <f ca="1">IF(MOD(AF$12,$B18)=0,$D18*(INFLATION+1)^CFs!AE$12,"")</f>
        <v/>
      </c>
      <c r="AG18" s="10" t="str">
        <f ca="1">IF(MOD(AG$12,$B18)=0,$D18*(INFLATION+1)^CFs!AF$12,"")</f>
        <v/>
      </c>
      <c r="AH18" s="10" t="str">
        <f ca="1">IF(MOD(AH$12,$B18)=0,$D18*(INFLATION+1)^CFs!AG$12,"")</f>
        <v/>
      </c>
      <c r="AI18" s="10" t="str">
        <f ca="1">IF(MOD(AI$12,$B18)=0,$D18*(INFLATION+1)^CFs!AH$12,"")</f>
        <v/>
      </c>
      <c r="AJ18" s="10" t="str">
        <f ca="1">IF(MOD(AJ$12,$B18)=0,$D18*(INFLATION+1)^CFs!AI$12,"")</f>
        <v/>
      </c>
      <c r="AK18" s="10" t="str">
        <f ca="1">IF(MOD(AK$12,$B18)=0,$D18*(INFLATION+1)^CFs!AJ$12,"")</f>
        <v/>
      </c>
      <c r="AL18" s="10" t="str">
        <f ca="1">IF(MOD(AL$12,$B18)=0,$D18*(INFLATION+1)^CFs!AK$12,"")</f>
        <v/>
      </c>
    </row>
    <row r="19" spans="1:38" x14ac:dyDescent="0.25">
      <c r="A19" t="str">
        <f>MAIN!$B$52</f>
        <v>Ūdensvads, kanalizācija</v>
      </c>
      <c r="B19" s="2">
        <f ca="1">IF(MAIN!$C$54=Defined,MAIN!$D$55,MAIN!$C$55)</f>
        <v>30</v>
      </c>
      <c r="C19" s="2">
        <f>MAIN!$C$53</f>
        <v>149680.4</v>
      </c>
      <c r="D19" s="2">
        <f t="shared" si="9"/>
        <v>149680.4</v>
      </c>
      <c r="E19" s="10" t="str">
        <f ca="1">IF(MOD(E$12,$B19)=0,$D19*(INFLATION+1)^CFs!D$12,"")</f>
        <v/>
      </c>
      <c r="F19" s="10" t="str">
        <f ca="1">IF(MOD(F$12,$B19)=0,$D19*(INFLATION+1)^CFs!E$12,"")</f>
        <v/>
      </c>
      <c r="G19" s="10" t="str">
        <f ca="1">IF(MOD(G$12,$B19)=0,$D19*(INFLATION+1)^CFs!F$12,"")</f>
        <v/>
      </c>
      <c r="H19" s="10" t="str">
        <f ca="1">IF(MOD(H$12,$B19)=0,$D19*(INFLATION+1)^CFs!G$12,"")</f>
        <v/>
      </c>
      <c r="I19" s="10" t="str">
        <f ca="1">IF(MOD(I$12,$B19)=0,$D19*(INFLATION+1)^CFs!H$12,"")</f>
        <v/>
      </c>
      <c r="J19" s="10" t="str">
        <f ca="1">IF(MOD(J$12,$B19)=0,$D19*(INFLATION+1)^CFs!I$12,"")</f>
        <v/>
      </c>
      <c r="K19" s="10" t="str">
        <f ca="1">IF(MOD(K$12,$B19)=0,$D19*(INFLATION+1)^CFs!J$12,"")</f>
        <v/>
      </c>
      <c r="L19" s="10" t="str">
        <f ca="1">IF(MOD(L$12,$B19)=0,$D19*(INFLATION+1)^CFs!K$12,"")</f>
        <v/>
      </c>
      <c r="M19" s="10" t="str">
        <f ca="1">IF(MOD(M$12,$B19)=0,$D19*(INFLATION+1)^CFs!L$12,"")</f>
        <v/>
      </c>
      <c r="N19" s="10" t="str">
        <f ca="1">IF(MOD(N$12,$B19)=0,$D19*(INFLATION+1)^CFs!M$12,"")</f>
        <v/>
      </c>
      <c r="O19" s="10" t="str">
        <f ca="1">IF(MOD(O$12,$B19)=0,$D19*(INFLATION+1)^CFs!N$12,"")</f>
        <v/>
      </c>
      <c r="P19" s="10" t="str">
        <f ca="1">IF(MOD(P$12,$B19)=0,$D19*(INFLATION+1)^CFs!O$12,"")</f>
        <v/>
      </c>
      <c r="Q19" s="10" t="str">
        <f ca="1">IF(MOD(Q$12,$B19)=0,$D19*(INFLATION+1)^CFs!P$12,"")</f>
        <v/>
      </c>
      <c r="R19" s="10" t="str">
        <f ca="1">IF(MOD(R$12,$B19)=0,$D19*(INFLATION+1)^CFs!Q$12,"")</f>
        <v/>
      </c>
      <c r="S19" s="10" t="str">
        <f ca="1">IF(MOD(S$12,$B19)=0,$D19*(INFLATION+1)^CFs!R$12,"")</f>
        <v/>
      </c>
      <c r="T19" s="10" t="str">
        <f ca="1">IF(MOD(T$12,$B19)=0,$D19*(INFLATION+1)^CFs!S$12,"")</f>
        <v/>
      </c>
      <c r="U19" s="10" t="str">
        <f ca="1">IF(MOD(U$12,$B19)=0,$D19*(INFLATION+1)^CFs!T$12,"")</f>
        <v/>
      </c>
      <c r="V19" s="10" t="str">
        <f ca="1">IF(MOD(V$12,$B19)=0,$D19*(INFLATION+1)^CFs!U$12,"")</f>
        <v/>
      </c>
      <c r="W19" s="10" t="str">
        <f ca="1">IF(MOD(W$12,$B19)=0,$D19*(INFLATION+1)^CFs!V$12,"")</f>
        <v/>
      </c>
      <c r="X19" s="10" t="str">
        <f ca="1">IF(MOD(X$12,$B19)=0,$D19*(INFLATION+1)^CFs!W$12,"")</f>
        <v/>
      </c>
      <c r="Y19" s="10" t="str">
        <f ca="1">IF(MOD(Y$12,$B19)=0,$D19*(INFLATION+1)^CFs!X$12,"")</f>
        <v/>
      </c>
      <c r="Z19" s="10" t="str">
        <f ca="1">IF(MOD(Z$12,$B19)=0,$D19*(INFLATION+1)^CFs!Y$12,"")</f>
        <v/>
      </c>
      <c r="AA19" s="10" t="str">
        <f ca="1">IF(MOD(AA$12,$B19)=0,$D19*(INFLATION+1)^CFs!Z$12,"")</f>
        <v/>
      </c>
      <c r="AB19" s="10" t="str">
        <f ca="1">IF(MOD(AB$12,$B19)=0,$D19*(INFLATION+1)^CFs!AA$12,"")</f>
        <v/>
      </c>
      <c r="AC19" s="10" t="str">
        <f ca="1">IF(MOD(AC$12,$B19)=0,$D19*(INFLATION+1)^CFs!AB$12,"")</f>
        <v/>
      </c>
      <c r="AD19" s="10" t="str">
        <f ca="1">IF(MOD(AD$12,$B19)=0,$D19*(INFLATION+1)^CFs!AC$12,"")</f>
        <v/>
      </c>
      <c r="AE19" s="10" t="str">
        <f ca="1">IF(MOD(AE$12,$B19)=0,$D19*(INFLATION+1)^CFs!AD$12,"")</f>
        <v/>
      </c>
      <c r="AF19" s="10" t="str">
        <f ca="1">IF(MOD(AF$12,$B19)=0,$D19*(INFLATION+1)^CFs!AE$12,"")</f>
        <v/>
      </c>
      <c r="AG19" s="10">
        <f ca="1">IF(MOD(AG$12,$B19)=0,$D19*(INFLATION+1)^CFs!AF$12,"")</f>
        <v>315092.74058153667</v>
      </c>
      <c r="AH19" s="10" t="str">
        <f ca="1">IF(MOD(AH$12,$B19)=0,$D19*(INFLATION+1)^CFs!AG$12,"")</f>
        <v/>
      </c>
      <c r="AI19" s="10" t="str">
        <f ca="1">IF(MOD(AI$12,$B19)=0,$D19*(INFLATION+1)^CFs!AH$12,"")</f>
        <v/>
      </c>
      <c r="AJ19" s="10" t="str">
        <f ca="1">IF(MOD(AJ$12,$B19)=0,$D19*(INFLATION+1)^CFs!AI$12,"")</f>
        <v/>
      </c>
      <c r="AK19" s="10" t="str">
        <f ca="1">IF(MOD(AK$12,$B19)=0,$D19*(INFLATION+1)^CFs!AJ$12,"")</f>
        <v/>
      </c>
      <c r="AL19" s="10" t="str">
        <f ca="1">IF(MOD(AL$12,$B19)=0,$D19*(INFLATION+1)^CFs!AK$12,"")</f>
        <v/>
      </c>
    </row>
    <row r="20" spans="1:38" x14ac:dyDescent="0.25">
      <c r="A20" t="str">
        <f>MAIN!$B$59</f>
        <v>Iekšējā apdare: Griestu apdare</v>
      </c>
      <c r="B20" s="2">
        <f ca="1">IF(MAIN!$C$61=Defined,MAIN!$D$62,MAIN!$C$62)</f>
        <v>15</v>
      </c>
      <c r="C20" s="2">
        <f>MAIN!$C$60</f>
        <v>104989.85</v>
      </c>
      <c r="D20" s="2">
        <f t="shared" si="9"/>
        <v>104989.85</v>
      </c>
      <c r="E20" s="10" t="str">
        <f ca="1">IF(MOD(E$12,$B20)=0,$D20*(INFLATION+1)^CFs!D$12,"")</f>
        <v/>
      </c>
      <c r="F20" s="10" t="str">
        <f ca="1">IF(MOD(F$12,$B20)=0,$D20*(INFLATION+1)^CFs!E$12,"")</f>
        <v/>
      </c>
      <c r="G20" s="10" t="str">
        <f ca="1">IF(MOD(G$12,$B20)=0,$D20*(INFLATION+1)^CFs!F$12,"")</f>
        <v/>
      </c>
      <c r="H20" s="10" t="str">
        <f ca="1">IF(MOD(H$12,$B20)=0,$D20*(INFLATION+1)^CFs!G$12,"")</f>
        <v/>
      </c>
      <c r="I20" s="10" t="str">
        <f ca="1">IF(MOD(I$12,$B20)=0,$D20*(INFLATION+1)^CFs!H$12,"")</f>
        <v/>
      </c>
      <c r="J20" s="10" t="str">
        <f ca="1">IF(MOD(J$12,$B20)=0,$D20*(INFLATION+1)^CFs!I$12,"")</f>
        <v/>
      </c>
      <c r="K20" s="10" t="str">
        <f ca="1">IF(MOD(K$12,$B20)=0,$D20*(INFLATION+1)^CFs!J$12,"")</f>
        <v/>
      </c>
      <c r="L20" s="10" t="str">
        <f ca="1">IF(MOD(L$12,$B20)=0,$D20*(INFLATION+1)^CFs!K$12,"")</f>
        <v/>
      </c>
      <c r="M20" s="10" t="str">
        <f ca="1">IF(MOD(M$12,$B20)=0,$D20*(INFLATION+1)^CFs!L$12,"")</f>
        <v/>
      </c>
      <c r="N20" s="10" t="str">
        <f ca="1">IF(MOD(N$12,$B20)=0,$D20*(INFLATION+1)^CFs!M$12,"")</f>
        <v/>
      </c>
      <c r="O20" s="10" t="str">
        <f ca="1">IF(MOD(O$12,$B20)=0,$D20*(INFLATION+1)^CFs!N$12,"")</f>
        <v/>
      </c>
      <c r="P20" s="10" t="str">
        <f ca="1">IF(MOD(P$12,$B20)=0,$D20*(INFLATION+1)^CFs!O$12,"")</f>
        <v/>
      </c>
      <c r="Q20" s="10" t="str">
        <f ca="1">IF(MOD(Q$12,$B20)=0,$D20*(INFLATION+1)^CFs!P$12,"")</f>
        <v/>
      </c>
      <c r="R20" s="10">
        <f ca="1">IF(MOD(R$12,$B20)=0,$D20*(INFLATION+1)^CFs!Q$12,"")</f>
        <v>150387.024315883</v>
      </c>
      <c r="S20" s="10" t="str">
        <f ca="1">IF(MOD(S$12,$B20)=0,$D20*(INFLATION+1)^CFs!R$12,"")</f>
        <v/>
      </c>
      <c r="T20" s="10" t="str">
        <f ca="1">IF(MOD(T$12,$B20)=0,$D20*(INFLATION+1)^CFs!S$12,"")</f>
        <v/>
      </c>
      <c r="U20" s="10" t="str">
        <f ca="1">IF(MOD(U$12,$B20)=0,$D20*(INFLATION+1)^CFs!T$12,"")</f>
        <v/>
      </c>
      <c r="V20" s="10" t="str">
        <f ca="1">IF(MOD(V$12,$B20)=0,$D20*(INFLATION+1)^CFs!U$12,"")</f>
        <v/>
      </c>
      <c r="W20" s="10" t="str">
        <f ca="1">IF(MOD(W$12,$B20)=0,$D20*(INFLATION+1)^CFs!V$12,"")</f>
        <v/>
      </c>
      <c r="X20" s="10" t="str">
        <f ca="1">IF(MOD(X$12,$B20)=0,$D20*(INFLATION+1)^CFs!W$12,"")</f>
        <v/>
      </c>
      <c r="Y20" s="10" t="str">
        <f ca="1">IF(MOD(Y$12,$B20)=0,$D20*(INFLATION+1)^CFs!X$12,"")</f>
        <v/>
      </c>
      <c r="Z20" s="10" t="str">
        <f ca="1">IF(MOD(Z$12,$B20)=0,$D20*(INFLATION+1)^CFs!Y$12,"")</f>
        <v/>
      </c>
      <c r="AA20" s="10" t="str">
        <f ca="1">IF(MOD(AA$12,$B20)=0,$D20*(INFLATION+1)^CFs!Z$12,"")</f>
        <v/>
      </c>
      <c r="AB20" s="10" t="str">
        <f ca="1">IF(MOD(AB$12,$B20)=0,$D20*(INFLATION+1)^CFs!AA$12,"")</f>
        <v/>
      </c>
      <c r="AC20" s="10" t="str">
        <f ca="1">IF(MOD(AC$12,$B20)=0,$D20*(INFLATION+1)^CFs!AB$12,"")</f>
        <v/>
      </c>
      <c r="AD20" s="10" t="str">
        <f ca="1">IF(MOD(AD$12,$B20)=0,$D20*(INFLATION+1)^CFs!AC$12,"")</f>
        <v/>
      </c>
      <c r="AE20" s="10" t="str">
        <f ca="1">IF(MOD(AE$12,$B20)=0,$D20*(INFLATION+1)^CFs!AD$12,"")</f>
        <v/>
      </c>
      <c r="AF20" s="10" t="str">
        <f ca="1">IF(MOD(AF$12,$B20)=0,$D20*(INFLATION+1)^CFs!AE$12,"")</f>
        <v/>
      </c>
      <c r="AG20" s="10">
        <f ca="1">IF(MOD(AG$12,$B20)=0,$D20*(INFLATION+1)^CFs!AF$12,"")</f>
        <v>221014.50537107364</v>
      </c>
      <c r="AH20" s="10" t="str">
        <f ca="1">IF(MOD(AH$12,$B20)=0,$D20*(INFLATION+1)^CFs!AG$12,"")</f>
        <v/>
      </c>
      <c r="AI20" s="10" t="str">
        <f ca="1">IF(MOD(AI$12,$B20)=0,$D20*(INFLATION+1)^CFs!AH$12,"")</f>
        <v/>
      </c>
      <c r="AJ20" s="10" t="str">
        <f ca="1">IF(MOD(AJ$12,$B20)=0,$D20*(INFLATION+1)^CFs!AI$12,"")</f>
        <v/>
      </c>
      <c r="AK20" s="10" t="str">
        <f ca="1">IF(MOD(AK$12,$B20)=0,$D20*(INFLATION+1)^CFs!AJ$12,"")</f>
        <v/>
      </c>
      <c r="AL20" s="10" t="str">
        <f ca="1">IF(MOD(AL$12,$B20)=0,$D20*(INFLATION+1)^CFs!AK$12,"")</f>
        <v/>
      </c>
    </row>
    <row r="21" spans="1:38" x14ac:dyDescent="0.25">
      <c r="A21" t="str">
        <f>MAIN!$B$65</f>
        <v>Iekšējā apdare: Grīdu apdare</v>
      </c>
      <c r="B21" s="2">
        <f ca="1">IF(MAIN!$C$67=Defined,MAIN!$D$68,MAIN!$C$68)</f>
        <v>15</v>
      </c>
      <c r="C21" s="2">
        <f>MAIN!$C$66</f>
        <v>220274.05</v>
      </c>
      <c r="D21" s="2">
        <f t="shared" si="9"/>
        <v>220274.05</v>
      </c>
      <c r="E21" s="10" t="str">
        <f ca="1">IF(MOD(E$12,$B21)=0,$D21*(INFLATION+1)^CFs!D$12,"")</f>
        <v/>
      </c>
      <c r="F21" s="10" t="str">
        <f ca="1">IF(MOD(F$12,$B21)=0,$D21*(INFLATION+1)^CFs!E$12,"")</f>
        <v/>
      </c>
      <c r="G21" s="10" t="str">
        <f ca="1">IF(MOD(G$12,$B21)=0,$D21*(INFLATION+1)^CFs!F$12,"")</f>
        <v/>
      </c>
      <c r="H21" s="10" t="str">
        <f ca="1">IF(MOD(H$12,$B21)=0,$D21*(INFLATION+1)^CFs!G$12,"")</f>
        <v/>
      </c>
      <c r="I21" s="10" t="str">
        <f ca="1">IF(MOD(I$12,$B21)=0,$D21*(INFLATION+1)^CFs!H$12,"")</f>
        <v/>
      </c>
      <c r="J21" s="10" t="str">
        <f ca="1">IF(MOD(J$12,$B21)=0,$D21*(INFLATION+1)^CFs!I$12,"")</f>
        <v/>
      </c>
      <c r="K21" s="10" t="str">
        <f ca="1">IF(MOD(K$12,$B21)=0,$D21*(INFLATION+1)^CFs!J$12,"")</f>
        <v/>
      </c>
      <c r="L21" s="10" t="str">
        <f ca="1">IF(MOD(L$12,$B21)=0,$D21*(INFLATION+1)^CFs!K$12,"")</f>
        <v/>
      </c>
      <c r="M21" s="10" t="str">
        <f ca="1">IF(MOD(M$12,$B21)=0,$D21*(INFLATION+1)^CFs!L$12,"")</f>
        <v/>
      </c>
      <c r="N21" s="10" t="str">
        <f ca="1">IF(MOD(N$12,$B21)=0,$D21*(INFLATION+1)^CFs!M$12,"")</f>
        <v/>
      </c>
      <c r="O21" s="10" t="str">
        <f ca="1">IF(MOD(O$12,$B21)=0,$D21*(INFLATION+1)^CFs!N$12,"")</f>
        <v/>
      </c>
      <c r="P21" s="10" t="str">
        <f ca="1">IF(MOD(P$12,$B21)=0,$D21*(INFLATION+1)^CFs!O$12,"")</f>
        <v/>
      </c>
      <c r="Q21" s="10" t="str">
        <f ca="1">IF(MOD(Q$12,$B21)=0,$D21*(INFLATION+1)^CFs!P$12,"")</f>
        <v/>
      </c>
      <c r="R21" s="10">
        <f ca="1">IF(MOD(R$12,$B21)=0,$D21*(INFLATION+1)^CFs!Q$12,"")</f>
        <v>315519.63274076517</v>
      </c>
      <c r="S21" s="10" t="str">
        <f ca="1">IF(MOD(S$12,$B21)=0,$D21*(INFLATION+1)^CFs!R$12,"")</f>
        <v/>
      </c>
      <c r="T21" s="10" t="str">
        <f ca="1">IF(MOD(T$12,$B21)=0,$D21*(INFLATION+1)^CFs!S$12,"")</f>
        <v/>
      </c>
      <c r="U21" s="10" t="str">
        <f ca="1">IF(MOD(U$12,$B21)=0,$D21*(INFLATION+1)^CFs!T$12,"")</f>
        <v/>
      </c>
      <c r="V21" s="10" t="str">
        <f ca="1">IF(MOD(V$12,$B21)=0,$D21*(INFLATION+1)^CFs!U$12,"")</f>
        <v/>
      </c>
      <c r="W21" s="10" t="str">
        <f ca="1">IF(MOD(W$12,$B21)=0,$D21*(INFLATION+1)^CFs!V$12,"")</f>
        <v/>
      </c>
      <c r="X21" s="10" t="str">
        <f ca="1">IF(MOD(X$12,$B21)=0,$D21*(INFLATION+1)^CFs!W$12,"")</f>
        <v/>
      </c>
      <c r="Y21" s="10" t="str">
        <f ca="1">IF(MOD(Y$12,$B21)=0,$D21*(INFLATION+1)^CFs!X$12,"")</f>
        <v/>
      </c>
      <c r="Z21" s="10" t="str">
        <f ca="1">IF(MOD(Z$12,$B21)=0,$D21*(INFLATION+1)^CFs!Y$12,"")</f>
        <v/>
      </c>
      <c r="AA21" s="10" t="str">
        <f ca="1">IF(MOD(AA$12,$B21)=0,$D21*(INFLATION+1)^CFs!Z$12,"")</f>
        <v/>
      </c>
      <c r="AB21" s="10" t="str">
        <f ca="1">IF(MOD(AB$12,$B21)=0,$D21*(INFLATION+1)^CFs!AA$12,"")</f>
        <v/>
      </c>
      <c r="AC21" s="10" t="str">
        <f ca="1">IF(MOD(AC$12,$B21)=0,$D21*(INFLATION+1)^CFs!AB$12,"")</f>
        <v/>
      </c>
      <c r="AD21" s="10" t="str">
        <f ca="1">IF(MOD(AD$12,$B21)=0,$D21*(INFLATION+1)^CFs!AC$12,"")</f>
        <v/>
      </c>
      <c r="AE21" s="10" t="str">
        <f ca="1">IF(MOD(AE$12,$B21)=0,$D21*(INFLATION+1)^CFs!AD$12,"")</f>
        <v/>
      </c>
      <c r="AF21" s="10" t="str">
        <f ca="1">IF(MOD(AF$12,$B21)=0,$D21*(INFLATION+1)^CFs!AE$12,"")</f>
        <v/>
      </c>
      <c r="AG21" s="10">
        <f ca="1">IF(MOD(AG$12,$B21)=0,$D21*(INFLATION+1)^CFs!AF$12,"")</f>
        <v>463699.6834154267</v>
      </c>
      <c r="AH21" s="10" t="str">
        <f ca="1">IF(MOD(AH$12,$B21)=0,$D21*(INFLATION+1)^CFs!AG$12,"")</f>
        <v/>
      </c>
      <c r="AI21" s="10" t="str">
        <f ca="1">IF(MOD(AI$12,$B21)=0,$D21*(INFLATION+1)^CFs!AH$12,"")</f>
        <v/>
      </c>
      <c r="AJ21" s="10" t="str">
        <f ca="1">IF(MOD(AJ$12,$B21)=0,$D21*(INFLATION+1)^CFs!AI$12,"")</f>
        <v/>
      </c>
      <c r="AK21" s="10" t="str">
        <f ca="1">IF(MOD(AK$12,$B21)=0,$D21*(INFLATION+1)^CFs!AJ$12,"")</f>
        <v/>
      </c>
      <c r="AL21" s="10" t="str">
        <f ca="1">IF(MOD(AL$12,$B21)=0,$D21*(INFLATION+1)^CFs!AK$12,"")</f>
        <v/>
      </c>
    </row>
    <row r="22" spans="1:38" x14ac:dyDescent="0.25">
      <c r="A22" t="str">
        <f>MAIN!$B$71</f>
        <v>Iekšējā apdare: Sienu apdare</v>
      </c>
      <c r="B22" s="2">
        <f ca="1">IF(MAIN!$C$73=Defined,MAIN!$D$74,MAIN!$C$74)</f>
        <v>15</v>
      </c>
      <c r="C22" s="2">
        <f>MAIN!$C$72</f>
        <v>277490.32</v>
      </c>
      <c r="D22" s="2">
        <f t="shared" si="9"/>
        <v>277490.32</v>
      </c>
      <c r="E22" s="10" t="str">
        <f ca="1">IF(MOD(E$12,$B22)=0,$D22*(INFLATION+1)^CFs!D$12,"")</f>
        <v/>
      </c>
      <c r="F22" s="10" t="str">
        <f ca="1">IF(MOD(F$12,$B22)=0,$D22*(INFLATION+1)^CFs!E$12,"")</f>
        <v/>
      </c>
      <c r="G22" s="10" t="str">
        <f ca="1">IF(MOD(G$12,$B22)=0,$D22*(INFLATION+1)^CFs!F$12,"")</f>
        <v/>
      </c>
      <c r="H22" s="10" t="str">
        <f ca="1">IF(MOD(H$12,$B22)=0,$D22*(INFLATION+1)^CFs!G$12,"")</f>
        <v/>
      </c>
      <c r="I22" s="10" t="str">
        <f ca="1">IF(MOD(I$12,$B22)=0,$D22*(INFLATION+1)^CFs!H$12,"")</f>
        <v/>
      </c>
      <c r="J22" s="10" t="str">
        <f ca="1">IF(MOD(J$12,$B22)=0,$D22*(INFLATION+1)^CFs!I$12,"")</f>
        <v/>
      </c>
      <c r="K22" s="10" t="str">
        <f ca="1">IF(MOD(K$12,$B22)=0,$D22*(INFLATION+1)^CFs!J$12,"")</f>
        <v/>
      </c>
      <c r="L22" s="10" t="str">
        <f ca="1">IF(MOD(L$12,$B22)=0,$D22*(INFLATION+1)^CFs!K$12,"")</f>
        <v/>
      </c>
      <c r="M22" s="10" t="str">
        <f ca="1">IF(MOD(M$12,$B22)=0,$D22*(INFLATION+1)^CFs!L$12,"")</f>
        <v/>
      </c>
      <c r="N22" s="10" t="str">
        <f ca="1">IF(MOD(N$12,$B22)=0,$D22*(INFLATION+1)^CFs!M$12,"")</f>
        <v/>
      </c>
      <c r="O22" s="10" t="str">
        <f ca="1">IF(MOD(O$12,$B22)=0,$D22*(INFLATION+1)^CFs!N$12,"")</f>
        <v/>
      </c>
      <c r="P22" s="10" t="str">
        <f ca="1">IF(MOD(P$12,$B22)=0,$D22*(INFLATION+1)^CFs!O$12,"")</f>
        <v/>
      </c>
      <c r="Q22" s="10" t="str">
        <f ca="1">IF(MOD(Q$12,$B22)=0,$D22*(INFLATION+1)^CFs!P$12,"")</f>
        <v/>
      </c>
      <c r="R22" s="10">
        <f ca="1">IF(MOD(R$12,$B22)=0,$D22*(INFLATION+1)^CFs!Q$12,"")</f>
        <v>397475.97983292816</v>
      </c>
      <c r="S22" s="10" t="str">
        <f ca="1">IF(MOD(S$12,$B22)=0,$D22*(INFLATION+1)^CFs!R$12,"")</f>
        <v/>
      </c>
      <c r="T22" s="10" t="str">
        <f ca="1">IF(MOD(T$12,$B22)=0,$D22*(INFLATION+1)^CFs!S$12,"")</f>
        <v/>
      </c>
      <c r="U22" s="10" t="str">
        <f ca="1">IF(MOD(U$12,$B22)=0,$D22*(INFLATION+1)^CFs!T$12,"")</f>
        <v/>
      </c>
      <c r="V22" s="10" t="str">
        <f ca="1">IF(MOD(V$12,$B22)=0,$D22*(INFLATION+1)^CFs!U$12,"")</f>
        <v/>
      </c>
      <c r="W22" s="10" t="str">
        <f ca="1">IF(MOD(W$12,$B22)=0,$D22*(INFLATION+1)^CFs!V$12,"")</f>
        <v/>
      </c>
      <c r="X22" s="10" t="str">
        <f ca="1">IF(MOD(X$12,$B22)=0,$D22*(INFLATION+1)^CFs!W$12,"")</f>
        <v/>
      </c>
      <c r="Y22" s="10" t="str">
        <f ca="1">IF(MOD(Y$12,$B22)=0,$D22*(INFLATION+1)^CFs!X$12,"")</f>
        <v/>
      </c>
      <c r="Z22" s="10" t="str">
        <f ca="1">IF(MOD(Z$12,$B22)=0,$D22*(INFLATION+1)^CFs!Y$12,"")</f>
        <v/>
      </c>
      <c r="AA22" s="10" t="str">
        <f ca="1">IF(MOD(AA$12,$B22)=0,$D22*(INFLATION+1)^CFs!Z$12,"")</f>
        <v/>
      </c>
      <c r="AB22" s="10" t="str">
        <f ca="1">IF(MOD(AB$12,$B22)=0,$D22*(INFLATION+1)^CFs!AA$12,"")</f>
        <v/>
      </c>
      <c r="AC22" s="10" t="str">
        <f ca="1">IF(MOD(AC$12,$B22)=0,$D22*(INFLATION+1)^CFs!AB$12,"")</f>
        <v/>
      </c>
      <c r="AD22" s="10" t="str">
        <f ca="1">IF(MOD(AD$12,$B22)=0,$D22*(INFLATION+1)^CFs!AC$12,"")</f>
        <v/>
      </c>
      <c r="AE22" s="10" t="str">
        <f ca="1">IF(MOD(AE$12,$B22)=0,$D22*(INFLATION+1)^CFs!AD$12,"")</f>
        <v/>
      </c>
      <c r="AF22" s="10" t="str">
        <f ca="1">IF(MOD(AF$12,$B22)=0,$D22*(INFLATION+1)^CFs!AE$12,"")</f>
        <v/>
      </c>
      <c r="AG22" s="10">
        <f ca="1">IF(MOD(AG$12,$B22)=0,$D22*(INFLATION+1)^CFs!AF$12,"")</f>
        <v>584145.85619525064</v>
      </c>
      <c r="AH22" s="10" t="str">
        <f ca="1">IF(MOD(AH$12,$B22)=0,$D22*(INFLATION+1)^CFs!AG$12,"")</f>
        <v/>
      </c>
      <c r="AI22" s="10" t="str">
        <f ca="1">IF(MOD(AI$12,$B22)=0,$D22*(INFLATION+1)^CFs!AH$12,"")</f>
        <v/>
      </c>
      <c r="AJ22" s="10" t="str">
        <f ca="1">IF(MOD(AJ$12,$B22)=0,$D22*(INFLATION+1)^CFs!AI$12,"")</f>
        <v/>
      </c>
      <c r="AK22" s="10" t="str">
        <f ca="1">IF(MOD(AK$12,$B22)=0,$D22*(INFLATION+1)^CFs!AJ$12,"")</f>
        <v/>
      </c>
      <c r="AL22" s="10" t="str">
        <f ca="1">IF(MOD(AL$12,$B22)=0,$D22*(INFLATION+1)^CFs!AK$12,"")</f>
        <v/>
      </c>
    </row>
    <row r="23" spans="1:38" x14ac:dyDescent="0.25">
      <c r="A23" t="str">
        <f>MAIN!$B$77</f>
        <v>Iekšdurvis</v>
      </c>
      <c r="B23" s="2">
        <f ca="1">IF(MAIN!$C$79=Defined,MAIN!$D$80,MAIN!$C$80)</f>
        <v>15</v>
      </c>
      <c r="C23" s="2">
        <f>MAIN!$C$78</f>
        <v>108330.4</v>
      </c>
      <c r="D23" s="2">
        <f t="shared" ref="D23" si="10">C23</f>
        <v>108330.4</v>
      </c>
      <c r="E23" s="10" t="str">
        <f ca="1">IF(MOD(E$12,$B23)=0,$D23*(INFLATION+1)^CFs!D$12,"")</f>
        <v/>
      </c>
      <c r="F23" s="10" t="str">
        <f ca="1">IF(MOD(F$12,$B23)=0,$D23*(INFLATION+1)^CFs!E$12,"")</f>
        <v/>
      </c>
      <c r="G23" s="10" t="str">
        <f ca="1">IF(MOD(G$12,$B23)=0,$D23*(INFLATION+1)^CFs!F$12,"")</f>
        <v/>
      </c>
      <c r="H23" s="10" t="str">
        <f ca="1">IF(MOD(H$12,$B23)=0,$D23*(INFLATION+1)^CFs!G$12,"")</f>
        <v/>
      </c>
      <c r="I23" s="10" t="str">
        <f ca="1">IF(MOD(I$12,$B23)=0,$D23*(INFLATION+1)^CFs!H$12,"")</f>
        <v/>
      </c>
      <c r="J23" s="10" t="str">
        <f ca="1">IF(MOD(J$12,$B23)=0,$D23*(INFLATION+1)^CFs!I$12,"")</f>
        <v/>
      </c>
      <c r="K23" s="10" t="str">
        <f ca="1">IF(MOD(K$12,$B23)=0,$D23*(INFLATION+1)^CFs!J$12,"")</f>
        <v/>
      </c>
      <c r="L23" s="10" t="str">
        <f ca="1">IF(MOD(L$12,$B23)=0,$D23*(INFLATION+1)^CFs!K$12,"")</f>
        <v/>
      </c>
      <c r="M23" s="10" t="str">
        <f ca="1">IF(MOD(M$12,$B23)=0,$D23*(INFLATION+1)^CFs!L$12,"")</f>
        <v/>
      </c>
      <c r="N23" s="10" t="str">
        <f ca="1">IF(MOD(N$12,$B23)=0,$D23*(INFLATION+1)^CFs!M$12,"")</f>
        <v/>
      </c>
      <c r="O23" s="10" t="str">
        <f ca="1">IF(MOD(O$12,$B23)=0,$D23*(INFLATION+1)^CFs!N$12,"")</f>
        <v/>
      </c>
      <c r="P23" s="10" t="str">
        <f ca="1">IF(MOD(P$12,$B23)=0,$D23*(INFLATION+1)^CFs!O$12,"")</f>
        <v/>
      </c>
      <c r="Q23" s="10" t="str">
        <f ca="1">IF(MOD(Q$12,$B23)=0,$D23*(INFLATION+1)^CFs!P$12,"")</f>
        <v/>
      </c>
      <c r="R23" s="10">
        <f ca="1">IF(MOD(R$12,$B23)=0,$D23*(INFLATION+1)^CFs!Q$12,"")</f>
        <v>155172.01423708416</v>
      </c>
      <c r="S23" s="10" t="str">
        <f ca="1">IF(MOD(S$12,$B23)=0,$D23*(INFLATION+1)^CFs!R$12,"")</f>
        <v/>
      </c>
      <c r="T23" s="10" t="str">
        <f ca="1">IF(MOD(T$12,$B23)=0,$D23*(INFLATION+1)^CFs!S$12,"")</f>
        <v/>
      </c>
      <c r="U23" s="10" t="str">
        <f ca="1">IF(MOD(U$12,$B23)=0,$D23*(INFLATION+1)^CFs!T$12,"")</f>
        <v/>
      </c>
      <c r="V23" s="10" t="str">
        <f ca="1">IF(MOD(V$12,$B23)=0,$D23*(INFLATION+1)^CFs!U$12,"")</f>
        <v/>
      </c>
      <c r="W23" s="10" t="str">
        <f ca="1">IF(MOD(W$12,$B23)=0,$D23*(INFLATION+1)^CFs!V$12,"")</f>
        <v/>
      </c>
      <c r="X23" s="10" t="str">
        <f ca="1">IF(MOD(X$12,$B23)=0,$D23*(INFLATION+1)^CFs!W$12,"")</f>
        <v/>
      </c>
      <c r="Y23" s="10" t="str">
        <f ca="1">IF(MOD(Y$12,$B23)=0,$D23*(INFLATION+1)^CFs!X$12,"")</f>
        <v/>
      </c>
      <c r="Z23" s="10" t="str">
        <f ca="1">IF(MOD(Z$12,$B23)=0,$D23*(INFLATION+1)^CFs!Y$12,"")</f>
        <v/>
      </c>
      <c r="AA23" s="10" t="str">
        <f ca="1">IF(MOD(AA$12,$B23)=0,$D23*(INFLATION+1)^CFs!Z$12,"")</f>
        <v/>
      </c>
      <c r="AB23" s="10" t="str">
        <f ca="1">IF(MOD(AB$12,$B23)=0,$D23*(INFLATION+1)^CFs!AA$12,"")</f>
        <v/>
      </c>
      <c r="AC23" s="10" t="str">
        <f ca="1">IF(MOD(AC$12,$B23)=0,$D23*(INFLATION+1)^CFs!AB$12,"")</f>
        <v/>
      </c>
      <c r="AD23" s="10" t="str">
        <f ca="1">IF(MOD(AD$12,$B23)=0,$D23*(INFLATION+1)^CFs!AC$12,"")</f>
        <v/>
      </c>
      <c r="AE23" s="10" t="str">
        <f ca="1">IF(MOD(AE$12,$B23)=0,$D23*(INFLATION+1)^CFs!AD$12,"")</f>
        <v/>
      </c>
      <c r="AF23" s="10" t="str">
        <f ca="1">IF(MOD(AF$12,$B23)=0,$D23*(INFLATION+1)^CFs!AE$12,"")</f>
        <v/>
      </c>
      <c r="AG23" s="10">
        <f ca="1">IF(MOD(AG$12,$B23)=0,$D23*(INFLATION+1)^CFs!AF$12,"")</f>
        <v>228046.70901663878</v>
      </c>
      <c r="AH23" s="10" t="str">
        <f ca="1">IF(MOD(AH$12,$B23)=0,$D23*(INFLATION+1)^CFs!AG$12,"")</f>
        <v/>
      </c>
      <c r="AI23" s="10" t="str">
        <f ca="1">IF(MOD(AI$12,$B23)=0,$D23*(INFLATION+1)^CFs!AH$12,"")</f>
        <v/>
      </c>
      <c r="AJ23" s="10" t="str">
        <f ca="1">IF(MOD(AJ$12,$B23)=0,$D23*(INFLATION+1)^CFs!AI$12,"")</f>
        <v/>
      </c>
      <c r="AK23" s="10" t="str">
        <f ca="1">IF(MOD(AK$12,$B23)=0,$D23*(INFLATION+1)^CFs!AJ$12,"")</f>
        <v/>
      </c>
      <c r="AL23" s="10" t="str">
        <f ca="1">IF(MOD(AL$12,$B23)=0,$D23*(INFLATION+1)^CFs!AK$12,"")</f>
        <v/>
      </c>
    </row>
    <row r="24" spans="1:38" x14ac:dyDescent="0.25">
      <c r="A24" t="str">
        <f>MAIN!$B$83</f>
        <v>Ārējā apdare</v>
      </c>
      <c r="B24" s="2">
        <f ca="1">IF(MAIN!$C$85=Defined,MAIN!$D$86,MAIN!$C$86)</f>
        <v>30</v>
      </c>
      <c r="C24" s="2">
        <f>MAIN!$C$84</f>
        <v>137716.29500000001</v>
      </c>
      <c r="D24" s="2">
        <f t="shared" si="9"/>
        <v>137716.29500000001</v>
      </c>
      <c r="E24" s="10" t="str">
        <f ca="1">IF(MOD(E$12,$B24)=0,$D24*(INFLATION+1)^CFs!D$12,"")</f>
        <v/>
      </c>
      <c r="F24" s="10" t="str">
        <f ca="1">IF(MOD(F$12,$B24)=0,$D24*(INFLATION+1)^CFs!E$12,"")</f>
        <v/>
      </c>
      <c r="G24" s="10" t="str">
        <f ca="1">IF(MOD(G$12,$B24)=0,$D24*(INFLATION+1)^CFs!F$12,"")</f>
        <v/>
      </c>
      <c r="H24" s="10" t="str">
        <f ca="1">IF(MOD(H$12,$B24)=0,$D24*(INFLATION+1)^CFs!G$12,"")</f>
        <v/>
      </c>
      <c r="I24" s="10" t="str">
        <f ca="1">IF(MOD(I$12,$B24)=0,$D24*(INFLATION+1)^CFs!H$12,"")</f>
        <v/>
      </c>
      <c r="J24" s="10" t="str">
        <f ca="1">IF(MOD(J$12,$B24)=0,$D24*(INFLATION+1)^CFs!I$12,"")</f>
        <v/>
      </c>
      <c r="K24" s="10" t="str">
        <f ca="1">IF(MOD(K$12,$B24)=0,$D24*(INFLATION+1)^CFs!J$12,"")</f>
        <v/>
      </c>
      <c r="L24" s="10" t="str">
        <f ca="1">IF(MOD(L$12,$B24)=0,$D24*(INFLATION+1)^CFs!K$12,"")</f>
        <v/>
      </c>
      <c r="M24" s="10" t="str">
        <f ca="1">IF(MOD(M$12,$B24)=0,$D24*(INFLATION+1)^CFs!L$12,"")</f>
        <v/>
      </c>
      <c r="N24" s="10" t="str">
        <f ca="1">IF(MOD(N$12,$B24)=0,$D24*(INFLATION+1)^CFs!M$12,"")</f>
        <v/>
      </c>
      <c r="O24" s="10" t="str">
        <f ca="1">IF(MOD(O$12,$B24)=0,$D24*(INFLATION+1)^CFs!N$12,"")</f>
        <v/>
      </c>
      <c r="P24" s="10" t="str">
        <f ca="1">IF(MOD(P$12,$B24)=0,$D24*(INFLATION+1)^CFs!O$12,"")</f>
        <v/>
      </c>
      <c r="Q24" s="10" t="str">
        <f ca="1">IF(MOD(Q$12,$B24)=0,$D24*(INFLATION+1)^CFs!P$12,"")</f>
        <v/>
      </c>
      <c r="R24" s="10" t="str">
        <f ca="1">IF(MOD(R$12,$B24)=0,$D24*(INFLATION+1)^CFs!Q$12,"")</f>
        <v/>
      </c>
      <c r="S24" s="10" t="str">
        <f ca="1">IF(MOD(S$12,$B24)=0,$D24*(INFLATION+1)^CFs!R$12,"")</f>
        <v/>
      </c>
      <c r="T24" s="10" t="str">
        <f ca="1">IF(MOD(T$12,$B24)=0,$D24*(INFLATION+1)^CFs!S$12,"")</f>
        <v/>
      </c>
      <c r="U24" s="10" t="str">
        <f ca="1">IF(MOD(U$12,$B24)=0,$D24*(INFLATION+1)^CFs!T$12,"")</f>
        <v/>
      </c>
      <c r="V24" s="10" t="str">
        <f ca="1">IF(MOD(V$12,$B24)=0,$D24*(INFLATION+1)^CFs!U$12,"")</f>
        <v/>
      </c>
      <c r="W24" s="10" t="str">
        <f ca="1">IF(MOD(W$12,$B24)=0,$D24*(INFLATION+1)^CFs!V$12,"")</f>
        <v/>
      </c>
      <c r="X24" s="10" t="str">
        <f ca="1">IF(MOD(X$12,$B24)=0,$D24*(INFLATION+1)^CFs!W$12,"")</f>
        <v/>
      </c>
      <c r="Y24" s="10" t="str">
        <f ca="1">IF(MOD(Y$12,$B24)=0,$D24*(INFLATION+1)^CFs!X$12,"")</f>
        <v/>
      </c>
      <c r="Z24" s="10" t="str">
        <f ca="1">IF(MOD(Z$12,$B24)=0,$D24*(INFLATION+1)^CFs!Y$12,"")</f>
        <v/>
      </c>
      <c r="AA24" s="10" t="str">
        <f ca="1">IF(MOD(AA$12,$B24)=0,$D24*(INFLATION+1)^CFs!Z$12,"")</f>
        <v/>
      </c>
      <c r="AB24" s="10" t="str">
        <f ca="1">IF(MOD(AB$12,$B24)=0,$D24*(INFLATION+1)^CFs!AA$12,"")</f>
        <v/>
      </c>
      <c r="AC24" s="10" t="str">
        <f ca="1">IF(MOD(AC$12,$B24)=0,$D24*(INFLATION+1)^CFs!AB$12,"")</f>
        <v/>
      </c>
      <c r="AD24" s="10" t="str">
        <f ca="1">IF(MOD(AD$12,$B24)=0,$D24*(INFLATION+1)^CFs!AC$12,"")</f>
        <v/>
      </c>
      <c r="AE24" s="10" t="str">
        <f ca="1">IF(MOD(AE$12,$B24)=0,$D24*(INFLATION+1)^CFs!AD$12,"")</f>
        <v/>
      </c>
      <c r="AF24" s="10" t="str">
        <f ca="1">IF(MOD(AF$12,$B24)=0,$D24*(INFLATION+1)^CFs!AE$12,"")</f>
        <v/>
      </c>
      <c r="AG24" s="10">
        <f ca="1">IF(MOD(AG$12,$B24)=0,$D24*(INFLATION+1)^CFs!AF$12,"")</f>
        <v>289907.06073931779</v>
      </c>
      <c r="AH24" s="10" t="str">
        <f ca="1">IF(MOD(AH$12,$B24)=0,$D24*(INFLATION+1)^CFs!AG$12,"")</f>
        <v/>
      </c>
      <c r="AI24" s="10" t="str">
        <f ca="1">IF(MOD(AI$12,$B24)=0,$D24*(INFLATION+1)^CFs!AH$12,"")</f>
        <v/>
      </c>
      <c r="AJ24" s="10" t="str">
        <f ca="1">IF(MOD(AJ$12,$B24)=0,$D24*(INFLATION+1)^CFs!AI$12,"")</f>
        <v/>
      </c>
      <c r="AK24" s="10" t="str">
        <f ca="1">IF(MOD(AK$12,$B24)=0,$D24*(INFLATION+1)^CFs!AJ$12,"")</f>
        <v/>
      </c>
      <c r="AL24" s="10" t="str">
        <f ca="1">IF(MOD(AL$12,$B24)=0,$D24*(INFLATION+1)^CFs!AK$12,"")</f>
        <v/>
      </c>
    </row>
    <row r="25" spans="1:38" x14ac:dyDescent="0.25">
      <c r="A25" t="str">
        <f>MAIN!$B$90</f>
        <v>Ārsienas</v>
      </c>
      <c r="B25" s="2">
        <f ca="1">IF(MAIN!$C$92=Defined,MAIN!$D$93,MAIN!$C$93)</f>
        <v>25</v>
      </c>
      <c r="C25" s="2">
        <f>MAIN!$C$91</f>
        <v>87448.554999999993</v>
      </c>
      <c r="D25" s="2">
        <f t="shared" si="9"/>
        <v>87448.554999999993</v>
      </c>
      <c r="E25" s="10" t="str">
        <f ca="1">IF(MOD(E$12,$B25)=0,$D25*(INFLATION+1)^CFs!D$12,"")</f>
        <v/>
      </c>
      <c r="F25" s="10" t="str">
        <f ca="1">IF(MOD(F$12,$B25)=0,$D25*(INFLATION+1)^CFs!E$12,"")</f>
        <v/>
      </c>
      <c r="G25" s="10" t="str">
        <f ca="1">IF(MOD(G$12,$B25)=0,$D25*(INFLATION+1)^CFs!F$12,"")</f>
        <v/>
      </c>
      <c r="H25" s="10" t="str">
        <f ca="1">IF(MOD(H$12,$B25)=0,$D25*(INFLATION+1)^CFs!G$12,"")</f>
        <v/>
      </c>
      <c r="I25" s="10" t="str">
        <f ca="1">IF(MOD(I$12,$B25)=0,$D25*(INFLATION+1)^CFs!H$12,"")</f>
        <v/>
      </c>
      <c r="J25" s="10" t="str">
        <f ca="1">IF(MOD(J$12,$B25)=0,$D25*(INFLATION+1)^CFs!I$12,"")</f>
        <v/>
      </c>
      <c r="K25" s="10" t="str">
        <f ca="1">IF(MOD(K$12,$B25)=0,$D25*(INFLATION+1)^CFs!J$12,"")</f>
        <v/>
      </c>
      <c r="L25" s="10" t="str">
        <f ca="1">IF(MOD(L$12,$B25)=0,$D25*(INFLATION+1)^CFs!K$12,"")</f>
        <v/>
      </c>
      <c r="M25" s="10" t="str">
        <f ca="1">IF(MOD(M$12,$B25)=0,$D25*(INFLATION+1)^CFs!L$12,"")</f>
        <v/>
      </c>
      <c r="N25" s="10" t="str">
        <f ca="1">IF(MOD(N$12,$B25)=0,$D25*(INFLATION+1)^CFs!M$12,"")</f>
        <v/>
      </c>
      <c r="O25" s="10" t="str">
        <f ca="1">IF(MOD(O$12,$B25)=0,$D25*(INFLATION+1)^CFs!N$12,"")</f>
        <v/>
      </c>
      <c r="P25" s="10" t="str">
        <f ca="1">IF(MOD(P$12,$B25)=0,$D25*(INFLATION+1)^CFs!O$12,"")</f>
        <v/>
      </c>
      <c r="Q25" s="10" t="str">
        <f ca="1">IF(MOD(Q$12,$B25)=0,$D25*(INFLATION+1)^CFs!P$12,"")</f>
        <v/>
      </c>
      <c r="R25" s="10" t="str">
        <f ca="1">IF(MOD(R$12,$B25)=0,$D25*(INFLATION+1)^CFs!Q$12,"")</f>
        <v/>
      </c>
      <c r="S25" s="10" t="str">
        <f ca="1">IF(MOD(S$12,$B25)=0,$D25*(INFLATION+1)^CFs!R$12,"")</f>
        <v/>
      </c>
      <c r="T25" s="10" t="str">
        <f ca="1">IF(MOD(T$12,$B25)=0,$D25*(INFLATION+1)^CFs!S$12,"")</f>
        <v/>
      </c>
      <c r="U25" s="10" t="str">
        <f ca="1">IF(MOD(U$12,$B25)=0,$D25*(INFLATION+1)^CFs!T$12,"")</f>
        <v/>
      </c>
      <c r="V25" s="10" t="str">
        <f ca="1">IF(MOD(V$12,$B25)=0,$D25*(INFLATION+1)^CFs!U$12,"")</f>
        <v/>
      </c>
      <c r="W25" s="10" t="str">
        <f ca="1">IF(MOD(W$12,$B25)=0,$D25*(INFLATION+1)^CFs!V$12,"")</f>
        <v/>
      </c>
      <c r="X25" s="10" t="str">
        <f ca="1">IF(MOD(X$12,$B25)=0,$D25*(INFLATION+1)^CFs!W$12,"")</f>
        <v/>
      </c>
      <c r="Y25" s="10" t="str">
        <f ca="1">IF(MOD(Y$12,$B25)=0,$D25*(INFLATION+1)^CFs!X$12,"")</f>
        <v/>
      </c>
      <c r="Z25" s="10" t="str">
        <f ca="1">IF(MOD(Z$12,$B25)=0,$D25*(INFLATION+1)^CFs!Y$12,"")</f>
        <v/>
      </c>
      <c r="AA25" s="10" t="str">
        <f ca="1">IF(MOD(AA$12,$B25)=0,$D25*(INFLATION+1)^CFs!Z$12,"")</f>
        <v/>
      </c>
      <c r="AB25" s="10">
        <f ca="1">IF(MOD(AB$12,$B25)=0,$D25*(INFLATION+1)^CFs!AA$12,"")</f>
        <v>161915.82469841241</v>
      </c>
      <c r="AC25" s="10" t="str">
        <f ca="1">IF(MOD(AC$12,$B25)=0,$D25*(INFLATION+1)^CFs!AB$12,"")</f>
        <v/>
      </c>
      <c r="AD25" s="10" t="str">
        <f ca="1">IF(MOD(AD$12,$B25)=0,$D25*(INFLATION+1)^CFs!AC$12,"")</f>
        <v/>
      </c>
      <c r="AE25" s="10" t="str">
        <f ca="1">IF(MOD(AE$12,$B25)=0,$D25*(INFLATION+1)^CFs!AD$12,"")</f>
        <v/>
      </c>
      <c r="AF25" s="10" t="str">
        <f ca="1">IF(MOD(AF$12,$B25)=0,$D25*(INFLATION+1)^CFs!AE$12,"")</f>
        <v/>
      </c>
      <c r="AG25" s="10" t="str">
        <f ca="1">IF(MOD(AG$12,$B25)=0,$D25*(INFLATION+1)^CFs!AF$12,"")</f>
        <v/>
      </c>
      <c r="AH25" s="10" t="str">
        <f ca="1">IF(MOD(AH$12,$B25)=0,$D25*(INFLATION+1)^CFs!AG$12,"")</f>
        <v/>
      </c>
      <c r="AI25" s="10" t="str">
        <f ca="1">IF(MOD(AI$12,$B25)=0,$D25*(INFLATION+1)^CFs!AH$12,"")</f>
        <v/>
      </c>
      <c r="AJ25" s="10" t="str">
        <f ca="1">IF(MOD(AJ$12,$B25)=0,$D25*(INFLATION+1)^CFs!AI$12,"")</f>
        <v/>
      </c>
      <c r="AK25" s="10" t="str">
        <f ca="1">IF(MOD(AK$12,$B25)=0,$D25*(INFLATION+1)^CFs!AJ$12,"")</f>
        <v/>
      </c>
      <c r="AL25" s="10" t="str">
        <f ca="1">IF(MOD(AL$12,$B25)=0,$D25*(INFLATION+1)^CFs!AK$12,"")</f>
        <v/>
      </c>
    </row>
    <row r="26" spans="1:38" x14ac:dyDescent="0.25">
      <c r="A26" t="str">
        <f>MAIN!$B$96</f>
        <v>Logi un stiklotās fasādes</v>
      </c>
      <c r="B26" s="2">
        <f ca="1">IF(MAIN!$C$98=Defined,MAIN!$D$99,MAIN!$C$99)</f>
        <v>37</v>
      </c>
      <c r="C26" s="2">
        <f>MAIN!$C$97</f>
        <v>112438.19</v>
      </c>
      <c r="D26" s="2">
        <f t="shared" si="9"/>
        <v>112438.19</v>
      </c>
      <c r="E26" s="10" t="str">
        <f ca="1">IF(MOD(E$12,$B26)=0,$D26*(INFLATION+1)^CFs!D$12,"")</f>
        <v/>
      </c>
      <c r="F26" s="10" t="str">
        <f ca="1">IF(MOD(F$12,$B26)=0,$D26*(INFLATION+1)^CFs!E$12,"")</f>
        <v/>
      </c>
      <c r="G26" s="10" t="str">
        <f ca="1">IF(MOD(G$12,$B26)=0,$D26*(INFLATION+1)^CFs!F$12,"")</f>
        <v/>
      </c>
      <c r="H26" s="10" t="str">
        <f ca="1">IF(MOD(H$12,$B26)=0,$D26*(INFLATION+1)^CFs!G$12,"")</f>
        <v/>
      </c>
      <c r="I26" s="10" t="str">
        <f ca="1">IF(MOD(I$12,$B26)=0,$D26*(INFLATION+1)^CFs!H$12,"")</f>
        <v/>
      </c>
      <c r="J26" s="10" t="str">
        <f ca="1">IF(MOD(J$12,$B26)=0,$D26*(INFLATION+1)^CFs!I$12,"")</f>
        <v/>
      </c>
      <c r="K26" s="10" t="str">
        <f ca="1">IF(MOD(K$12,$B26)=0,$D26*(INFLATION+1)^CFs!J$12,"")</f>
        <v/>
      </c>
      <c r="L26" s="10" t="str">
        <f ca="1">IF(MOD(L$12,$B26)=0,$D26*(INFLATION+1)^CFs!K$12,"")</f>
        <v/>
      </c>
      <c r="M26" s="10" t="str">
        <f ca="1">IF(MOD(M$12,$B26)=0,$D26*(INFLATION+1)^CFs!L$12,"")</f>
        <v/>
      </c>
      <c r="N26" s="10" t="str">
        <f ca="1">IF(MOD(N$12,$B26)=0,$D26*(INFLATION+1)^CFs!M$12,"")</f>
        <v/>
      </c>
      <c r="O26" s="10" t="str">
        <f ca="1">IF(MOD(O$12,$B26)=0,$D26*(INFLATION+1)^CFs!N$12,"")</f>
        <v/>
      </c>
      <c r="P26" s="10" t="str">
        <f ca="1">IF(MOD(P$12,$B26)=0,$D26*(INFLATION+1)^CFs!O$12,"")</f>
        <v/>
      </c>
      <c r="Q26" s="10" t="str">
        <f ca="1">IF(MOD(Q$12,$B26)=0,$D26*(INFLATION+1)^CFs!P$12,"")</f>
        <v/>
      </c>
      <c r="R26" s="10" t="str">
        <f ca="1">IF(MOD(R$12,$B26)=0,$D26*(INFLATION+1)^CFs!Q$12,"")</f>
        <v/>
      </c>
      <c r="S26" s="10" t="str">
        <f ca="1">IF(MOD(S$12,$B26)=0,$D26*(INFLATION+1)^CFs!R$12,"")</f>
        <v/>
      </c>
      <c r="T26" s="10" t="str">
        <f ca="1">IF(MOD(T$12,$B26)=0,$D26*(INFLATION+1)^CFs!S$12,"")</f>
        <v/>
      </c>
      <c r="U26" s="10" t="str">
        <f ca="1">IF(MOD(U$12,$B26)=0,$D26*(INFLATION+1)^CFs!T$12,"")</f>
        <v/>
      </c>
      <c r="V26" s="10" t="str">
        <f ca="1">IF(MOD(V$12,$B26)=0,$D26*(INFLATION+1)^CFs!U$12,"")</f>
        <v/>
      </c>
      <c r="W26" s="10" t="str">
        <f ca="1">IF(MOD(W$12,$B26)=0,$D26*(INFLATION+1)^CFs!V$12,"")</f>
        <v/>
      </c>
      <c r="X26" s="10" t="str">
        <f ca="1">IF(MOD(X$12,$B26)=0,$D26*(INFLATION+1)^CFs!W$12,"")</f>
        <v/>
      </c>
      <c r="Y26" s="10" t="str">
        <f ca="1">IF(MOD(Y$12,$B26)=0,$D26*(INFLATION+1)^CFs!X$12,"")</f>
        <v/>
      </c>
      <c r="Z26" s="10" t="str">
        <f ca="1">IF(MOD(Z$12,$B26)=0,$D26*(INFLATION+1)^CFs!Y$12,"")</f>
        <v/>
      </c>
      <c r="AA26" s="10" t="str">
        <f ca="1">IF(MOD(AA$12,$B26)=0,$D26*(INFLATION+1)^CFs!Z$12,"")</f>
        <v/>
      </c>
      <c r="AB26" s="10" t="str">
        <f ca="1">IF(MOD(AB$12,$B26)=0,$D26*(INFLATION+1)^CFs!AA$12,"")</f>
        <v/>
      </c>
      <c r="AC26" s="10" t="str">
        <f ca="1">IF(MOD(AC$12,$B26)=0,$D26*(INFLATION+1)^CFs!AB$12,"")</f>
        <v/>
      </c>
      <c r="AD26" s="10" t="str">
        <f ca="1">IF(MOD(AD$12,$B26)=0,$D26*(INFLATION+1)^CFs!AC$12,"")</f>
        <v/>
      </c>
      <c r="AE26" s="10" t="str">
        <f ca="1">IF(MOD(AE$12,$B26)=0,$D26*(INFLATION+1)^CFs!AD$12,"")</f>
        <v/>
      </c>
      <c r="AF26" s="10" t="str">
        <f ca="1">IF(MOD(AF$12,$B26)=0,$D26*(INFLATION+1)^CFs!AE$12,"")</f>
        <v/>
      </c>
      <c r="AG26" s="10" t="str">
        <f ca="1">IF(MOD(AG$12,$B26)=0,$D26*(INFLATION+1)^CFs!AF$12,"")</f>
        <v/>
      </c>
      <c r="AH26" s="10" t="str">
        <f ca="1">IF(MOD(AH$12,$B26)=0,$D26*(INFLATION+1)^CFs!AG$12,"")</f>
        <v/>
      </c>
      <c r="AI26" s="10" t="str">
        <f ca="1">IF(MOD(AI$12,$B26)=0,$D26*(INFLATION+1)^CFs!AH$12,"")</f>
        <v/>
      </c>
      <c r="AJ26" s="10" t="str">
        <f ca="1">IF(MOD(AJ$12,$B26)=0,$D26*(INFLATION+1)^CFs!AI$12,"")</f>
        <v/>
      </c>
      <c r="AK26" s="10" t="str">
        <f ca="1">IF(MOD(AK$12,$B26)=0,$D26*(INFLATION+1)^CFs!AJ$12,"")</f>
        <v/>
      </c>
      <c r="AL26" s="10" t="str">
        <f ca="1">IF(MOD(AL$12,$B26)=0,$D26*(INFLATION+1)^CFs!AK$12,"")</f>
        <v/>
      </c>
    </row>
    <row r="27" spans="1:38" x14ac:dyDescent="0.25">
      <c r="A27" t="str">
        <f>MAIN!$B$102</f>
        <v>Ārdurvis</v>
      </c>
      <c r="B27" s="2">
        <f ca="1">IF(MAIN!$C$104=Defined,MAIN!$D$105,MAIN!$C$105)</f>
        <v>44</v>
      </c>
      <c r="C27" s="2">
        <f>MAIN!$C$103</f>
        <v>37453.839999999997</v>
      </c>
      <c r="D27" s="2">
        <f t="shared" si="9"/>
        <v>37453.839999999997</v>
      </c>
      <c r="E27" s="10" t="str">
        <f ca="1">IF(MOD(E$12,$B27)=0,$D27*(INFLATION+1)^CFs!D$12,"")</f>
        <v/>
      </c>
      <c r="F27" s="10" t="str">
        <f ca="1">IF(MOD(F$12,$B27)=0,$D27*(INFLATION+1)^CFs!E$12,"")</f>
        <v/>
      </c>
      <c r="G27" s="10" t="str">
        <f ca="1">IF(MOD(G$12,$B27)=0,$D27*(INFLATION+1)^CFs!F$12,"")</f>
        <v/>
      </c>
      <c r="H27" s="10" t="str">
        <f ca="1">IF(MOD(H$12,$B27)=0,$D27*(INFLATION+1)^CFs!G$12,"")</f>
        <v/>
      </c>
      <c r="I27" s="10" t="str">
        <f ca="1">IF(MOD(I$12,$B27)=0,$D27*(INFLATION+1)^CFs!H$12,"")</f>
        <v/>
      </c>
      <c r="J27" s="10" t="str">
        <f ca="1">IF(MOD(J$12,$B27)=0,$D27*(INFLATION+1)^CFs!I$12,"")</f>
        <v/>
      </c>
      <c r="K27" s="10" t="str">
        <f ca="1">IF(MOD(K$12,$B27)=0,$D27*(INFLATION+1)^CFs!J$12,"")</f>
        <v/>
      </c>
      <c r="L27" s="10" t="str">
        <f ca="1">IF(MOD(L$12,$B27)=0,$D27*(INFLATION+1)^CFs!K$12,"")</f>
        <v/>
      </c>
      <c r="M27" s="10" t="str">
        <f ca="1">IF(MOD(M$12,$B27)=0,$D27*(INFLATION+1)^CFs!L$12,"")</f>
        <v/>
      </c>
      <c r="N27" s="10" t="str">
        <f ca="1">IF(MOD(N$12,$B27)=0,$D27*(INFLATION+1)^CFs!M$12,"")</f>
        <v/>
      </c>
      <c r="O27" s="10" t="str">
        <f ca="1">IF(MOD(O$12,$B27)=0,$D27*(INFLATION+1)^CFs!N$12,"")</f>
        <v/>
      </c>
      <c r="P27" s="10" t="str">
        <f ca="1">IF(MOD(P$12,$B27)=0,$D27*(INFLATION+1)^CFs!O$12,"")</f>
        <v/>
      </c>
      <c r="Q27" s="10" t="str">
        <f ca="1">IF(MOD(Q$12,$B27)=0,$D27*(INFLATION+1)^CFs!P$12,"")</f>
        <v/>
      </c>
      <c r="R27" s="10" t="str">
        <f ca="1">IF(MOD(R$12,$B27)=0,$D27*(INFLATION+1)^CFs!Q$12,"")</f>
        <v/>
      </c>
      <c r="S27" s="10" t="str">
        <f ca="1">IF(MOD(S$12,$B27)=0,$D27*(INFLATION+1)^CFs!R$12,"")</f>
        <v/>
      </c>
      <c r="T27" s="10" t="str">
        <f ca="1">IF(MOD(T$12,$B27)=0,$D27*(INFLATION+1)^CFs!S$12,"")</f>
        <v/>
      </c>
      <c r="U27" s="10" t="str">
        <f ca="1">IF(MOD(U$12,$B27)=0,$D27*(INFLATION+1)^CFs!T$12,"")</f>
        <v/>
      </c>
      <c r="V27" s="10" t="str">
        <f ca="1">IF(MOD(V$12,$B27)=0,$D27*(INFLATION+1)^CFs!U$12,"")</f>
        <v/>
      </c>
      <c r="W27" s="10" t="str">
        <f ca="1">IF(MOD(W$12,$B27)=0,$D27*(INFLATION+1)^CFs!V$12,"")</f>
        <v/>
      </c>
      <c r="X27" s="10" t="str">
        <f ca="1">IF(MOD(X$12,$B27)=0,$D27*(INFLATION+1)^CFs!W$12,"")</f>
        <v/>
      </c>
      <c r="Y27" s="10" t="str">
        <f ca="1">IF(MOD(Y$12,$B27)=0,$D27*(INFLATION+1)^CFs!X$12,"")</f>
        <v/>
      </c>
      <c r="Z27" s="10" t="str">
        <f ca="1">IF(MOD(Z$12,$B27)=0,$D27*(INFLATION+1)^CFs!Y$12,"")</f>
        <v/>
      </c>
      <c r="AA27" s="10" t="str">
        <f ca="1">IF(MOD(AA$12,$B27)=0,$D27*(INFLATION+1)^CFs!Z$12,"")</f>
        <v/>
      </c>
      <c r="AB27" s="10" t="str">
        <f ca="1">IF(MOD(AB$12,$B27)=0,$D27*(INFLATION+1)^CFs!AA$12,"")</f>
        <v/>
      </c>
      <c r="AC27" s="10" t="str">
        <f ca="1">IF(MOD(AC$12,$B27)=0,$D27*(INFLATION+1)^CFs!AB$12,"")</f>
        <v/>
      </c>
      <c r="AD27" s="10" t="str">
        <f ca="1">IF(MOD(AD$12,$B27)=0,$D27*(INFLATION+1)^CFs!AC$12,"")</f>
        <v/>
      </c>
      <c r="AE27" s="10" t="str">
        <f ca="1">IF(MOD(AE$12,$B27)=0,$D27*(INFLATION+1)^CFs!AD$12,"")</f>
        <v/>
      </c>
      <c r="AF27" s="10" t="str">
        <f ca="1">IF(MOD(AF$12,$B27)=0,$D27*(INFLATION+1)^CFs!AE$12,"")</f>
        <v/>
      </c>
      <c r="AG27" s="10" t="str">
        <f ca="1">IF(MOD(AG$12,$B27)=0,$D27*(INFLATION+1)^CFs!AF$12,"")</f>
        <v/>
      </c>
      <c r="AH27" s="10" t="str">
        <f ca="1">IF(MOD(AH$12,$B27)=0,$D27*(INFLATION+1)^CFs!AG$12,"")</f>
        <v/>
      </c>
      <c r="AI27" s="10" t="str">
        <f ca="1">IF(MOD(AI$12,$B27)=0,$D27*(INFLATION+1)^CFs!AH$12,"")</f>
        <v/>
      </c>
      <c r="AJ27" s="10" t="str">
        <f ca="1">IF(MOD(AJ$12,$B27)=0,$D27*(INFLATION+1)^CFs!AI$12,"")</f>
        <v/>
      </c>
      <c r="AK27" s="10" t="str">
        <f ca="1">IF(MOD(AK$12,$B27)=0,$D27*(INFLATION+1)^CFs!AJ$12,"")</f>
        <v/>
      </c>
      <c r="AL27" s="10" t="str">
        <f ca="1">IF(MOD(AL$12,$B27)=0,$D27*(INFLATION+1)^CFs!AK$12,"")</f>
        <v/>
      </c>
    </row>
    <row r="28" spans="1:38" x14ac:dyDescent="0.25">
      <c r="A28" t="str">
        <f>MAIN!$B$108</f>
        <v>Jumts</v>
      </c>
      <c r="B28" s="2">
        <f ca="1">IF(MAIN!$C$110=Defined,MAIN!$D$111,MAIN!$C$111)</f>
        <v>35</v>
      </c>
      <c r="C28" s="2">
        <f>MAIN!$C$109</f>
        <v>49541.97</v>
      </c>
      <c r="D28" s="2">
        <f t="shared" si="9"/>
        <v>49541.97</v>
      </c>
      <c r="E28" s="10" t="str">
        <f ca="1">IF(MOD(E$12,$B28)=0,$D28*(INFLATION+1)^CFs!D$12,"")</f>
        <v/>
      </c>
      <c r="F28" s="10" t="str">
        <f ca="1">IF(MOD(F$12,$B28)=0,$D28*(INFLATION+1)^CFs!E$12,"")</f>
        <v/>
      </c>
      <c r="G28" s="10" t="str">
        <f ca="1">IF(MOD(G$12,$B28)=0,$D28*(INFLATION+1)^CFs!F$12,"")</f>
        <v/>
      </c>
      <c r="H28" s="10" t="str">
        <f ca="1">IF(MOD(H$12,$B28)=0,$D28*(INFLATION+1)^CFs!G$12,"")</f>
        <v/>
      </c>
      <c r="I28" s="10" t="str">
        <f ca="1">IF(MOD(I$12,$B28)=0,$D28*(INFLATION+1)^CFs!H$12,"")</f>
        <v/>
      </c>
      <c r="J28" s="10" t="str">
        <f ca="1">IF(MOD(J$12,$B28)=0,$D28*(INFLATION+1)^CFs!I$12,"")</f>
        <v/>
      </c>
      <c r="K28" s="10" t="str">
        <f ca="1">IF(MOD(K$12,$B28)=0,$D28*(INFLATION+1)^CFs!J$12,"")</f>
        <v/>
      </c>
      <c r="L28" s="10" t="str">
        <f ca="1">IF(MOD(L$12,$B28)=0,$D28*(INFLATION+1)^CFs!K$12,"")</f>
        <v/>
      </c>
      <c r="M28" s="10" t="str">
        <f ca="1">IF(MOD(M$12,$B28)=0,$D28*(INFLATION+1)^CFs!L$12,"")</f>
        <v/>
      </c>
      <c r="N28" s="10" t="str">
        <f ca="1">IF(MOD(N$12,$B28)=0,$D28*(INFLATION+1)^CFs!M$12,"")</f>
        <v/>
      </c>
      <c r="O28" s="10" t="str">
        <f ca="1">IF(MOD(O$12,$B28)=0,$D28*(INFLATION+1)^CFs!N$12,"")</f>
        <v/>
      </c>
      <c r="P28" s="10" t="str">
        <f ca="1">IF(MOD(P$12,$B28)=0,$D28*(INFLATION+1)^CFs!O$12,"")</f>
        <v/>
      </c>
      <c r="Q28" s="10" t="str">
        <f ca="1">IF(MOD(Q$12,$B28)=0,$D28*(INFLATION+1)^CFs!P$12,"")</f>
        <v/>
      </c>
      <c r="R28" s="10" t="str">
        <f ca="1">IF(MOD(R$12,$B28)=0,$D28*(INFLATION+1)^CFs!Q$12,"")</f>
        <v/>
      </c>
      <c r="S28" s="10" t="str">
        <f ca="1">IF(MOD(S$12,$B28)=0,$D28*(INFLATION+1)^CFs!R$12,"")</f>
        <v/>
      </c>
      <c r="T28" s="10" t="str">
        <f ca="1">IF(MOD(T$12,$B28)=0,$D28*(INFLATION+1)^CFs!S$12,"")</f>
        <v/>
      </c>
      <c r="U28" s="10" t="str">
        <f ca="1">IF(MOD(U$12,$B28)=0,$D28*(INFLATION+1)^CFs!T$12,"")</f>
        <v/>
      </c>
      <c r="V28" s="10" t="str">
        <f ca="1">IF(MOD(V$12,$B28)=0,$D28*(INFLATION+1)^CFs!U$12,"")</f>
        <v/>
      </c>
      <c r="W28" s="10" t="str">
        <f ca="1">IF(MOD(W$12,$B28)=0,$D28*(INFLATION+1)^CFs!V$12,"")</f>
        <v/>
      </c>
      <c r="X28" s="10" t="str">
        <f ca="1">IF(MOD(X$12,$B28)=0,$D28*(INFLATION+1)^CFs!W$12,"")</f>
        <v/>
      </c>
      <c r="Y28" s="10" t="str">
        <f ca="1">IF(MOD(Y$12,$B28)=0,$D28*(INFLATION+1)^CFs!X$12,"")</f>
        <v/>
      </c>
      <c r="Z28" s="10" t="str">
        <f ca="1">IF(MOD(Z$12,$B28)=0,$D28*(INFLATION+1)^CFs!Y$12,"")</f>
        <v/>
      </c>
      <c r="AA28" s="10" t="str">
        <f ca="1">IF(MOD(AA$12,$B28)=0,$D28*(INFLATION+1)^CFs!Z$12,"")</f>
        <v/>
      </c>
      <c r="AB28" s="10" t="str">
        <f ca="1">IF(MOD(AB$12,$B28)=0,$D28*(INFLATION+1)^CFs!AA$12,"")</f>
        <v/>
      </c>
      <c r="AC28" s="10" t="str">
        <f ca="1">IF(MOD(AC$12,$B28)=0,$D28*(INFLATION+1)^CFs!AB$12,"")</f>
        <v/>
      </c>
      <c r="AD28" s="10" t="str">
        <f ca="1">IF(MOD(AD$12,$B28)=0,$D28*(INFLATION+1)^CFs!AC$12,"")</f>
        <v/>
      </c>
      <c r="AE28" s="10" t="str">
        <f ca="1">IF(MOD(AE$12,$B28)=0,$D28*(INFLATION+1)^CFs!AD$12,"")</f>
        <v/>
      </c>
      <c r="AF28" s="10" t="str">
        <f ca="1">IF(MOD(AF$12,$B28)=0,$D28*(INFLATION+1)^CFs!AE$12,"")</f>
        <v/>
      </c>
      <c r="AG28" s="10" t="str">
        <f ca="1">IF(MOD(AG$12,$B28)=0,$D28*(INFLATION+1)^CFs!AF$12,"")</f>
        <v/>
      </c>
      <c r="AH28" s="10" t="str">
        <f ca="1">IF(MOD(AH$12,$B28)=0,$D28*(INFLATION+1)^CFs!AG$12,"")</f>
        <v/>
      </c>
      <c r="AI28" s="10" t="str">
        <f ca="1">IF(MOD(AI$12,$B28)=0,$D28*(INFLATION+1)^CFs!AH$12,"")</f>
        <v/>
      </c>
      <c r="AJ28" s="10" t="str">
        <f ca="1">IF(MOD(AJ$12,$B28)=0,$D28*(INFLATION+1)^CFs!AI$12,"")</f>
        <v/>
      </c>
      <c r="AK28" s="10" t="str">
        <f ca="1">IF(MOD(AK$12,$B28)=0,$D28*(INFLATION+1)^CFs!AJ$12,"")</f>
        <v/>
      </c>
      <c r="AL28" s="10">
        <f ca="1">IF(MOD(AL$12,$B28)=0,$D28*(INFLATION+1)^CFs!AK$12,"")</f>
        <v>118572.38032826474</v>
      </c>
    </row>
    <row r="29" spans="1:38" x14ac:dyDescent="0.25">
      <c r="A29" t="str">
        <f>MAIN!$B$114</f>
        <v>Citas kapitālizmaksas</v>
      </c>
      <c r="B29" s="2">
        <f>MAIN!$C$116</f>
        <v>30</v>
      </c>
      <c r="C29" s="2">
        <f>MAIN!C115</f>
        <v>467850.76999999984</v>
      </c>
      <c r="D29" s="2">
        <f t="shared" si="9"/>
        <v>467850.76999999984</v>
      </c>
      <c r="E29" s="10" t="str">
        <f>IF(MOD(E$12,$B29)=0,$D29*(INFLATION+1)^CFs!D$12,"")</f>
        <v/>
      </c>
      <c r="F29" s="10" t="str">
        <f>IF(MOD(F$12,$B29)=0,$D29*(INFLATION+1)^CFs!E$12,"")</f>
        <v/>
      </c>
      <c r="G29" s="10" t="str">
        <f>IF(MOD(G$12,$B29)=0,$D29*(INFLATION+1)^CFs!F$12,"")</f>
        <v/>
      </c>
      <c r="H29" s="10" t="str">
        <f>IF(MOD(H$12,$B29)=0,$D29*(INFLATION+1)^CFs!G$12,"")</f>
        <v/>
      </c>
      <c r="I29" s="10" t="str">
        <f>IF(MOD(I$12,$B29)=0,$D29*(INFLATION+1)^CFs!H$12,"")</f>
        <v/>
      </c>
      <c r="J29" s="10" t="str">
        <f>IF(MOD(J$12,$B29)=0,$D29*(INFLATION+1)^CFs!I$12,"")</f>
        <v/>
      </c>
      <c r="K29" s="10" t="str">
        <f>IF(MOD(K$12,$B29)=0,$D29*(INFLATION+1)^CFs!J$12,"")</f>
        <v/>
      </c>
      <c r="L29" s="10" t="str">
        <f>IF(MOD(L$12,$B29)=0,$D29*(INFLATION+1)^CFs!K$12,"")</f>
        <v/>
      </c>
      <c r="M29" s="10" t="str">
        <f>IF(MOD(M$12,$B29)=0,$D29*(INFLATION+1)^CFs!L$12,"")</f>
        <v/>
      </c>
      <c r="N29" s="10" t="str">
        <f>IF(MOD(N$12,$B29)=0,$D29*(INFLATION+1)^CFs!M$12,"")</f>
        <v/>
      </c>
      <c r="O29" s="10" t="str">
        <f>IF(MOD(O$12,$B29)=0,$D29*(INFLATION+1)^CFs!N$12,"")</f>
        <v/>
      </c>
      <c r="P29" s="10" t="str">
        <f>IF(MOD(P$12,$B29)=0,$D29*(INFLATION+1)^CFs!O$12,"")</f>
        <v/>
      </c>
      <c r="Q29" s="10" t="str">
        <f>IF(MOD(Q$12,$B29)=0,$D29*(INFLATION+1)^CFs!P$12,"")</f>
        <v/>
      </c>
      <c r="R29" s="10" t="str">
        <f>IF(MOD(R$12,$B29)=0,$D29*(INFLATION+1)^CFs!Q$12,"")</f>
        <v/>
      </c>
      <c r="S29" s="10" t="str">
        <f>IF(MOD(S$12,$B29)=0,$D29*(INFLATION+1)^CFs!R$12,"")</f>
        <v/>
      </c>
      <c r="T29" s="10" t="str">
        <f>IF(MOD(T$12,$B29)=0,$D29*(INFLATION+1)^CFs!S$12,"")</f>
        <v/>
      </c>
      <c r="U29" s="10" t="str">
        <f>IF(MOD(U$12,$B29)=0,$D29*(INFLATION+1)^CFs!T$12,"")</f>
        <v/>
      </c>
      <c r="V29" s="10" t="str">
        <f>IF(MOD(V$12,$B29)=0,$D29*(INFLATION+1)^CFs!U$12,"")</f>
        <v/>
      </c>
      <c r="W29" s="10" t="str">
        <f>IF(MOD(W$12,$B29)=0,$D29*(INFLATION+1)^CFs!V$12,"")</f>
        <v/>
      </c>
      <c r="X29" s="10" t="str">
        <f>IF(MOD(X$12,$B29)=0,$D29*(INFLATION+1)^CFs!W$12,"")</f>
        <v/>
      </c>
      <c r="Y29" s="10" t="str">
        <f>IF(MOD(Y$12,$B29)=0,$D29*(INFLATION+1)^CFs!X$12,"")</f>
        <v/>
      </c>
      <c r="Z29" s="10" t="str">
        <f>IF(MOD(Z$12,$B29)=0,$D29*(INFLATION+1)^CFs!Y$12,"")</f>
        <v/>
      </c>
      <c r="AA29" s="10" t="str">
        <f>IF(MOD(AA$12,$B29)=0,$D29*(INFLATION+1)^CFs!Z$12,"")</f>
        <v/>
      </c>
      <c r="AB29" s="10" t="str">
        <f>IF(MOD(AB$12,$B29)=0,$D29*(INFLATION+1)^CFs!AA$12,"")</f>
        <v/>
      </c>
      <c r="AC29" s="10" t="str">
        <f>IF(MOD(AC$12,$B29)=0,$D29*(INFLATION+1)^CFs!AB$12,"")</f>
        <v/>
      </c>
      <c r="AD29" s="10" t="str">
        <f>IF(MOD(AD$12,$B29)=0,$D29*(INFLATION+1)^CFs!AC$12,"")</f>
        <v/>
      </c>
      <c r="AE29" s="10" t="str">
        <f>IF(MOD(AE$12,$B29)=0,$D29*(INFLATION+1)^CFs!AD$12,"")</f>
        <v/>
      </c>
      <c r="AF29" s="10" t="str">
        <f>IF(MOD(AF$12,$B29)=0,$D29*(INFLATION+1)^CFs!AE$12,"")</f>
        <v/>
      </c>
      <c r="AG29" s="10">
        <f>IF(MOD(AG$12,$B29)=0,$D29*(INFLATION+1)^CFs!AF$12,"")</f>
        <v>984874.31422205002</v>
      </c>
      <c r="AH29" s="10" t="str">
        <f>IF(MOD(AH$12,$B29)=0,$D29*(INFLATION+1)^CFs!AG$12,"")</f>
        <v/>
      </c>
      <c r="AI29" s="10" t="str">
        <f>IF(MOD(AI$12,$B29)=0,$D29*(INFLATION+1)^CFs!AH$12,"")</f>
        <v/>
      </c>
      <c r="AJ29" s="10" t="str">
        <f>IF(MOD(AJ$12,$B29)=0,$D29*(INFLATION+1)^CFs!AI$12,"")</f>
        <v/>
      </c>
      <c r="AK29" s="10" t="str">
        <f>IF(MOD(AK$12,$B29)=0,$D29*(INFLATION+1)^CFs!AJ$12,"")</f>
        <v/>
      </c>
      <c r="AL29" s="10" t="str">
        <f>IF(MOD(AL$12,$B29)=0,$D29*(INFLATION+1)^CFs!AK$12,"")</f>
        <v/>
      </c>
    </row>
    <row r="31" spans="1:38" ht="18.75" x14ac:dyDescent="0.3">
      <c r="A31" s="4" t="s">
        <v>6</v>
      </c>
      <c r="B31" s="6" t="s">
        <v>7</v>
      </c>
      <c r="C31" s="6" t="s">
        <v>8</v>
      </c>
      <c r="D31" s="3">
        <v>1</v>
      </c>
      <c r="E31" s="3">
        <v>2</v>
      </c>
      <c r="F31" s="3">
        <v>3</v>
      </c>
      <c r="G31" s="3">
        <v>4</v>
      </c>
      <c r="H31" s="3">
        <v>5</v>
      </c>
      <c r="I31" s="3">
        <v>6</v>
      </c>
      <c r="J31" s="3">
        <v>7</v>
      </c>
      <c r="K31" s="3">
        <v>8</v>
      </c>
      <c r="L31" s="3">
        <v>9</v>
      </c>
      <c r="M31" s="3">
        <v>10</v>
      </c>
      <c r="N31" s="3">
        <v>11</v>
      </c>
      <c r="O31" s="3">
        <v>12</v>
      </c>
      <c r="P31" s="3">
        <v>13</v>
      </c>
      <c r="Q31" s="3">
        <v>14</v>
      </c>
      <c r="R31" s="3">
        <v>15</v>
      </c>
      <c r="S31" s="3">
        <v>16</v>
      </c>
      <c r="T31" s="3">
        <v>17</v>
      </c>
      <c r="U31" s="3">
        <v>18</v>
      </c>
      <c r="V31" s="3">
        <v>19</v>
      </c>
      <c r="W31" s="3">
        <v>20</v>
      </c>
      <c r="X31" s="3">
        <v>21</v>
      </c>
      <c r="Y31" s="3">
        <v>22</v>
      </c>
      <c r="Z31" s="3">
        <v>23</v>
      </c>
      <c r="AA31" s="3">
        <v>24</v>
      </c>
      <c r="AB31" s="3">
        <v>25</v>
      </c>
      <c r="AC31" s="3">
        <v>26</v>
      </c>
      <c r="AD31" s="3">
        <v>27</v>
      </c>
      <c r="AE31" s="3">
        <v>28</v>
      </c>
      <c r="AF31" s="3">
        <v>29</v>
      </c>
      <c r="AG31" s="3">
        <v>30</v>
      </c>
      <c r="AH31" s="3">
        <v>31</v>
      </c>
      <c r="AI31" s="3">
        <v>32</v>
      </c>
      <c r="AJ31" s="3">
        <v>33</v>
      </c>
      <c r="AK31" s="3">
        <v>34</v>
      </c>
      <c r="AL31" s="3">
        <v>35</v>
      </c>
    </row>
    <row r="32" spans="1:38" x14ac:dyDescent="0.25">
      <c r="A32" t="str">
        <f>MAIN!$B$16</f>
        <v>Ēkas būvkonstrukcijas: Karkass</v>
      </c>
      <c r="B32" s="2">
        <f ca="1">IF(MAIN!$C$18=Defined,MAIN!$D$19,MAIN!$C$19)</f>
        <v>70</v>
      </c>
      <c r="C32" s="9">
        <f ca="1">IF(MAIN!C18=Defined,MAIN!D20/B32*C13,MAIN!C20)</f>
        <v>500.77114285714282</v>
      </c>
      <c r="D32" s="10">
        <f ca="1">C32</f>
        <v>500.77114285714282</v>
      </c>
      <c r="E32" s="10">
        <f t="shared" ref="E32:AL32" ca="1" si="11">D32*(1+INFLATION)</f>
        <v>513.7911925714285</v>
      </c>
      <c r="F32" s="10">
        <f t="shared" ca="1" si="11"/>
        <v>527.14976357828562</v>
      </c>
      <c r="G32" s="10">
        <f t="shared" ca="1" si="11"/>
        <v>540.85565743132111</v>
      </c>
      <c r="H32" s="10">
        <f t="shared" ca="1" si="11"/>
        <v>554.91790452453552</v>
      </c>
      <c r="I32" s="10">
        <f t="shared" ca="1" si="11"/>
        <v>569.3457700421734</v>
      </c>
      <c r="J32" s="10">
        <f t="shared" ca="1" si="11"/>
        <v>584.14876006326995</v>
      </c>
      <c r="K32" s="10">
        <f t="shared" ca="1" si="11"/>
        <v>599.33662782491501</v>
      </c>
      <c r="L32" s="10">
        <f t="shared" ca="1" si="11"/>
        <v>614.91938014836285</v>
      </c>
      <c r="M32" s="10">
        <f t="shared" ca="1" si="11"/>
        <v>630.90728403222033</v>
      </c>
      <c r="N32" s="10">
        <f t="shared" ca="1" si="11"/>
        <v>647.31087341705802</v>
      </c>
      <c r="O32" s="10">
        <f t="shared" ca="1" si="11"/>
        <v>664.14095612590154</v>
      </c>
      <c r="P32" s="10">
        <f t="shared" ca="1" si="11"/>
        <v>681.40862098517505</v>
      </c>
      <c r="Q32" s="10">
        <f t="shared" ca="1" si="11"/>
        <v>699.12524513078961</v>
      </c>
      <c r="R32" s="10">
        <f t="shared" ca="1" si="11"/>
        <v>717.3025015041901</v>
      </c>
      <c r="S32" s="10">
        <f t="shared" ca="1" si="11"/>
        <v>735.95236654329904</v>
      </c>
      <c r="T32" s="10">
        <f t="shared" ca="1" si="11"/>
        <v>755.08712807342488</v>
      </c>
      <c r="U32" s="10">
        <f t="shared" ca="1" si="11"/>
        <v>774.71939340333392</v>
      </c>
      <c r="V32" s="10">
        <f t="shared" ca="1" si="11"/>
        <v>794.86209763182057</v>
      </c>
      <c r="W32" s="10">
        <f t="shared" ca="1" si="11"/>
        <v>815.52851217024795</v>
      </c>
      <c r="X32" s="10">
        <f t="shared" ca="1" si="11"/>
        <v>836.73225348667438</v>
      </c>
      <c r="Y32" s="10">
        <f t="shared" ca="1" si="11"/>
        <v>858.48729207732788</v>
      </c>
      <c r="Z32" s="10">
        <f t="shared" ca="1" si="11"/>
        <v>880.80796167133838</v>
      </c>
      <c r="AA32" s="10">
        <f t="shared" ca="1" si="11"/>
        <v>903.70896867479314</v>
      </c>
      <c r="AB32" s="10">
        <f t="shared" ca="1" si="11"/>
        <v>927.20540186033782</v>
      </c>
      <c r="AC32" s="10">
        <f t="shared" ca="1" si="11"/>
        <v>951.31274230870667</v>
      </c>
      <c r="AD32" s="10">
        <f t="shared" ca="1" si="11"/>
        <v>976.04687360873311</v>
      </c>
      <c r="AE32" s="10">
        <f t="shared" ca="1" si="11"/>
        <v>1001.4240923225602</v>
      </c>
      <c r="AF32" s="10">
        <f t="shared" ca="1" si="11"/>
        <v>1027.4611187229468</v>
      </c>
      <c r="AG32" s="10">
        <f t="shared" ca="1" si="11"/>
        <v>1054.1751078097434</v>
      </c>
      <c r="AH32" s="10">
        <f t="shared" ca="1" si="11"/>
        <v>1081.5836606127968</v>
      </c>
      <c r="AI32" s="10">
        <f t="shared" ca="1" si="11"/>
        <v>1109.7048357887295</v>
      </c>
      <c r="AJ32" s="10">
        <f t="shared" ca="1" si="11"/>
        <v>1138.5571615192364</v>
      </c>
      <c r="AK32" s="10">
        <f t="shared" ca="1" si="11"/>
        <v>1168.1596477187366</v>
      </c>
      <c r="AL32" s="10">
        <f t="shared" ca="1" si="11"/>
        <v>1198.5317985594238</v>
      </c>
    </row>
    <row r="33" spans="1:38" x14ac:dyDescent="0.25">
      <c r="A33" t="str">
        <f>MAIN!$B$22</f>
        <v>Ēkas būvkonstrukcijas: Pamati</v>
      </c>
      <c r="B33" s="2">
        <f ca="1">IF(MAIN!$C$24=Defined,MAIN!$D$25,MAIN!$C$25)</f>
        <v>80</v>
      </c>
      <c r="C33" s="9">
        <f ca="1">IF(MAIN!C24=Defined,MAIN!D26/B33*C14,MAIN!C26)</f>
        <v>216.20672500000001</v>
      </c>
      <c r="D33" s="10">
        <f t="shared" ref="D33:D48" ca="1" si="12">C33</f>
        <v>216.20672500000001</v>
      </c>
      <c r="E33" s="10">
        <f t="shared" ref="E33:AL33" ca="1" si="13">D33*(1+INFLATION)</f>
        <v>221.82809985</v>
      </c>
      <c r="F33" s="10">
        <f t="shared" ca="1" si="13"/>
        <v>227.59563044610002</v>
      </c>
      <c r="G33" s="10">
        <f t="shared" ca="1" si="13"/>
        <v>233.51311683769862</v>
      </c>
      <c r="H33" s="10">
        <f t="shared" ca="1" si="13"/>
        <v>239.58445787547879</v>
      </c>
      <c r="I33" s="10">
        <f t="shared" ca="1" si="13"/>
        <v>245.81365378024125</v>
      </c>
      <c r="J33" s="10">
        <f t="shared" ca="1" si="13"/>
        <v>252.20480877852754</v>
      </c>
      <c r="K33" s="10">
        <f t="shared" ca="1" si="13"/>
        <v>258.76213380676927</v>
      </c>
      <c r="L33" s="10">
        <f t="shared" ca="1" si="13"/>
        <v>265.4899492857453</v>
      </c>
      <c r="M33" s="10">
        <f t="shared" ca="1" si="13"/>
        <v>272.39268796717471</v>
      </c>
      <c r="N33" s="10">
        <f t="shared" ca="1" si="13"/>
        <v>279.47489785432128</v>
      </c>
      <c r="O33" s="10">
        <f t="shared" ca="1" si="13"/>
        <v>286.74124519853365</v>
      </c>
      <c r="P33" s="10">
        <f t="shared" ca="1" si="13"/>
        <v>294.19651757369553</v>
      </c>
      <c r="Q33" s="10">
        <f t="shared" ca="1" si="13"/>
        <v>301.84562703061164</v>
      </c>
      <c r="R33" s="10">
        <f t="shared" ca="1" si="13"/>
        <v>309.69361333340754</v>
      </c>
      <c r="S33" s="10">
        <f t="shared" ca="1" si="13"/>
        <v>317.74564728007613</v>
      </c>
      <c r="T33" s="10">
        <f t="shared" ca="1" si="13"/>
        <v>326.00703410935813</v>
      </c>
      <c r="U33" s="10">
        <f t="shared" ca="1" si="13"/>
        <v>334.48321699620146</v>
      </c>
      <c r="V33" s="10">
        <f t="shared" ca="1" si="13"/>
        <v>343.17978063810273</v>
      </c>
      <c r="W33" s="10">
        <f t="shared" ca="1" si="13"/>
        <v>352.10245493469341</v>
      </c>
      <c r="X33" s="10">
        <f t="shared" ca="1" si="13"/>
        <v>361.25711876299545</v>
      </c>
      <c r="Y33" s="10">
        <f t="shared" ca="1" si="13"/>
        <v>370.64980385083334</v>
      </c>
      <c r="Z33" s="10">
        <f t="shared" ca="1" si="13"/>
        <v>380.286698750955</v>
      </c>
      <c r="AA33" s="10">
        <f t="shared" ca="1" si="13"/>
        <v>390.17415291847982</v>
      </c>
      <c r="AB33" s="10">
        <f t="shared" ca="1" si="13"/>
        <v>400.31868089436028</v>
      </c>
      <c r="AC33" s="10">
        <f t="shared" ca="1" si="13"/>
        <v>410.72696659761368</v>
      </c>
      <c r="AD33" s="10">
        <f t="shared" ca="1" si="13"/>
        <v>421.40586772915162</v>
      </c>
      <c r="AE33" s="10">
        <f t="shared" ca="1" si="13"/>
        <v>432.36242029010958</v>
      </c>
      <c r="AF33" s="10">
        <f t="shared" ca="1" si="13"/>
        <v>443.60384321765247</v>
      </c>
      <c r="AG33" s="10">
        <f t="shared" ca="1" si="13"/>
        <v>455.13754314131143</v>
      </c>
      <c r="AH33" s="10">
        <f t="shared" ca="1" si="13"/>
        <v>466.97111926298555</v>
      </c>
      <c r="AI33" s="10">
        <f t="shared" ca="1" si="13"/>
        <v>479.11236836382318</v>
      </c>
      <c r="AJ33" s="10">
        <f t="shared" ca="1" si="13"/>
        <v>491.56928994128259</v>
      </c>
      <c r="AK33" s="10">
        <f t="shared" ca="1" si="13"/>
        <v>504.35009147975597</v>
      </c>
      <c r="AL33" s="10">
        <f t="shared" ca="1" si="13"/>
        <v>517.4631938582296</v>
      </c>
    </row>
    <row r="34" spans="1:38" x14ac:dyDescent="0.25">
      <c r="A34" t="str">
        <f>MAIN!$B$28</f>
        <v>Ēkas būvkonstrukcijas: Jumts</v>
      </c>
      <c r="B34" s="2">
        <f ca="1">IF(MAIN!$C$30=Defined,MAIN!$D$31,MAIN!$C$31)</f>
        <v>80</v>
      </c>
      <c r="C34" s="9">
        <f ca="1">IF(MAIN!C30=Defined,MAIN!D32/B34*C15,MAIN!C32)</f>
        <v>253.63037499999999</v>
      </c>
      <c r="D34" s="10">
        <f t="shared" ca="1" si="12"/>
        <v>253.63037499999999</v>
      </c>
      <c r="E34" s="10">
        <f t="shared" ref="E34:AL34" ca="1" si="14">D34*(1+INFLATION)</f>
        <v>260.22476475000002</v>
      </c>
      <c r="F34" s="10">
        <f t="shared" ca="1" si="14"/>
        <v>266.99060863350002</v>
      </c>
      <c r="G34" s="10">
        <f t="shared" ca="1" si="14"/>
        <v>273.932364457971</v>
      </c>
      <c r="H34" s="10">
        <f t="shared" ca="1" si="14"/>
        <v>281.05460593387824</v>
      </c>
      <c r="I34" s="10">
        <f t="shared" ca="1" si="14"/>
        <v>288.36202568815906</v>
      </c>
      <c r="J34" s="10">
        <f t="shared" ca="1" si="14"/>
        <v>295.85943835605121</v>
      </c>
      <c r="K34" s="10">
        <f t="shared" ca="1" si="14"/>
        <v>303.55178375330854</v>
      </c>
      <c r="L34" s="10">
        <f t="shared" ca="1" si="14"/>
        <v>311.44413013089456</v>
      </c>
      <c r="M34" s="10">
        <f t="shared" ca="1" si="14"/>
        <v>319.54167751429782</v>
      </c>
      <c r="N34" s="10">
        <f t="shared" ca="1" si="14"/>
        <v>327.84976112966956</v>
      </c>
      <c r="O34" s="10">
        <f t="shared" ca="1" si="14"/>
        <v>336.37385491904098</v>
      </c>
      <c r="P34" s="10">
        <f t="shared" ca="1" si="14"/>
        <v>345.11957514693603</v>
      </c>
      <c r="Q34" s="10">
        <f t="shared" ca="1" si="14"/>
        <v>354.0926841007564</v>
      </c>
      <c r="R34" s="10">
        <f t="shared" ca="1" si="14"/>
        <v>363.2990938873761</v>
      </c>
      <c r="S34" s="10">
        <f t="shared" ca="1" si="14"/>
        <v>372.74487032844792</v>
      </c>
      <c r="T34" s="10">
        <f t="shared" ca="1" si="14"/>
        <v>382.43623695698756</v>
      </c>
      <c r="U34" s="10">
        <f t="shared" ca="1" si="14"/>
        <v>392.37957911786924</v>
      </c>
      <c r="V34" s="10">
        <f t="shared" ca="1" si="14"/>
        <v>402.58144817493383</v>
      </c>
      <c r="W34" s="10">
        <f t="shared" ca="1" si="14"/>
        <v>413.04856582748209</v>
      </c>
      <c r="X34" s="10">
        <f t="shared" ca="1" si="14"/>
        <v>423.78782853899662</v>
      </c>
      <c r="Y34" s="10">
        <f t="shared" ca="1" si="14"/>
        <v>434.80631208101056</v>
      </c>
      <c r="Z34" s="10">
        <f t="shared" ca="1" si="14"/>
        <v>446.11127619511683</v>
      </c>
      <c r="AA34" s="10">
        <f t="shared" ca="1" si="14"/>
        <v>457.71016937618987</v>
      </c>
      <c r="AB34" s="10">
        <f t="shared" ca="1" si="14"/>
        <v>469.61063377997084</v>
      </c>
      <c r="AC34" s="10">
        <f t="shared" ca="1" si="14"/>
        <v>481.82051025825007</v>
      </c>
      <c r="AD34" s="10">
        <f t="shared" ca="1" si="14"/>
        <v>494.34784352496456</v>
      </c>
      <c r="AE34" s="10">
        <f t="shared" ca="1" si="14"/>
        <v>507.20088745661366</v>
      </c>
      <c r="AF34" s="10">
        <f t="shared" ca="1" si="14"/>
        <v>520.38811053048562</v>
      </c>
      <c r="AG34" s="10">
        <f t="shared" ca="1" si="14"/>
        <v>533.91820140427831</v>
      </c>
      <c r="AH34" s="10">
        <f t="shared" ca="1" si="14"/>
        <v>547.8000746407896</v>
      </c>
      <c r="AI34" s="10">
        <f t="shared" ca="1" si="14"/>
        <v>562.04287658145017</v>
      </c>
      <c r="AJ34" s="10">
        <f t="shared" ca="1" si="14"/>
        <v>576.65599137256788</v>
      </c>
      <c r="AK34" s="10">
        <f t="shared" ca="1" si="14"/>
        <v>591.64904714825468</v>
      </c>
      <c r="AL34" s="10">
        <f t="shared" ca="1" si="14"/>
        <v>607.03192237410929</v>
      </c>
    </row>
    <row r="35" spans="1:38" x14ac:dyDescent="0.25">
      <c r="A35" t="str">
        <f>MAIN!$B$34</f>
        <v>Elektroapgāde</v>
      </c>
      <c r="B35" s="2">
        <f ca="1">IF(MAIN!$C$36=Defined,MAIN!$D$37,MAIN!$C$37)</f>
        <v>30</v>
      </c>
      <c r="C35" s="9">
        <f ca="1">IF(MAIN!C36=Defined,MAIN!D38/B35*C16,MAIN!C38)</f>
        <v>0</v>
      </c>
      <c r="D35" s="10">
        <f t="shared" ca="1" si="12"/>
        <v>0</v>
      </c>
      <c r="E35" s="10">
        <f t="shared" ref="E35:AL35" ca="1" si="15">D35*(1+INFLATION)</f>
        <v>0</v>
      </c>
      <c r="F35" s="10">
        <f t="shared" ca="1" si="15"/>
        <v>0</v>
      </c>
      <c r="G35" s="10">
        <f t="shared" ca="1" si="15"/>
        <v>0</v>
      </c>
      <c r="H35" s="10">
        <f t="shared" ca="1" si="15"/>
        <v>0</v>
      </c>
      <c r="I35" s="10">
        <f t="shared" ca="1" si="15"/>
        <v>0</v>
      </c>
      <c r="J35" s="10">
        <f t="shared" ca="1" si="15"/>
        <v>0</v>
      </c>
      <c r="K35" s="10">
        <f t="shared" ca="1" si="15"/>
        <v>0</v>
      </c>
      <c r="L35" s="10">
        <f t="shared" ca="1" si="15"/>
        <v>0</v>
      </c>
      <c r="M35" s="10">
        <f t="shared" ca="1" si="15"/>
        <v>0</v>
      </c>
      <c r="N35" s="10">
        <f t="shared" ca="1" si="15"/>
        <v>0</v>
      </c>
      <c r="O35" s="10">
        <f t="shared" ca="1" si="15"/>
        <v>0</v>
      </c>
      <c r="P35" s="10">
        <f t="shared" ca="1" si="15"/>
        <v>0</v>
      </c>
      <c r="Q35" s="10">
        <f t="shared" ca="1" si="15"/>
        <v>0</v>
      </c>
      <c r="R35" s="10">
        <f t="shared" ca="1" si="15"/>
        <v>0</v>
      </c>
      <c r="S35" s="10">
        <f t="shared" ca="1" si="15"/>
        <v>0</v>
      </c>
      <c r="T35" s="10">
        <f t="shared" ca="1" si="15"/>
        <v>0</v>
      </c>
      <c r="U35" s="10">
        <f t="shared" ca="1" si="15"/>
        <v>0</v>
      </c>
      <c r="V35" s="10">
        <f t="shared" ca="1" si="15"/>
        <v>0</v>
      </c>
      <c r="W35" s="10">
        <f t="shared" ca="1" si="15"/>
        <v>0</v>
      </c>
      <c r="X35" s="10">
        <f t="shared" ca="1" si="15"/>
        <v>0</v>
      </c>
      <c r="Y35" s="10">
        <f t="shared" ca="1" si="15"/>
        <v>0</v>
      </c>
      <c r="Z35" s="10">
        <f t="shared" ca="1" si="15"/>
        <v>0</v>
      </c>
      <c r="AA35" s="10">
        <f t="shared" ca="1" si="15"/>
        <v>0</v>
      </c>
      <c r="AB35" s="10">
        <f t="shared" ca="1" si="15"/>
        <v>0</v>
      </c>
      <c r="AC35" s="10">
        <f t="shared" ca="1" si="15"/>
        <v>0</v>
      </c>
      <c r="AD35" s="10">
        <f t="shared" ca="1" si="15"/>
        <v>0</v>
      </c>
      <c r="AE35" s="10">
        <f t="shared" ca="1" si="15"/>
        <v>0</v>
      </c>
      <c r="AF35" s="10">
        <f t="shared" ca="1" si="15"/>
        <v>0</v>
      </c>
      <c r="AG35" s="10">
        <f t="shared" ca="1" si="15"/>
        <v>0</v>
      </c>
      <c r="AH35" s="10">
        <f t="shared" ca="1" si="15"/>
        <v>0</v>
      </c>
      <c r="AI35" s="10">
        <f t="shared" ca="1" si="15"/>
        <v>0</v>
      </c>
      <c r="AJ35" s="10">
        <f t="shared" ca="1" si="15"/>
        <v>0</v>
      </c>
      <c r="AK35" s="10">
        <f t="shared" ca="1" si="15"/>
        <v>0</v>
      </c>
      <c r="AL35" s="10">
        <f t="shared" ca="1" si="15"/>
        <v>0</v>
      </c>
    </row>
    <row r="36" spans="1:38" x14ac:dyDescent="0.25">
      <c r="A36" t="str">
        <f>MAIN!$B$40</f>
        <v>Ventilācija</v>
      </c>
      <c r="B36" s="2">
        <f ca="1">IF(MAIN!$C$42=Defined,MAIN!$D$43,MAIN!$C$43)</f>
        <v>20</v>
      </c>
      <c r="C36" s="9">
        <f ca="1">IF(MAIN!$C$42=Defined,MAIN!$D$44/B36*C17,MAIN!$C$44)</f>
        <v>1115.78325</v>
      </c>
      <c r="D36" s="10">
        <f t="shared" ca="1" si="12"/>
        <v>1115.78325</v>
      </c>
      <c r="E36" s="10">
        <f t="shared" ref="E36:AL36" ca="1" si="16">D36*(1+INFLATION)</f>
        <v>1144.7936144999999</v>
      </c>
      <c r="F36" s="10">
        <f t="shared" ca="1" si="16"/>
        <v>1174.558248477</v>
      </c>
      <c r="G36" s="10">
        <f t="shared" ca="1" si="16"/>
        <v>1205.096762937402</v>
      </c>
      <c r="H36" s="10">
        <f t="shared" ca="1" si="16"/>
        <v>1236.4292787737745</v>
      </c>
      <c r="I36" s="10">
        <f t="shared" ca="1" si="16"/>
        <v>1268.5764400218927</v>
      </c>
      <c r="J36" s="10">
        <f t="shared" ca="1" si="16"/>
        <v>1301.5594274624621</v>
      </c>
      <c r="K36" s="10">
        <f t="shared" ca="1" si="16"/>
        <v>1335.3999725764861</v>
      </c>
      <c r="L36" s="10">
        <f t="shared" ca="1" si="16"/>
        <v>1370.1203718634747</v>
      </c>
      <c r="M36" s="10">
        <f t="shared" ca="1" si="16"/>
        <v>1405.7435015319252</v>
      </c>
      <c r="N36" s="10">
        <f t="shared" ca="1" si="16"/>
        <v>1442.2928325717553</v>
      </c>
      <c r="O36" s="10">
        <f t="shared" ca="1" si="16"/>
        <v>1479.7924462186211</v>
      </c>
      <c r="P36" s="10">
        <f t="shared" ca="1" si="16"/>
        <v>1518.2670498203054</v>
      </c>
      <c r="Q36" s="10">
        <f t="shared" ca="1" si="16"/>
        <v>1557.7419931156332</v>
      </c>
      <c r="R36" s="10">
        <f t="shared" ca="1" si="16"/>
        <v>1598.2432849366398</v>
      </c>
      <c r="S36" s="10">
        <f t="shared" ca="1" si="16"/>
        <v>1639.7976103449926</v>
      </c>
      <c r="T36" s="10">
        <f t="shared" ca="1" si="16"/>
        <v>1682.4323482139623</v>
      </c>
      <c r="U36" s="10">
        <f t="shared" ca="1" si="16"/>
        <v>1726.1755892675253</v>
      </c>
      <c r="V36" s="10">
        <f t="shared" ca="1" si="16"/>
        <v>1771.0561545884809</v>
      </c>
      <c r="W36" s="10">
        <f t="shared" ca="1" si="16"/>
        <v>1817.1036146077815</v>
      </c>
      <c r="X36" s="10">
        <f t="shared" ca="1" si="16"/>
        <v>1864.3483085875839</v>
      </c>
      <c r="Y36" s="10">
        <f t="shared" ca="1" si="16"/>
        <v>1912.8213646108611</v>
      </c>
      <c r="Z36" s="10">
        <f t="shared" ca="1" si="16"/>
        <v>1962.5547200907436</v>
      </c>
      <c r="AA36" s="10">
        <f t="shared" ca="1" si="16"/>
        <v>2013.581142813103</v>
      </c>
      <c r="AB36" s="10">
        <f t="shared" ca="1" si="16"/>
        <v>2065.9342525262437</v>
      </c>
      <c r="AC36" s="10">
        <f t="shared" ca="1" si="16"/>
        <v>2119.6485430919261</v>
      </c>
      <c r="AD36" s="10">
        <f t="shared" ca="1" si="16"/>
        <v>2174.7594052123163</v>
      </c>
      <c r="AE36" s="10">
        <f t="shared" ca="1" si="16"/>
        <v>2231.3031497478364</v>
      </c>
      <c r="AF36" s="10">
        <f t="shared" ca="1" si="16"/>
        <v>2289.3170316412802</v>
      </c>
      <c r="AG36" s="10">
        <f t="shared" ca="1" si="16"/>
        <v>2348.8392744639536</v>
      </c>
      <c r="AH36" s="10">
        <f t="shared" ca="1" si="16"/>
        <v>2409.9090956000164</v>
      </c>
      <c r="AI36" s="10">
        <f t="shared" ca="1" si="16"/>
        <v>2472.5667320856169</v>
      </c>
      <c r="AJ36" s="10">
        <f t="shared" ca="1" si="16"/>
        <v>2536.8534671198431</v>
      </c>
      <c r="AK36" s="10">
        <f t="shared" ca="1" si="16"/>
        <v>2602.8116572649592</v>
      </c>
      <c r="AL36" s="10">
        <f t="shared" ca="1" si="16"/>
        <v>2670.4847603538483</v>
      </c>
    </row>
    <row r="37" spans="1:38" x14ac:dyDescent="0.25">
      <c r="A37" t="str">
        <f>MAIN!$B$46</f>
        <v>Apkure</v>
      </c>
      <c r="B37" s="2">
        <f ca="1">IF(MAIN!$C$48=Defined,MAIN!$D$49,MAIN!$C$49)</f>
        <v>20</v>
      </c>
      <c r="C37" s="9">
        <f ca="1">IF(MAIN!$C$48=Defined,MAIN!$D$50/B37*C18,MAIN!$C$50)</f>
        <v>453.06362500000006</v>
      </c>
      <c r="D37" s="10">
        <f t="shared" ca="1" si="12"/>
        <v>453.06362500000006</v>
      </c>
      <c r="E37" s="10">
        <f t="shared" ref="E37:AL37" ca="1" si="17">D37*(1+INFLATION)</f>
        <v>464.84327925000008</v>
      </c>
      <c r="F37" s="10">
        <f t="shared" ca="1" si="17"/>
        <v>476.92920451050009</v>
      </c>
      <c r="G37" s="10">
        <f t="shared" ca="1" si="17"/>
        <v>489.32936382777308</v>
      </c>
      <c r="H37" s="10">
        <f t="shared" ca="1" si="17"/>
        <v>502.0519272872952</v>
      </c>
      <c r="I37" s="10">
        <f t="shared" ca="1" si="17"/>
        <v>515.1052773967649</v>
      </c>
      <c r="J37" s="10">
        <f t="shared" ca="1" si="17"/>
        <v>528.49801460908077</v>
      </c>
      <c r="K37" s="10">
        <f t="shared" ca="1" si="17"/>
        <v>542.23896298891691</v>
      </c>
      <c r="L37" s="10">
        <f t="shared" ca="1" si="17"/>
        <v>556.33717602662875</v>
      </c>
      <c r="M37" s="10">
        <f t="shared" ca="1" si="17"/>
        <v>570.80194260332109</v>
      </c>
      <c r="N37" s="10">
        <f t="shared" ca="1" si="17"/>
        <v>585.64279311100745</v>
      </c>
      <c r="O37" s="10">
        <f t="shared" ca="1" si="17"/>
        <v>600.8695057318937</v>
      </c>
      <c r="P37" s="10">
        <f t="shared" ca="1" si="17"/>
        <v>616.49211288092295</v>
      </c>
      <c r="Q37" s="10">
        <f t="shared" ca="1" si="17"/>
        <v>632.52090781582694</v>
      </c>
      <c r="R37" s="10">
        <f t="shared" ca="1" si="17"/>
        <v>648.96645141903844</v>
      </c>
      <c r="S37" s="10">
        <f t="shared" ca="1" si="17"/>
        <v>665.83957915593339</v>
      </c>
      <c r="T37" s="10">
        <f t="shared" ca="1" si="17"/>
        <v>683.15140821398768</v>
      </c>
      <c r="U37" s="10">
        <f t="shared" ca="1" si="17"/>
        <v>700.91334482755133</v>
      </c>
      <c r="V37" s="10">
        <f t="shared" ca="1" si="17"/>
        <v>719.13709179306773</v>
      </c>
      <c r="W37" s="10">
        <f t="shared" ca="1" si="17"/>
        <v>737.8346561796875</v>
      </c>
      <c r="X37" s="10">
        <f t="shared" ca="1" si="17"/>
        <v>757.01835724035936</v>
      </c>
      <c r="Y37" s="10">
        <f t="shared" ca="1" si="17"/>
        <v>776.70083452860877</v>
      </c>
      <c r="Z37" s="10">
        <f t="shared" ca="1" si="17"/>
        <v>796.89505622635261</v>
      </c>
      <c r="AA37" s="10">
        <f t="shared" ca="1" si="17"/>
        <v>817.61432768823784</v>
      </c>
      <c r="AB37" s="10">
        <f t="shared" ca="1" si="17"/>
        <v>838.87230020813206</v>
      </c>
      <c r="AC37" s="10">
        <f t="shared" ca="1" si="17"/>
        <v>860.68298001354356</v>
      </c>
      <c r="AD37" s="10">
        <f t="shared" ca="1" si="17"/>
        <v>883.06073749389566</v>
      </c>
      <c r="AE37" s="10">
        <f t="shared" ca="1" si="17"/>
        <v>906.020316668737</v>
      </c>
      <c r="AF37" s="10">
        <f t="shared" ca="1" si="17"/>
        <v>929.57684490212421</v>
      </c>
      <c r="AG37" s="10">
        <f t="shared" ca="1" si="17"/>
        <v>953.74584286957941</v>
      </c>
      <c r="AH37" s="10">
        <f t="shared" ca="1" si="17"/>
        <v>978.54323478418848</v>
      </c>
      <c r="AI37" s="10">
        <f t="shared" ca="1" si="17"/>
        <v>1003.9853588885774</v>
      </c>
      <c r="AJ37" s="10">
        <f t="shared" ca="1" si="17"/>
        <v>1030.0889782196805</v>
      </c>
      <c r="AK37" s="10">
        <f t="shared" ca="1" si="17"/>
        <v>1056.8712916533923</v>
      </c>
      <c r="AL37" s="10">
        <f t="shared" ca="1" si="17"/>
        <v>1084.3499452363806</v>
      </c>
    </row>
    <row r="38" spans="1:38" x14ac:dyDescent="0.25">
      <c r="A38" t="str">
        <f>MAIN!$B$52</f>
        <v>Ūdensvads, kanalizācija</v>
      </c>
      <c r="B38" s="2">
        <f ca="1">IF(MAIN!$C$54=Defined,MAIN!$D$55,MAIN!$C$55)</f>
        <v>30</v>
      </c>
      <c r="C38" s="9">
        <f ca="1">IF(MAIN!$C$54=Defined,MAIN!$D$56/B38*C19,MAIN!$C$56)</f>
        <v>149.68039999999999</v>
      </c>
      <c r="D38" s="10">
        <f t="shared" ca="1" si="12"/>
        <v>149.68039999999999</v>
      </c>
      <c r="E38" s="10">
        <f t="shared" ref="E38:AL38" ca="1" si="18">D38*(1+INFLATION)</f>
        <v>153.57209040000001</v>
      </c>
      <c r="F38" s="10">
        <f t="shared" ca="1" si="18"/>
        <v>157.56496475040001</v>
      </c>
      <c r="G38" s="10">
        <f t="shared" ca="1" si="18"/>
        <v>161.66165383391041</v>
      </c>
      <c r="H38" s="10">
        <f t="shared" ca="1" si="18"/>
        <v>165.86485683359209</v>
      </c>
      <c r="I38" s="10">
        <f t="shared" ca="1" si="18"/>
        <v>170.17734311126549</v>
      </c>
      <c r="J38" s="10">
        <f t="shared" ca="1" si="18"/>
        <v>174.6019540321584</v>
      </c>
      <c r="K38" s="10">
        <f t="shared" ca="1" si="18"/>
        <v>179.14160483699453</v>
      </c>
      <c r="L38" s="10">
        <f t="shared" ca="1" si="18"/>
        <v>183.79928656275641</v>
      </c>
      <c r="M38" s="10">
        <f t="shared" ca="1" si="18"/>
        <v>188.57806801338808</v>
      </c>
      <c r="N38" s="10">
        <f t="shared" ca="1" si="18"/>
        <v>193.48109778173617</v>
      </c>
      <c r="O38" s="10">
        <f t="shared" ca="1" si="18"/>
        <v>198.51160632406132</v>
      </c>
      <c r="P38" s="10">
        <f t="shared" ca="1" si="18"/>
        <v>203.67290808848691</v>
      </c>
      <c r="Q38" s="10">
        <f t="shared" ca="1" si="18"/>
        <v>208.96840369878757</v>
      </c>
      <c r="R38" s="10">
        <f t="shared" ca="1" si="18"/>
        <v>214.40158219495606</v>
      </c>
      <c r="S38" s="10">
        <f t="shared" ca="1" si="18"/>
        <v>219.97602333202494</v>
      </c>
      <c r="T38" s="10">
        <f t="shared" ca="1" si="18"/>
        <v>225.6953999386576</v>
      </c>
      <c r="U38" s="10">
        <f t="shared" ca="1" si="18"/>
        <v>231.56348033706271</v>
      </c>
      <c r="V38" s="10">
        <f t="shared" ca="1" si="18"/>
        <v>237.58413082582635</v>
      </c>
      <c r="W38" s="10">
        <f t="shared" ca="1" si="18"/>
        <v>243.76131822729783</v>
      </c>
      <c r="X38" s="10">
        <f t="shared" ca="1" si="18"/>
        <v>250.09911250120757</v>
      </c>
      <c r="Y38" s="10">
        <f t="shared" ca="1" si="18"/>
        <v>256.60168942623898</v>
      </c>
      <c r="Z38" s="10">
        <f t="shared" ca="1" si="18"/>
        <v>263.27333335132118</v>
      </c>
      <c r="AA38" s="10">
        <f t="shared" ca="1" si="18"/>
        <v>270.11844001845554</v>
      </c>
      <c r="AB38" s="10">
        <f t="shared" ca="1" si="18"/>
        <v>277.14151945893542</v>
      </c>
      <c r="AC38" s="10">
        <f t="shared" ca="1" si="18"/>
        <v>284.34719896486774</v>
      </c>
      <c r="AD38" s="10">
        <f t="shared" ca="1" si="18"/>
        <v>291.74022613795432</v>
      </c>
      <c r="AE38" s="10">
        <f t="shared" ca="1" si="18"/>
        <v>299.32547201754113</v>
      </c>
      <c r="AF38" s="10">
        <f t="shared" ca="1" si="18"/>
        <v>307.10793428999722</v>
      </c>
      <c r="AG38" s="10">
        <f t="shared" ca="1" si="18"/>
        <v>315.09274058153716</v>
      </c>
      <c r="AH38" s="10">
        <f t="shared" ca="1" si="18"/>
        <v>323.28515183665712</v>
      </c>
      <c r="AI38" s="10">
        <f t="shared" ca="1" si="18"/>
        <v>331.69056578441024</v>
      </c>
      <c r="AJ38" s="10">
        <f t="shared" ca="1" si="18"/>
        <v>340.31452049480492</v>
      </c>
      <c r="AK38" s="10">
        <f t="shared" ca="1" si="18"/>
        <v>349.16269802766988</v>
      </c>
      <c r="AL38" s="10">
        <f t="shared" ca="1" si="18"/>
        <v>358.24092817638927</v>
      </c>
    </row>
    <row r="39" spans="1:38" x14ac:dyDescent="0.25">
      <c r="A39" t="str">
        <f>MAIN!$B$59</f>
        <v>Iekšējā apdare: Griestu apdare</v>
      </c>
      <c r="B39" s="2">
        <f ca="1">IF(MAIN!$C$61=Defined,MAIN!$D$62,MAIN!$C$62)</f>
        <v>15</v>
      </c>
      <c r="C39" s="9">
        <f ca="1">IF(MAIN!$C$61=Defined,MAIN!$D$63/B39*C20,MAIN!$C$63)</f>
        <v>489.95263333333338</v>
      </c>
      <c r="D39" s="10">
        <f t="shared" ca="1" si="12"/>
        <v>489.95263333333338</v>
      </c>
      <c r="E39" s="10">
        <f t="shared" ref="E39:AL39" ca="1" si="19">D39*(1+INFLATION)</f>
        <v>502.69140180000005</v>
      </c>
      <c r="F39" s="10">
        <f t="shared" ca="1" si="19"/>
        <v>515.76137824680006</v>
      </c>
      <c r="G39" s="10">
        <f t="shared" ca="1" si="19"/>
        <v>529.17117408121692</v>
      </c>
      <c r="H39" s="10">
        <f t="shared" ca="1" si="19"/>
        <v>542.92962460732861</v>
      </c>
      <c r="I39" s="10">
        <f t="shared" ca="1" si="19"/>
        <v>557.04579484711917</v>
      </c>
      <c r="J39" s="10">
        <f t="shared" ca="1" si="19"/>
        <v>571.52898551314433</v>
      </c>
      <c r="K39" s="10">
        <f t="shared" ca="1" si="19"/>
        <v>586.38873913648615</v>
      </c>
      <c r="L39" s="10">
        <f t="shared" ca="1" si="19"/>
        <v>601.63484635403483</v>
      </c>
      <c r="M39" s="10">
        <f t="shared" ca="1" si="19"/>
        <v>617.27735235923979</v>
      </c>
      <c r="N39" s="10">
        <f t="shared" ca="1" si="19"/>
        <v>633.32656352058007</v>
      </c>
      <c r="O39" s="10">
        <f t="shared" ca="1" si="19"/>
        <v>649.79305417211515</v>
      </c>
      <c r="P39" s="10">
        <f t="shared" ca="1" si="19"/>
        <v>666.68767358059017</v>
      </c>
      <c r="Q39" s="10">
        <f t="shared" ca="1" si="19"/>
        <v>684.0215530936855</v>
      </c>
      <c r="R39" s="10">
        <f t="shared" ca="1" si="19"/>
        <v>701.80611347412139</v>
      </c>
      <c r="S39" s="10">
        <f t="shared" ca="1" si="19"/>
        <v>720.0530724244486</v>
      </c>
      <c r="T39" s="10">
        <f t="shared" ca="1" si="19"/>
        <v>738.77445230748424</v>
      </c>
      <c r="U39" s="10">
        <f t="shared" ca="1" si="19"/>
        <v>757.9825880674789</v>
      </c>
      <c r="V39" s="10">
        <f t="shared" ca="1" si="19"/>
        <v>777.69013535723332</v>
      </c>
      <c r="W39" s="10">
        <f t="shared" ca="1" si="19"/>
        <v>797.91007887652142</v>
      </c>
      <c r="X39" s="10">
        <f t="shared" ca="1" si="19"/>
        <v>818.65574092731094</v>
      </c>
      <c r="Y39" s="10">
        <f t="shared" ca="1" si="19"/>
        <v>839.940790191421</v>
      </c>
      <c r="Z39" s="10">
        <f t="shared" ca="1" si="19"/>
        <v>861.77925073639801</v>
      </c>
      <c r="AA39" s="10">
        <f t="shared" ca="1" si="19"/>
        <v>884.18551125554438</v>
      </c>
      <c r="AB39" s="10">
        <f t="shared" ca="1" si="19"/>
        <v>907.17433454818854</v>
      </c>
      <c r="AC39" s="10">
        <f t="shared" ca="1" si="19"/>
        <v>930.76086724644142</v>
      </c>
      <c r="AD39" s="10">
        <f t="shared" ca="1" si="19"/>
        <v>954.96064979484891</v>
      </c>
      <c r="AE39" s="10">
        <f t="shared" ca="1" si="19"/>
        <v>979.78962668951499</v>
      </c>
      <c r="AF39" s="10">
        <f t="shared" ca="1" si="19"/>
        <v>1005.2641569834424</v>
      </c>
      <c r="AG39" s="10">
        <f t="shared" ca="1" si="19"/>
        <v>1031.4010250650119</v>
      </c>
      <c r="AH39" s="10">
        <f t="shared" ca="1" si="19"/>
        <v>1058.2174517167023</v>
      </c>
      <c r="AI39" s="10">
        <f t="shared" ca="1" si="19"/>
        <v>1085.7311054613365</v>
      </c>
      <c r="AJ39" s="10">
        <f t="shared" ca="1" si="19"/>
        <v>1113.9601142033312</v>
      </c>
      <c r="AK39" s="10">
        <f t="shared" ca="1" si="19"/>
        <v>1142.9230771726177</v>
      </c>
      <c r="AL39" s="10">
        <f t="shared" ca="1" si="19"/>
        <v>1172.6390771791057</v>
      </c>
    </row>
    <row r="40" spans="1:38" x14ac:dyDescent="0.25">
      <c r="A40" t="str">
        <f>MAIN!$B$65</f>
        <v>Iekšējā apdare: Grīdu apdare</v>
      </c>
      <c r="B40" s="2">
        <f ca="1">IF(MAIN!$C$67=Defined,MAIN!$D$68,MAIN!$C$68)</f>
        <v>15</v>
      </c>
      <c r="C40" s="9">
        <f ca="1">IF(MAIN!$C$67=Defined,MAIN!$D$69/B40*C21,MAIN!$C$69)</f>
        <v>1027.9455666666668</v>
      </c>
      <c r="D40" s="10">
        <f t="shared" ref="D40:D41" ca="1" si="20">C40</f>
        <v>1027.9455666666668</v>
      </c>
      <c r="E40" s="10">
        <f t="shared" ref="E40:AL40" ca="1" si="21">D40*(1+INFLATION)</f>
        <v>1054.6721514000001</v>
      </c>
      <c r="F40" s="10">
        <f t="shared" ca="1" si="21"/>
        <v>1082.0936273364</v>
      </c>
      <c r="G40" s="10">
        <f t="shared" ca="1" si="21"/>
        <v>1110.2280616471464</v>
      </c>
      <c r="H40" s="10">
        <f t="shared" ca="1" si="21"/>
        <v>1139.0939912499723</v>
      </c>
      <c r="I40" s="10">
        <f t="shared" ca="1" si="21"/>
        <v>1168.7104350224715</v>
      </c>
      <c r="J40" s="10">
        <f t="shared" ca="1" si="21"/>
        <v>1199.0969063330558</v>
      </c>
      <c r="K40" s="10">
        <f t="shared" ca="1" si="21"/>
        <v>1230.2734258977152</v>
      </c>
      <c r="L40" s="10">
        <f t="shared" ca="1" si="21"/>
        <v>1262.2605349710559</v>
      </c>
      <c r="M40" s="10">
        <f t="shared" ca="1" si="21"/>
        <v>1295.0793088803034</v>
      </c>
      <c r="N40" s="10">
        <f t="shared" ca="1" si="21"/>
        <v>1328.7513709111913</v>
      </c>
      <c r="O40" s="10">
        <f t="shared" ca="1" si="21"/>
        <v>1363.2989065548823</v>
      </c>
      <c r="P40" s="10">
        <f t="shared" ca="1" si="21"/>
        <v>1398.7446781253093</v>
      </c>
      <c r="Q40" s="10">
        <f t="shared" ca="1" si="21"/>
        <v>1435.1120397565674</v>
      </c>
      <c r="R40" s="10">
        <f t="shared" ca="1" si="21"/>
        <v>1472.4249527902382</v>
      </c>
      <c r="S40" s="10">
        <f t="shared" ca="1" si="21"/>
        <v>1510.7080015627844</v>
      </c>
      <c r="T40" s="10">
        <f t="shared" ca="1" si="21"/>
        <v>1549.9864096034169</v>
      </c>
      <c r="U40" s="10">
        <f t="shared" ca="1" si="21"/>
        <v>1590.2860562531057</v>
      </c>
      <c r="V40" s="10">
        <f t="shared" ca="1" si="21"/>
        <v>1631.6334937156864</v>
      </c>
      <c r="W40" s="10">
        <f t="shared" ca="1" si="21"/>
        <v>1674.0559645522942</v>
      </c>
      <c r="X40" s="10">
        <f t="shared" ca="1" si="21"/>
        <v>1717.581419630654</v>
      </c>
      <c r="Y40" s="10">
        <f t="shared" ca="1" si="21"/>
        <v>1762.238536541051</v>
      </c>
      <c r="Z40" s="10">
        <f t="shared" ca="1" si="21"/>
        <v>1808.0567384911183</v>
      </c>
      <c r="AA40" s="10">
        <f t="shared" ca="1" si="21"/>
        <v>1855.0662136918875</v>
      </c>
      <c r="AB40" s="10">
        <f t="shared" ca="1" si="21"/>
        <v>1903.2979352478767</v>
      </c>
      <c r="AC40" s="10">
        <f t="shared" ca="1" si="21"/>
        <v>1952.7836815643216</v>
      </c>
      <c r="AD40" s="10">
        <f t="shared" ca="1" si="21"/>
        <v>2003.556057284994</v>
      </c>
      <c r="AE40" s="10">
        <f t="shared" ca="1" si="21"/>
        <v>2055.6485147744038</v>
      </c>
      <c r="AF40" s="10">
        <f t="shared" ca="1" si="21"/>
        <v>2109.0953761585383</v>
      </c>
      <c r="AG40" s="10">
        <f t="shared" ca="1" si="21"/>
        <v>2163.9318559386602</v>
      </c>
      <c r="AH40" s="10">
        <f t="shared" ca="1" si="21"/>
        <v>2220.1940841930655</v>
      </c>
      <c r="AI40" s="10">
        <f t="shared" ca="1" si="21"/>
        <v>2277.9191303820853</v>
      </c>
      <c r="AJ40" s="10">
        <f t="shared" ca="1" si="21"/>
        <v>2337.1450277720196</v>
      </c>
      <c r="AK40" s="10">
        <f t="shared" ca="1" si="21"/>
        <v>2397.910798494092</v>
      </c>
      <c r="AL40" s="10">
        <f t="shared" ca="1" si="21"/>
        <v>2460.2564792549383</v>
      </c>
    </row>
    <row r="41" spans="1:38" x14ac:dyDescent="0.25">
      <c r="A41" t="str">
        <f>MAIN!$B$71</f>
        <v>Iekšējā apdare: Sienu apdare</v>
      </c>
      <c r="B41" s="2">
        <f ca="1">IF(MAIN!$C$73=Defined,MAIN!$D$74,MAIN!$C$74)</f>
        <v>15</v>
      </c>
      <c r="C41" s="9">
        <f ca="1">IF(MAIN!$C$73=Defined,MAIN!$D$75/B41*C22,MAIN!$C$75)</f>
        <v>1294.9548266666668</v>
      </c>
      <c r="D41" s="10">
        <f t="shared" ca="1" si="20"/>
        <v>1294.9548266666668</v>
      </c>
      <c r="E41" s="10">
        <f t="shared" ref="E41:AL41" ca="1" si="22">D41*(1+INFLATION)</f>
        <v>1328.6236521600001</v>
      </c>
      <c r="F41" s="10">
        <f t="shared" ca="1" si="22"/>
        <v>1363.1678671161601</v>
      </c>
      <c r="G41" s="10">
        <f t="shared" ca="1" si="22"/>
        <v>1398.6102316611803</v>
      </c>
      <c r="H41" s="10">
        <f t="shared" ca="1" si="22"/>
        <v>1434.9740976843709</v>
      </c>
      <c r="I41" s="10">
        <f t="shared" ca="1" si="22"/>
        <v>1472.2834242241645</v>
      </c>
      <c r="J41" s="10">
        <f t="shared" ca="1" si="22"/>
        <v>1510.5627932539928</v>
      </c>
      <c r="K41" s="10">
        <f t="shared" ca="1" si="22"/>
        <v>1549.8374258785966</v>
      </c>
      <c r="L41" s="10">
        <f t="shared" ca="1" si="22"/>
        <v>1590.1331989514401</v>
      </c>
      <c r="M41" s="10">
        <f t="shared" ca="1" si="22"/>
        <v>1631.4766621241777</v>
      </c>
      <c r="N41" s="10">
        <f t="shared" ca="1" si="22"/>
        <v>1673.8950553394063</v>
      </c>
      <c r="O41" s="10">
        <f t="shared" ca="1" si="22"/>
        <v>1717.416326778231</v>
      </c>
      <c r="P41" s="10">
        <f t="shared" ca="1" si="22"/>
        <v>1762.069151274465</v>
      </c>
      <c r="Q41" s="10">
        <f t="shared" ca="1" si="22"/>
        <v>1807.8829492076011</v>
      </c>
      <c r="R41" s="10">
        <f t="shared" ca="1" si="22"/>
        <v>1854.8879058869989</v>
      </c>
      <c r="S41" s="10">
        <f t="shared" ca="1" si="22"/>
        <v>1903.114991440061</v>
      </c>
      <c r="T41" s="10">
        <f t="shared" ca="1" si="22"/>
        <v>1952.5959812175026</v>
      </c>
      <c r="U41" s="10">
        <f t="shared" ca="1" si="22"/>
        <v>2003.3634767291578</v>
      </c>
      <c r="V41" s="10">
        <f t="shared" ca="1" si="22"/>
        <v>2055.4509271241159</v>
      </c>
      <c r="W41" s="10">
        <f t="shared" ca="1" si="22"/>
        <v>2108.8926512293428</v>
      </c>
      <c r="X41" s="10">
        <f t="shared" ca="1" si="22"/>
        <v>2163.7238601613058</v>
      </c>
      <c r="Y41" s="10">
        <f t="shared" ca="1" si="22"/>
        <v>2219.9806805254998</v>
      </c>
      <c r="Z41" s="10">
        <f t="shared" ca="1" si="22"/>
        <v>2277.7001782191628</v>
      </c>
      <c r="AA41" s="10">
        <f t="shared" ca="1" si="22"/>
        <v>2336.9203828528612</v>
      </c>
      <c r="AB41" s="10">
        <f t="shared" ca="1" si="22"/>
        <v>2397.6803128070355</v>
      </c>
      <c r="AC41" s="10">
        <f t="shared" ca="1" si="22"/>
        <v>2460.0200009400187</v>
      </c>
      <c r="AD41" s="10">
        <f t="shared" ca="1" si="22"/>
        <v>2523.9805209644592</v>
      </c>
      <c r="AE41" s="10">
        <f t="shared" ca="1" si="22"/>
        <v>2589.6040145095353</v>
      </c>
      <c r="AF41" s="10">
        <f t="shared" ca="1" si="22"/>
        <v>2656.9337188867835</v>
      </c>
      <c r="AG41" s="10">
        <f t="shared" ca="1" si="22"/>
        <v>2726.01399557784</v>
      </c>
      <c r="AH41" s="10">
        <f t="shared" ca="1" si="22"/>
        <v>2796.8903594628637</v>
      </c>
      <c r="AI41" s="10">
        <f t="shared" ca="1" si="22"/>
        <v>2869.6095088088982</v>
      </c>
      <c r="AJ41" s="10">
        <f t="shared" ca="1" si="22"/>
        <v>2944.2193560379296</v>
      </c>
      <c r="AK41" s="10">
        <f t="shared" ca="1" si="22"/>
        <v>3020.7690592949157</v>
      </c>
      <c r="AL41" s="10">
        <f t="shared" ca="1" si="22"/>
        <v>3099.3090548365835</v>
      </c>
    </row>
    <row r="42" spans="1:38" x14ac:dyDescent="0.25">
      <c r="A42" t="str">
        <f>MAIN!$B$77</f>
        <v>Iekšdurvis</v>
      </c>
      <c r="B42" s="2">
        <f ca="1">IF(MAIN!$C$79=Defined,MAIN!$D$80,MAIN!$C$80)</f>
        <v>15</v>
      </c>
      <c r="C42" s="9">
        <f ca="1">IF(MAIN!$C$79=Defined,MAIN!$D$81/B42*C23,MAIN!$C$81)</f>
        <v>72.22026666666666</v>
      </c>
      <c r="D42" s="10">
        <f t="shared" ca="1" si="12"/>
        <v>72.22026666666666</v>
      </c>
      <c r="E42" s="10">
        <f t="shared" ref="E42:AL42" ca="1" si="23">D42*(1+INFLATION)</f>
        <v>74.097993599999995</v>
      </c>
      <c r="F42" s="10">
        <f t="shared" ca="1" si="23"/>
        <v>76.024541433599993</v>
      </c>
      <c r="G42" s="10">
        <f t="shared" ca="1" si="23"/>
        <v>78.001179510873598</v>
      </c>
      <c r="H42" s="10">
        <f t="shared" ca="1" si="23"/>
        <v>80.029210178156319</v>
      </c>
      <c r="I42" s="10">
        <f t="shared" ca="1" si="23"/>
        <v>82.109969642788386</v>
      </c>
      <c r="J42" s="10">
        <f t="shared" ca="1" si="23"/>
        <v>84.244828853500891</v>
      </c>
      <c r="K42" s="10">
        <f t="shared" ca="1" si="23"/>
        <v>86.435194403691924</v>
      </c>
      <c r="L42" s="10">
        <f t="shared" ca="1" si="23"/>
        <v>88.682509458187909</v>
      </c>
      <c r="M42" s="10">
        <f t="shared" ca="1" si="23"/>
        <v>90.988254704100797</v>
      </c>
      <c r="N42" s="10">
        <f t="shared" ca="1" si="23"/>
        <v>93.353949326407417</v>
      </c>
      <c r="O42" s="10">
        <f t="shared" ca="1" si="23"/>
        <v>95.781152008894011</v>
      </c>
      <c r="P42" s="10">
        <f t="shared" ca="1" si="23"/>
        <v>98.271461961125254</v>
      </c>
      <c r="Q42" s="10">
        <f t="shared" ca="1" si="23"/>
        <v>100.82651997211451</v>
      </c>
      <c r="R42" s="10">
        <f t="shared" ca="1" si="23"/>
        <v>103.44800949138948</v>
      </c>
      <c r="S42" s="10">
        <f t="shared" ca="1" si="23"/>
        <v>106.13765773816561</v>
      </c>
      <c r="T42" s="10">
        <f t="shared" ca="1" si="23"/>
        <v>108.89723683935793</v>
      </c>
      <c r="U42" s="10">
        <f t="shared" ca="1" si="23"/>
        <v>111.72856499718124</v>
      </c>
      <c r="V42" s="10">
        <f t="shared" ca="1" si="23"/>
        <v>114.63350768710795</v>
      </c>
      <c r="W42" s="10">
        <f t="shared" ca="1" si="23"/>
        <v>117.61397888697276</v>
      </c>
      <c r="X42" s="10">
        <f t="shared" ca="1" si="23"/>
        <v>120.67194233803406</v>
      </c>
      <c r="Y42" s="10">
        <f t="shared" ca="1" si="23"/>
        <v>123.80941283882295</v>
      </c>
      <c r="Z42" s="10">
        <f t="shared" ca="1" si="23"/>
        <v>127.02845757263235</v>
      </c>
      <c r="AA42" s="10">
        <f t="shared" ca="1" si="23"/>
        <v>130.33119746952079</v>
      </c>
      <c r="AB42" s="10">
        <f t="shared" ca="1" si="23"/>
        <v>133.71980860372832</v>
      </c>
      <c r="AC42" s="10">
        <f t="shared" ca="1" si="23"/>
        <v>137.19652362742525</v>
      </c>
      <c r="AD42" s="10">
        <f t="shared" ca="1" si="23"/>
        <v>140.76363324173832</v>
      </c>
      <c r="AE42" s="10">
        <f t="shared" ca="1" si="23"/>
        <v>144.42348770602351</v>
      </c>
      <c r="AF42" s="10">
        <f t="shared" ca="1" si="23"/>
        <v>148.17849838638011</v>
      </c>
      <c r="AG42" s="10">
        <f t="shared" ca="1" si="23"/>
        <v>152.03113934442601</v>
      </c>
      <c r="AH42" s="10">
        <f t="shared" ca="1" si="23"/>
        <v>155.98394896738108</v>
      </c>
      <c r="AI42" s="10">
        <f t="shared" ca="1" si="23"/>
        <v>160.039531640533</v>
      </c>
      <c r="AJ42" s="10">
        <f t="shared" ca="1" si="23"/>
        <v>164.20055946318686</v>
      </c>
      <c r="AK42" s="10">
        <f t="shared" ca="1" si="23"/>
        <v>168.46977400922972</v>
      </c>
      <c r="AL42" s="10">
        <f t="shared" ca="1" si="23"/>
        <v>172.84998813346971</v>
      </c>
    </row>
    <row r="43" spans="1:38" x14ac:dyDescent="0.25">
      <c r="A43" t="str">
        <f>MAIN!$B$83</f>
        <v>Ārējā apdare</v>
      </c>
      <c r="B43" s="2">
        <f ca="1">IF(MAIN!$C$85=Defined,MAIN!$D$86,MAIN!$C$86)</f>
        <v>30</v>
      </c>
      <c r="C43" s="9">
        <f ca="1">IF(MAIN!$C$85=Defined,MAIN!$D$87/B43*C24,MAIN!$C$87)</f>
        <v>321.33802166666675</v>
      </c>
      <c r="D43" s="10">
        <f t="shared" ca="1" si="12"/>
        <v>321.33802166666675</v>
      </c>
      <c r="E43" s="10">
        <f t="shared" ref="E43:AL43" ca="1" si="24">D43*(1+INFLATION)</f>
        <v>329.69281023000008</v>
      </c>
      <c r="F43" s="10">
        <f t="shared" ca="1" si="24"/>
        <v>338.26482329598008</v>
      </c>
      <c r="G43" s="10">
        <f t="shared" ca="1" si="24"/>
        <v>347.05970870167556</v>
      </c>
      <c r="H43" s="10">
        <f t="shared" ca="1" si="24"/>
        <v>356.08326112791912</v>
      </c>
      <c r="I43" s="10">
        <f t="shared" ca="1" si="24"/>
        <v>365.34142591724503</v>
      </c>
      <c r="J43" s="10">
        <f t="shared" ca="1" si="24"/>
        <v>374.84030299109344</v>
      </c>
      <c r="K43" s="10">
        <f t="shared" ca="1" si="24"/>
        <v>384.58615086886186</v>
      </c>
      <c r="L43" s="10">
        <f t="shared" ca="1" si="24"/>
        <v>394.58539079145226</v>
      </c>
      <c r="M43" s="10">
        <f t="shared" ca="1" si="24"/>
        <v>404.84461095203</v>
      </c>
      <c r="N43" s="10">
        <f t="shared" ca="1" si="24"/>
        <v>415.3705708367828</v>
      </c>
      <c r="O43" s="10">
        <f t="shared" ca="1" si="24"/>
        <v>426.17020567853916</v>
      </c>
      <c r="P43" s="10">
        <f t="shared" ca="1" si="24"/>
        <v>437.25063102618117</v>
      </c>
      <c r="Q43" s="10">
        <f t="shared" ca="1" si="24"/>
        <v>448.61914743286189</v>
      </c>
      <c r="R43" s="10">
        <f t="shared" ca="1" si="24"/>
        <v>460.2832452661163</v>
      </c>
      <c r="S43" s="10">
        <f t="shared" ca="1" si="24"/>
        <v>472.25060964303532</v>
      </c>
      <c r="T43" s="10">
        <f t="shared" ca="1" si="24"/>
        <v>484.52912549375424</v>
      </c>
      <c r="U43" s="10">
        <f t="shared" ca="1" si="24"/>
        <v>497.12688275659184</v>
      </c>
      <c r="V43" s="10">
        <f t="shared" ca="1" si="24"/>
        <v>510.05218170826322</v>
      </c>
      <c r="W43" s="10">
        <f t="shared" ca="1" si="24"/>
        <v>523.31353843267811</v>
      </c>
      <c r="X43" s="10">
        <f t="shared" ca="1" si="24"/>
        <v>536.91969043192773</v>
      </c>
      <c r="Y43" s="10">
        <f t="shared" ca="1" si="24"/>
        <v>550.87960238315782</v>
      </c>
      <c r="Z43" s="10">
        <f t="shared" ca="1" si="24"/>
        <v>565.20247204511998</v>
      </c>
      <c r="AA43" s="10">
        <f t="shared" ca="1" si="24"/>
        <v>579.89773631829314</v>
      </c>
      <c r="AB43" s="10">
        <f t="shared" ca="1" si="24"/>
        <v>594.97507746256872</v>
      </c>
      <c r="AC43" s="10">
        <f t="shared" ca="1" si="24"/>
        <v>610.44442947659547</v>
      </c>
      <c r="AD43" s="10">
        <f t="shared" ca="1" si="24"/>
        <v>626.31598464298702</v>
      </c>
      <c r="AE43" s="10">
        <f t="shared" ca="1" si="24"/>
        <v>642.60020024370465</v>
      </c>
      <c r="AF43" s="10">
        <f t="shared" ca="1" si="24"/>
        <v>659.30780545004097</v>
      </c>
      <c r="AG43" s="10">
        <f t="shared" ca="1" si="24"/>
        <v>676.44980839174207</v>
      </c>
      <c r="AH43" s="10">
        <f t="shared" ca="1" si="24"/>
        <v>694.03750340992735</v>
      </c>
      <c r="AI43" s="10">
        <f t="shared" ca="1" si="24"/>
        <v>712.08247849858549</v>
      </c>
      <c r="AJ43" s="10">
        <f t="shared" ca="1" si="24"/>
        <v>730.59662293954875</v>
      </c>
      <c r="AK43" s="10">
        <f t="shared" ca="1" si="24"/>
        <v>749.59213513597706</v>
      </c>
      <c r="AL43" s="10">
        <f t="shared" ca="1" si="24"/>
        <v>769.0815306495125</v>
      </c>
    </row>
    <row r="44" spans="1:38" x14ac:dyDescent="0.25">
      <c r="A44" t="str">
        <f>MAIN!$B$90</f>
        <v>Ārsienas</v>
      </c>
      <c r="B44" s="2">
        <f ca="1">IF(MAIN!$C$92=Defined,MAIN!$D$93,MAIN!$C$93)</f>
        <v>25</v>
      </c>
      <c r="C44" s="9">
        <f ca="1">IF(MAIN!$C$92=Defined,MAIN!$D$94/B44*C25,MAIN!$C$94)</f>
        <v>139.917688</v>
      </c>
      <c r="D44" s="10">
        <f t="shared" ca="1" si="12"/>
        <v>139.917688</v>
      </c>
      <c r="E44" s="10">
        <f t="shared" ref="E44:AL44" ca="1" si="25">D44*(1+INFLATION)</f>
        <v>143.55554788800001</v>
      </c>
      <c r="F44" s="10">
        <f t="shared" ca="1" si="25"/>
        <v>147.28799213308801</v>
      </c>
      <c r="G44" s="10">
        <f t="shared" ca="1" si="25"/>
        <v>151.11747992854831</v>
      </c>
      <c r="H44" s="10">
        <f t="shared" ca="1" si="25"/>
        <v>155.04653440669057</v>
      </c>
      <c r="I44" s="10">
        <f t="shared" ca="1" si="25"/>
        <v>159.07774430126452</v>
      </c>
      <c r="J44" s="10">
        <f t="shared" ca="1" si="25"/>
        <v>163.2137656530974</v>
      </c>
      <c r="K44" s="10">
        <f t="shared" ca="1" si="25"/>
        <v>167.45732356007792</v>
      </c>
      <c r="L44" s="10">
        <f t="shared" ca="1" si="25"/>
        <v>171.81121397263996</v>
      </c>
      <c r="M44" s="10">
        <f t="shared" ca="1" si="25"/>
        <v>176.27830553592861</v>
      </c>
      <c r="N44" s="10">
        <f t="shared" ca="1" si="25"/>
        <v>180.86154147986275</v>
      </c>
      <c r="O44" s="10">
        <f t="shared" ca="1" si="25"/>
        <v>185.5639415583392</v>
      </c>
      <c r="P44" s="10">
        <f t="shared" ca="1" si="25"/>
        <v>190.38860403885602</v>
      </c>
      <c r="Q44" s="10">
        <f t="shared" ca="1" si="25"/>
        <v>195.33870774386628</v>
      </c>
      <c r="R44" s="10">
        <f t="shared" ca="1" si="25"/>
        <v>200.41751414520681</v>
      </c>
      <c r="S44" s="10">
        <f t="shared" ca="1" si="25"/>
        <v>205.6283695129822</v>
      </c>
      <c r="T44" s="10">
        <f t="shared" ca="1" si="25"/>
        <v>210.97470712031975</v>
      </c>
      <c r="U44" s="10">
        <f t="shared" ca="1" si="25"/>
        <v>216.46004950544807</v>
      </c>
      <c r="V44" s="10">
        <f t="shared" ca="1" si="25"/>
        <v>222.08801079258973</v>
      </c>
      <c r="W44" s="10">
        <f t="shared" ca="1" si="25"/>
        <v>227.86229907319708</v>
      </c>
      <c r="X44" s="10">
        <f t="shared" ca="1" si="25"/>
        <v>233.7867188491002</v>
      </c>
      <c r="Y44" s="10">
        <f t="shared" ca="1" si="25"/>
        <v>239.86517353917679</v>
      </c>
      <c r="Z44" s="10">
        <f t="shared" ca="1" si="25"/>
        <v>246.10166805119539</v>
      </c>
      <c r="AA44" s="10">
        <f t="shared" ca="1" si="25"/>
        <v>252.50031142052649</v>
      </c>
      <c r="AB44" s="10">
        <f t="shared" ca="1" si="25"/>
        <v>259.06531951746018</v>
      </c>
      <c r="AC44" s="10">
        <f t="shared" ca="1" si="25"/>
        <v>265.80101782491414</v>
      </c>
      <c r="AD44" s="10">
        <f t="shared" ca="1" si="25"/>
        <v>272.71184428836193</v>
      </c>
      <c r="AE44" s="10">
        <f t="shared" ca="1" si="25"/>
        <v>279.80235223985937</v>
      </c>
      <c r="AF44" s="10">
        <f t="shared" ca="1" si="25"/>
        <v>287.07721339809575</v>
      </c>
      <c r="AG44" s="10">
        <f t="shared" ca="1" si="25"/>
        <v>294.54122094644623</v>
      </c>
      <c r="AH44" s="10">
        <f t="shared" ca="1" si="25"/>
        <v>302.19929269105381</v>
      </c>
      <c r="AI44" s="10">
        <f t="shared" ca="1" si="25"/>
        <v>310.05647430102124</v>
      </c>
      <c r="AJ44" s="10">
        <f t="shared" ca="1" si="25"/>
        <v>318.11794263284781</v>
      </c>
      <c r="AK44" s="10">
        <f t="shared" ca="1" si="25"/>
        <v>326.38900914130187</v>
      </c>
      <c r="AL44" s="10">
        <f t="shared" ca="1" si="25"/>
        <v>334.87512337897573</v>
      </c>
    </row>
    <row r="45" spans="1:38" x14ac:dyDescent="0.25">
      <c r="A45" t="str">
        <f>MAIN!$B$96</f>
        <v>Logi un stiklotās fasādes</v>
      </c>
      <c r="B45" s="2">
        <f ca="1">IF(MAIN!$C$98=Defined,MAIN!$D$99,MAIN!$C$99)</f>
        <v>37</v>
      </c>
      <c r="C45" s="9">
        <f ca="1">IF(MAIN!$C$98=Defined,MAIN!$D$100/B45*C26,MAIN!$C$100)</f>
        <v>151.9435</v>
      </c>
      <c r="D45" s="10">
        <f t="shared" ca="1" si="12"/>
        <v>151.9435</v>
      </c>
      <c r="E45" s="10">
        <f t="shared" ref="E45:AL45" ca="1" si="26">D45*(1+INFLATION)</f>
        <v>155.89403100000001</v>
      </c>
      <c r="F45" s="10">
        <f t="shared" ca="1" si="26"/>
        <v>159.94727580600002</v>
      </c>
      <c r="G45" s="10">
        <f t="shared" ca="1" si="26"/>
        <v>164.10590497695603</v>
      </c>
      <c r="H45" s="10">
        <f t="shared" ca="1" si="26"/>
        <v>168.37265850635688</v>
      </c>
      <c r="I45" s="10">
        <f t="shared" ca="1" si="26"/>
        <v>172.75034762752216</v>
      </c>
      <c r="J45" s="10">
        <f t="shared" ca="1" si="26"/>
        <v>177.24185666583773</v>
      </c>
      <c r="K45" s="10">
        <f t="shared" ca="1" si="26"/>
        <v>181.85014493914952</v>
      </c>
      <c r="L45" s="10">
        <f t="shared" ca="1" si="26"/>
        <v>186.57824870756741</v>
      </c>
      <c r="M45" s="10">
        <f t="shared" ca="1" si="26"/>
        <v>191.42928317396417</v>
      </c>
      <c r="N45" s="10">
        <f t="shared" ca="1" si="26"/>
        <v>196.40644453648724</v>
      </c>
      <c r="O45" s="10">
        <f t="shared" ca="1" si="26"/>
        <v>201.51301209443591</v>
      </c>
      <c r="P45" s="10">
        <f t="shared" ca="1" si="26"/>
        <v>206.75235040889123</v>
      </c>
      <c r="Q45" s="10">
        <f t="shared" ca="1" si="26"/>
        <v>212.1279115195224</v>
      </c>
      <c r="R45" s="10">
        <f t="shared" ca="1" si="26"/>
        <v>217.64323721903</v>
      </c>
      <c r="S45" s="10">
        <f t="shared" ca="1" si="26"/>
        <v>223.30196138672477</v>
      </c>
      <c r="T45" s="10">
        <f t="shared" ca="1" si="26"/>
        <v>229.10781238277963</v>
      </c>
      <c r="U45" s="10">
        <f t="shared" ca="1" si="26"/>
        <v>235.0646155047319</v>
      </c>
      <c r="V45" s="10">
        <f t="shared" ca="1" si="26"/>
        <v>241.17629550785495</v>
      </c>
      <c r="W45" s="10">
        <f t="shared" ca="1" si="26"/>
        <v>247.44687919105917</v>
      </c>
      <c r="X45" s="10">
        <f t="shared" ca="1" si="26"/>
        <v>253.88049805002672</v>
      </c>
      <c r="Y45" s="10">
        <f t="shared" ca="1" si="26"/>
        <v>260.4813909993274</v>
      </c>
      <c r="Z45" s="10">
        <f t="shared" ca="1" si="26"/>
        <v>267.2539071653099</v>
      </c>
      <c r="AA45" s="10">
        <f t="shared" ca="1" si="26"/>
        <v>274.20250875160798</v>
      </c>
      <c r="AB45" s="10">
        <f t="shared" ca="1" si="26"/>
        <v>281.33177397914977</v>
      </c>
      <c r="AC45" s="10">
        <f t="shared" ca="1" si="26"/>
        <v>288.64640010260769</v>
      </c>
      <c r="AD45" s="10">
        <f t="shared" ca="1" si="26"/>
        <v>296.15120650527547</v>
      </c>
      <c r="AE45" s="10">
        <f t="shared" ca="1" si="26"/>
        <v>303.85113787441264</v>
      </c>
      <c r="AF45" s="10">
        <f t="shared" ca="1" si="26"/>
        <v>311.75126745914736</v>
      </c>
      <c r="AG45" s="10">
        <f t="shared" ca="1" si="26"/>
        <v>319.85680041308518</v>
      </c>
      <c r="AH45" s="10">
        <f t="shared" ca="1" si="26"/>
        <v>328.17307722382543</v>
      </c>
      <c r="AI45" s="10">
        <f t="shared" ca="1" si="26"/>
        <v>336.7055772316449</v>
      </c>
      <c r="AJ45" s="10">
        <f t="shared" ca="1" si="26"/>
        <v>345.45992223966766</v>
      </c>
      <c r="AK45" s="10">
        <f t="shared" ca="1" si="26"/>
        <v>354.44188021789904</v>
      </c>
      <c r="AL45" s="10">
        <f t="shared" ca="1" si="26"/>
        <v>363.65736910356441</v>
      </c>
    </row>
    <row r="46" spans="1:38" x14ac:dyDescent="0.25">
      <c r="A46" t="str">
        <f>MAIN!$B$102</f>
        <v>Ārdurvis</v>
      </c>
      <c r="B46" s="2">
        <f ca="1">IF(MAIN!$C$104=Defined,MAIN!$D$105,MAIN!$C$105)</f>
        <v>44</v>
      </c>
      <c r="C46" s="9">
        <f ca="1">IF(MAIN!$C$104=Defined,MAIN!$D$106/B46*C27,MAIN!$C$106)</f>
        <v>17.024472727272727</v>
      </c>
      <c r="D46" s="10">
        <f t="shared" ca="1" si="12"/>
        <v>17.024472727272727</v>
      </c>
      <c r="E46" s="10">
        <f t="shared" ref="E46:AL46" ca="1" si="27">D46*(1+INFLATION)</f>
        <v>17.467109018181819</v>
      </c>
      <c r="F46" s="10">
        <f t="shared" ca="1" si="27"/>
        <v>17.921253852654548</v>
      </c>
      <c r="G46" s="10">
        <f t="shared" ca="1" si="27"/>
        <v>18.387206452823566</v>
      </c>
      <c r="H46" s="10">
        <f t="shared" ca="1" si="27"/>
        <v>18.865273820596979</v>
      </c>
      <c r="I46" s="10">
        <f t="shared" ca="1" si="27"/>
        <v>19.355770939932501</v>
      </c>
      <c r="J46" s="10">
        <f t="shared" ca="1" si="27"/>
        <v>19.859020984370748</v>
      </c>
      <c r="K46" s="10">
        <f t="shared" ca="1" si="27"/>
        <v>20.375355529964388</v>
      </c>
      <c r="L46" s="10">
        <f t="shared" ca="1" si="27"/>
        <v>20.905114773743463</v>
      </c>
      <c r="M46" s="10">
        <f t="shared" ca="1" si="27"/>
        <v>21.448647757860794</v>
      </c>
      <c r="N46" s="10">
        <f t="shared" ca="1" si="27"/>
        <v>22.006312599565174</v>
      </c>
      <c r="O46" s="10">
        <f t="shared" ca="1" si="27"/>
        <v>22.57847672715387</v>
      </c>
      <c r="P46" s="10">
        <f t="shared" ca="1" si="27"/>
        <v>23.165517122059871</v>
      </c>
      <c r="Q46" s="10">
        <f t="shared" ca="1" si="27"/>
        <v>23.767820567233429</v>
      </c>
      <c r="R46" s="10">
        <f t="shared" ca="1" si="27"/>
        <v>24.385783901981497</v>
      </c>
      <c r="S46" s="10">
        <f t="shared" ca="1" si="27"/>
        <v>25.019814283433018</v>
      </c>
      <c r="T46" s="10">
        <f t="shared" ca="1" si="27"/>
        <v>25.670329454802278</v>
      </c>
      <c r="U46" s="10">
        <f t="shared" ca="1" si="27"/>
        <v>26.337758020627138</v>
      </c>
      <c r="V46" s="10">
        <f t="shared" ca="1" si="27"/>
        <v>27.022539729163444</v>
      </c>
      <c r="W46" s="10">
        <f t="shared" ca="1" si="27"/>
        <v>27.725125762121696</v>
      </c>
      <c r="X46" s="10">
        <f t="shared" ca="1" si="27"/>
        <v>28.445979031936862</v>
      </c>
      <c r="Y46" s="10">
        <f t="shared" ca="1" si="27"/>
        <v>29.185574486767219</v>
      </c>
      <c r="Z46" s="10">
        <f t="shared" ca="1" si="27"/>
        <v>29.944399423423167</v>
      </c>
      <c r="AA46" s="10">
        <f t="shared" ca="1" si="27"/>
        <v>30.72295380843217</v>
      </c>
      <c r="AB46" s="10">
        <f t="shared" ca="1" si="27"/>
        <v>31.521750607451406</v>
      </c>
      <c r="AC46" s="10">
        <f t="shared" ca="1" si="27"/>
        <v>32.341316123245143</v>
      </c>
      <c r="AD46" s="10">
        <f t="shared" ca="1" si="27"/>
        <v>33.182190342449516</v>
      </c>
      <c r="AE46" s="10">
        <f t="shared" ca="1" si="27"/>
        <v>34.044927291353204</v>
      </c>
      <c r="AF46" s="10">
        <f t="shared" ca="1" si="27"/>
        <v>34.930095400928387</v>
      </c>
      <c r="AG46" s="10">
        <f t="shared" ca="1" si="27"/>
        <v>35.838277881352525</v>
      </c>
      <c r="AH46" s="10">
        <f t="shared" ca="1" si="27"/>
        <v>36.770073106267688</v>
      </c>
      <c r="AI46" s="10">
        <f t="shared" ca="1" si="27"/>
        <v>37.726095007030651</v>
      </c>
      <c r="AJ46" s="10">
        <f t="shared" ca="1" si="27"/>
        <v>38.706973477213445</v>
      </c>
      <c r="AK46" s="10">
        <f t="shared" ca="1" si="27"/>
        <v>39.713354787620993</v>
      </c>
      <c r="AL46" s="10">
        <f t="shared" ca="1" si="27"/>
        <v>40.745902012099137</v>
      </c>
    </row>
    <row r="47" spans="1:38" x14ac:dyDescent="0.25">
      <c r="A47" t="str">
        <f>MAIN!$B$108</f>
        <v>Jumts</v>
      </c>
      <c r="B47" s="2">
        <f ca="1">IF(MAIN!$C$110=Defined,MAIN!$D$111,MAIN!$C$111)</f>
        <v>35</v>
      </c>
      <c r="C47" s="9">
        <f ca="1">IF(MAIN!$C$110=Defined,MAIN!$D$112/B47*C28,MAIN!$C$112)</f>
        <v>70.774242857142852</v>
      </c>
      <c r="D47" s="10">
        <f t="shared" ca="1" si="12"/>
        <v>70.774242857142852</v>
      </c>
      <c r="E47" s="10">
        <f t="shared" ref="E47:AL47" ca="1" si="28">D47*(1+INFLATION)</f>
        <v>72.614373171428568</v>
      </c>
      <c r="F47" s="10">
        <f t="shared" ca="1" si="28"/>
        <v>74.502346873885713</v>
      </c>
      <c r="G47" s="10">
        <f t="shared" ca="1" si="28"/>
        <v>76.439407892606738</v>
      </c>
      <c r="H47" s="10">
        <f t="shared" ca="1" si="28"/>
        <v>78.426832497814516</v>
      </c>
      <c r="I47" s="10">
        <f t="shared" ca="1" si="28"/>
        <v>80.465930142757699</v>
      </c>
      <c r="J47" s="10">
        <f t="shared" ca="1" si="28"/>
        <v>82.5580443264694</v>
      </c>
      <c r="K47" s="10">
        <f t="shared" ca="1" si="28"/>
        <v>84.704553478957607</v>
      </c>
      <c r="L47" s="10">
        <f t="shared" ca="1" si="28"/>
        <v>86.906871869410509</v>
      </c>
      <c r="M47" s="10">
        <f t="shared" ca="1" si="28"/>
        <v>89.166450538015184</v>
      </c>
      <c r="N47" s="10">
        <f t="shared" ca="1" si="28"/>
        <v>91.484778252003579</v>
      </c>
      <c r="O47" s="10">
        <f t="shared" ca="1" si="28"/>
        <v>93.863382486555679</v>
      </c>
      <c r="P47" s="10">
        <f t="shared" ca="1" si="28"/>
        <v>96.303830431206123</v>
      </c>
      <c r="Q47" s="10">
        <f t="shared" ca="1" si="28"/>
        <v>98.807730022417488</v>
      </c>
      <c r="R47" s="10">
        <f t="shared" ca="1" si="28"/>
        <v>101.37673100300034</v>
      </c>
      <c r="S47" s="10">
        <f t="shared" ca="1" si="28"/>
        <v>104.01252600907836</v>
      </c>
      <c r="T47" s="10">
        <f t="shared" ca="1" si="28"/>
        <v>106.7168516853144</v>
      </c>
      <c r="U47" s="10">
        <f t="shared" ca="1" si="28"/>
        <v>109.49148982913258</v>
      </c>
      <c r="V47" s="10">
        <f t="shared" ca="1" si="28"/>
        <v>112.33826856469003</v>
      </c>
      <c r="W47" s="10">
        <f t="shared" ca="1" si="28"/>
        <v>115.25906354737197</v>
      </c>
      <c r="X47" s="10">
        <f t="shared" ca="1" si="28"/>
        <v>118.25579919960364</v>
      </c>
      <c r="Y47" s="10">
        <f t="shared" ca="1" si="28"/>
        <v>121.33044997879334</v>
      </c>
      <c r="Z47" s="10">
        <f t="shared" ca="1" si="28"/>
        <v>124.48504167824197</v>
      </c>
      <c r="AA47" s="10">
        <f t="shared" ca="1" si="28"/>
        <v>127.72165276187627</v>
      </c>
      <c r="AB47" s="10">
        <f t="shared" ca="1" si="28"/>
        <v>131.04241573368506</v>
      </c>
      <c r="AC47" s="10">
        <f t="shared" ca="1" si="28"/>
        <v>134.44951854276087</v>
      </c>
      <c r="AD47" s="10">
        <f t="shared" ca="1" si="28"/>
        <v>137.94520602487265</v>
      </c>
      <c r="AE47" s="10">
        <f t="shared" ca="1" si="28"/>
        <v>141.53178138151935</v>
      </c>
      <c r="AF47" s="10">
        <f t="shared" ca="1" si="28"/>
        <v>145.21160769743886</v>
      </c>
      <c r="AG47" s="10">
        <f t="shared" ca="1" si="28"/>
        <v>148.98710949757228</v>
      </c>
      <c r="AH47" s="10">
        <f t="shared" ca="1" si="28"/>
        <v>152.86077434450917</v>
      </c>
      <c r="AI47" s="10">
        <f t="shared" ca="1" si="28"/>
        <v>156.8351544774664</v>
      </c>
      <c r="AJ47" s="10">
        <f t="shared" ca="1" si="28"/>
        <v>160.91286849388052</v>
      </c>
      <c r="AK47" s="10">
        <f t="shared" ca="1" si="28"/>
        <v>165.09660307472143</v>
      </c>
      <c r="AL47" s="10">
        <f t="shared" ca="1" si="28"/>
        <v>169.38911475466418</v>
      </c>
    </row>
    <row r="48" spans="1:38" x14ac:dyDescent="0.25">
      <c r="A48" t="str">
        <f>MAIN!$B$114</f>
        <v>Citas kapitālizmaksas</v>
      </c>
      <c r="B48" s="2">
        <f>MAIN!$C$116</f>
        <v>30</v>
      </c>
      <c r="C48" s="9">
        <f>MAIN!$C$117</f>
        <v>200</v>
      </c>
      <c r="D48" s="10">
        <f t="shared" si="12"/>
        <v>200</v>
      </c>
      <c r="E48" s="10">
        <f t="shared" ref="E48:AL48" si="29">D48*(1+INFLATION)</f>
        <v>205.20000000000002</v>
      </c>
      <c r="F48" s="10">
        <f t="shared" si="29"/>
        <v>210.53520000000003</v>
      </c>
      <c r="G48" s="10">
        <f t="shared" si="29"/>
        <v>216.00911520000002</v>
      </c>
      <c r="H48" s="10">
        <f t="shared" si="29"/>
        <v>221.62535219520004</v>
      </c>
      <c r="I48" s="10">
        <f t="shared" si="29"/>
        <v>227.38761135227523</v>
      </c>
      <c r="J48" s="10">
        <f t="shared" si="29"/>
        <v>233.2996892474344</v>
      </c>
      <c r="K48" s="10">
        <f t="shared" si="29"/>
        <v>239.3654811678677</v>
      </c>
      <c r="L48" s="10">
        <f t="shared" si="29"/>
        <v>245.58898367823227</v>
      </c>
      <c r="M48" s="10">
        <f t="shared" si="29"/>
        <v>251.97429725386633</v>
      </c>
      <c r="N48" s="10">
        <f t="shared" si="29"/>
        <v>258.52562898246686</v>
      </c>
      <c r="O48" s="10">
        <f t="shared" si="29"/>
        <v>265.24729533601101</v>
      </c>
      <c r="P48" s="10">
        <f t="shared" si="29"/>
        <v>272.1437250147473</v>
      </c>
      <c r="Q48" s="10">
        <f t="shared" si="29"/>
        <v>279.21946186513077</v>
      </c>
      <c r="R48" s="10">
        <f t="shared" si="29"/>
        <v>286.47916787362419</v>
      </c>
      <c r="S48" s="10">
        <f t="shared" si="29"/>
        <v>293.92762623833841</v>
      </c>
      <c r="T48" s="10">
        <f t="shared" si="29"/>
        <v>301.56974452053521</v>
      </c>
      <c r="U48" s="10">
        <f t="shared" si="29"/>
        <v>309.41055787806914</v>
      </c>
      <c r="V48" s="10">
        <f t="shared" si="29"/>
        <v>317.45523238289894</v>
      </c>
      <c r="W48" s="10">
        <f t="shared" si="29"/>
        <v>325.70906842485431</v>
      </c>
      <c r="X48" s="10">
        <f t="shared" si="29"/>
        <v>334.17750420390053</v>
      </c>
      <c r="Y48" s="10">
        <f t="shared" si="29"/>
        <v>342.86611931320192</v>
      </c>
      <c r="Z48" s="10">
        <f t="shared" si="29"/>
        <v>351.78063841534515</v>
      </c>
      <c r="AA48" s="10">
        <f t="shared" si="29"/>
        <v>360.92693501414414</v>
      </c>
      <c r="AB48" s="10">
        <f t="shared" si="29"/>
        <v>370.31103532451186</v>
      </c>
      <c r="AC48" s="10">
        <f t="shared" si="29"/>
        <v>379.93912224294917</v>
      </c>
      <c r="AD48" s="10">
        <f t="shared" si="29"/>
        <v>389.81753942126585</v>
      </c>
      <c r="AE48" s="10">
        <f t="shared" si="29"/>
        <v>399.95279544621877</v>
      </c>
      <c r="AF48" s="10">
        <f t="shared" si="29"/>
        <v>410.35156812782049</v>
      </c>
      <c r="AG48" s="10">
        <f t="shared" si="29"/>
        <v>421.02070889914381</v>
      </c>
      <c r="AH48" s="10">
        <f t="shared" si="29"/>
        <v>431.96724733052156</v>
      </c>
      <c r="AI48" s="10">
        <f t="shared" si="29"/>
        <v>443.19839576111514</v>
      </c>
      <c r="AJ48" s="10">
        <f t="shared" si="29"/>
        <v>454.72155405090416</v>
      </c>
      <c r="AK48" s="10">
        <f t="shared" si="29"/>
        <v>466.54431445622765</v>
      </c>
      <c r="AL48" s="10">
        <f t="shared" si="29"/>
        <v>478.6744666320896</v>
      </c>
    </row>
    <row r="49" spans="1:38" x14ac:dyDescent="0.25">
      <c r="B49" s="2"/>
      <c r="C49" s="9"/>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1" spans="1:38" x14ac:dyDescent="0.25">
      <c r="A51" s="8">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s="12" customFormat="1" ht="18.75" x14ac:dyDescent="0.3">
      <c r="A52" s="4" t="s">
        <v>53</v>
      </c>
      <c r="D52" s="3">
        <v>1</v>
      </c>
      <c r="E52" s="3">
        <v>2</v>
      </c>
      <c r="F52" s="3">
        <v>3</v>
      </c>
      <c r="G52" s="3">
        <v>4</v>
      </c>
      <c r="H52" s="3">
        <v>5</v>
      </c>
      <c r="I52" s="3">
        <v>6</v>
      </c>
      <c r="J52" s="3">
        <v>7</v>
      </c>
      <c r="K52" s="3">
        <v>8</v>
      </c>
      <c r="L52" s="3">
        <v>9</v>
      </c>
      <c r="M52" s="3">
        <v>10</v>
      </c>
      <c r="N52" s="3">
        <v>11</v>
      </c>
      <c r="O52" s="3">
        <v>12</v>
      </c>
      <c r="P52" s="3">
        <v>13</v>
      </c>
      <c r="Q52" s="3">
        <v>14</v>
      </c>
      <c r="R52" s="3">
        <v>15</v>
      </c>
      <c r="S52" s="3">
        <v>16</v>
      </c>
      <c r="T52" s="3">
        <v>17</v>
      </c>
      <c r="U52" s="3">
        <v>18</v>
      </c>
      <c r="V52" s="3">
        <v>19</v>
      </c>
      <c r="W52" s="3">
        <v>20</v>
      </c>
      <c r="X52" s="3">
        <v>21</v>
      </c>
      <c r="Y52" s="3">
        <v>22</v>
      </c>
      <c r="Z52" s="3">
        <v>23</v>
      </c>
      <c r="AA52" s="3">
        <v>24</v>
      </c>
      <c r="AB52" s="3">
        <v>25</v>
      </c>
      <c r="AC52" s="3">
        <v>26</v>
      </c>
      <c r="AD52" s="3">
        <v>27</v>
      </c>
      <c r="AE52" s="3">
        <v>28</v>
      </c>
      <c r="AF52" s="3">
        <v>29</v>
      </c>
      <c r="AG52" s="3">
        <v>30</v>
      </c>
      <c r="AH52" s="3">
        <v>31</v>
      </c>
      <c r="AI52" s="3">
        <v>32</v>
      </c>
      <c r="AJ52" s="3">
        <v>33</v>
      </c>
      <c r="AK52" s="3">
        <v>34</v>
      </c>
      <c r="AL52" s="3">
        <v>35</v>
      </c>
    </row>
    <row r="53" spans="1:38" s="12" customFormat="1" x14ac:dyDescent="0.25">
      <c r="A53" t="str">
        <f>MAIN!$B$121</f>
        <v>Apkure</v>
      </c>
      <c r="B53" s="13">
        <f ca="1">IF(MAIN!E123=Defined,MAIN!F124,MAIN!E124)</f>
        <v>7.2999999999999995E-2</v>
      </c>
      <c r="C53" s="14"/>
      <c r="D53" s="15">
        <f ca="1">MAIN!$C$7/MAIN!E125*MAIN!E126*CFs!B53</f>
        <v>10749.28842105263</v>
      </c>
      <c r="E53" s="15">
        <f t="shared" ref="E53:AL53" ca="1" si="30">D53*(1+INFLATION)</f>
        <v>11028.769919999999</v>
      </c>
      <c r="F53" s="15">
        <f t="shared" ca="1" si="30"/>
        <v>11315.51793792</v>
      </c>
      <c r="G53" s="15">
        <f t="shared" ca="1" si="30"/>
        <v>11609.721404305919</v>
      </c>
      <c r="H53" s="15">
        <f t="shared" ca="1" si="30"/>
        <v>11911.574160817874</v>
      </c>
      <c r="I53" s="15">
        <f t="shared" ca="1" si="30"/>
        <v>12221.275088999138</v>
      </c>
      <c r="J53" s="15">
        <f t="shared" ca="1" si="30"/>
        <v>12539.028241313117</v>
      </c>
      <c r="K53" s="15">
        <f t="shared" ca="1" si="30"/>
        <v>12865.042975587259</v>
      </c>
      <c r="L53" s="15">
        <f t="shared" ca="1" si="30"/>
        <v>13199.534092952528</v>
      </c>
      <c r="M53" s="15">
        <f t="shared" ca="1" si="30"/>
        <v>13542.721979369295</v>
      </c>
      <c r="N53" s="15">
        <f t="shared" ca="1" si="30"/>
        <v>13894.832750832897</v>
      </c>
      <c r="O53" s="15">
        <f t="shared" ca="1" si="30"/>
        <v>14256.098402354552</v>
      </c>
      <c r="P53" s="15">
        <f t="shared" ca="1" si="30"/>
        <v>14626.75696081577</v>
      </c>
      <c r="Q53" s="15">
        <f t="shared" ca="1" si="30"/>
        <v>15007.052641796981</v>
      </c>
      <c r="R53" s="15">
        <f t="shared" ca="1" si="30"/>
        <v>15397.236010483703</v>
      </c>
      <c r="S53" s="15">
        <f t="shared" ca="1" si="30"/>
        <v>15797.56414675628</v>
      </c>
      <c r="T53" s="15">
        <f t="shared" ca="1" si="30"/>
        <v>16208.300814571943</v>
      </c>
      <c r="U53" s="15">
        <f t="shared" ca="1" si="30"/>
        <v>16629.716635750814</v>
      </c>
      <c r="V53" s="15">
        <f t="shared" ca="1" si="30"/>
        <v>17062.089268280335</v>
      </c>
      <c r="W53" s="15">
        <f t="shared" ca="1" si="30"/>
        <v>17505.703589255623</v>
      </c>
      <c r="X53" s="15">
        <f t="shared" ca="1" si="30"/>
        <v>17960.851882576269</v>
      </c>
      <c r="Y53" s="15">
        <f t="shared" ca="1" si="30"/>
        <v>18427.834031523253</v>
      </c>
      <c r="Z53" s="15">
        <f t="shared" ca="1" si="30"/>
        <v>18906.957716342858</v>
      </c>
      <c r="AA53" s="15">
        <f t="shared" ca="1" si="30"/>
        <v>19398.538616967773</v>
      </c>
      <c r="AB53" s="15">
        <f t="shared" ca="1" si="30"/>
        <v>19902.900621008936</v>
      </c>
      <c r="AC53" s="15">
        <f t="shared" ca="1" si="30"/>
        <v>20420.376037155169</v>
      </c>
      <c r="AD53" s="15">
        <f t="shared" ca="1" si="30"/>
        <v>20951.305814121202</v>
      </c>
      <c r="AE53" s="15">
        <f t="shared" ca="1" si="30"/>
        <v>21496.039765288355</v>
      </c>
      <c r="AF53" s="15">
        <f t="shared" ca="1" si="30"/>
        <v>22054.936799185853</v>
      </c>
      <c r="AG53" s="15">
        <f t="shared" ca="1" si="30"/>
        <v>22628.365155964686</v>
      </c>
      <c r="AH53" s="15">
        <f t="shared" ca="1" si="30"/>
        <v>23216.702650019768</v>
      </c>
      <c r="AI53" s="15">
        <f t="shared" ca="1" si="30"/>
        <v>23820.336918920282</v>
      </c>
      <c r="AJ53" s="15">
        <f t="shared" ca="1" si="30"/>
        <v>24439.665678812209</v>
      </c>
      <c r="AK53" s="15">
        <f t="shared" ca="1" si="30"/>
        <v>25075.096986461325</v>
      </c>
      <c r="AL53" s="15">
        <f t="shared" ca="1" si="30"/>
        <v>25727.049508109321</v>
      </c>
    </row>
    <row r="54" spans="1:38" s="12" customFormat="1" x14ac:dyDescent="0.25">
      <c r="A54" t="s">
        <v>55</v>
      </c>
      <c r="B54" s="13">
        <f ca="1">IF(MAIN!E130=Defined,MAIN!F131,MAIN!E131)</f>
        <v>7.2999999999999995E-2</v>
      </c>
      <c r="C54" s="13"/>
      <c r="D54" s="15">
        <f ca="1">MAIN!E133/MAIN!E132*CFs!B54*AREAT</f>
        <v>3309.3047058823531</v>
      </c>
      <c r="E54" s="15">
        <f t="shared" ref="E54:AL54" ca="1" si="31">D54*(1+INFLATION)</f>
        <v>3395.3466282352942</v>
      </c>
      <c r="F54" s="15">
        <f t="shared" ca="1" si="31"/>
        <v>3483.6256405694121</v>
      </c>
      <c r="G54" s="15">
        <f t="shared" ca="1" si="31"/>
        <v>3574.199907224217</v>
      </c>
      <c r="H54" s="15">
        <f t="shared" ca="1" si="31"/>
        <v>3667.1291048120465</v>
      </c>
      <c r="I54" s="15">
        <f t="shared" ca="1" si="31"/>
        <v>3762.4744615371596</v>
      </c>
      <c r="J54" s="15">
        <f t="shared" ca="1" si="31"/>
        <v>3860.2987975371257</v>
      </c>
      <c r="K54" s="15">
        <f t="shared" ca="1" si="31"/>
        <v>3960.6665662730911</v>
      </c>
      <c r="L54" s="15">
        <f t="shared" ca="1" si="31"/>
        <v>4063.6438969961914</v>
      </c>
      <c r="M54" s="15">
        <f t="shared" ca="1" si="31"/>
        <v>4169.2986383180923</v>
      </c>
      <c r="N54" s="15">
        <f t="shared" ca="1" si="31"/>
        <v>4277.7004029143627</v>
      </c>
      <c r="O54" s="15">
        <f t="shared" ca="1" si="31"/>
        <v>4388.9206133901362</v>
      </c>
      <c r="P54" s="15">
        <f t="shared" ca="1" si="31"/>
        <v>4503.0325493382798</v>
      </c>
      <c r="Q54" s="15">
        <f t="shared" ca="1" si="31"/>
        <v>4620.1113956210747</v>
      </c>
      <c r="R54" s="15">
        <f t="shared" ca="1" si="31"/>
        <v>4740.2342919072225</v>
      </c>
      <c r="S54" s="15">
        <f t="shared" ca="1" si="31"/>
        <v>4863.4803834968106</v>
      </c>
      <c r="T54" s="15">
        <f t="shared" ca="1" si="31"/>
        <v>4989.9308734677279</v>
      </c>
      <c r="U54" s="15">
        <f t="shared" ca="1" si="31"/>
        <v>5119.6690761778891</v>
      </c>
      <c r="V54" s="15">
        <f t="shared" ca="1" si="31"/>
        <v>5252.7804721585144</v>
      </c>
      <c r="W54" s="15">
        <f t="shared" ca="1" si="31"/>
        <v>5389.3527644346359</v>
      </c>
      <c r="X54" s="15">
        <f t="shared" ca="1" si="31"/>
        <v>5529.4759363099365</v>
      </c>
      <c r="Y54" s="15">
        <f t="shared" ca="1" si="31"/>
        <v>5673.2423106539954</v>
      </c>
      <c r="Z54" s="15">
        <f t="shared" ca="1" si="31"/>
        <v>5820.7466107309992</v>
      </c>
      <c r="AA54" s="15">
        <f t="shared" ca="1" si="31"/>
        <v>5972.0860226100058</v>
      </c>
      <c r="AB54" s="15">
        <f t="shared" ca="1" si="31"/>
        <v>6127.3602591978661</v>
      </c>
      <c r="AC54" s="15">
        <f t="shared" ca="1" si="31"/>
        <v>6286.6716259370105</v>
      </c>
      <c r="AD54" s="15">
        <f t="shared" ca="1" si="31"/>
        <v>6450.1250882113727</v>
      </c>
      <c r="AE54" s="15">
        <f t="shared" ca="1" si="31"/>
        <v>6617.8283405048687</v>
      </c>
      <c r="AF54" s="15">
        <f t="shared" ca="1" si="31"/>
        <v>6789.8918773579953</v>
      </c>
      <c r="AG54" s="15">
        <f t="shared" ca="1" si="31"/>
        <v>6966.429066169303</v>
      </c>
      <c r="AH54" s="15">
        <f t="shared" ca="1" si="31"/>
        <v>7147.5562218897048</v>
      </c>
      <c r="AI54" s="15">
        <f t="shared" ca="1" si="31"/>
        <v>7333.3926836588371</v>
      </c>
      <c r="AJ54" s="15">
        <f t="shared" ca="1" si="31"/>
        <v>7524.0608934339671</v>
      </c>
      <c r="AK54" s="15">
        <f t="shared" ca="1" si="31"/>
        <v>7719.6864766632507</v>
      </c>
      <c r="AL54" s="15">
        <f t="shared" ca="1" si="31"/>
        <v>7920.3983250564952</v>
      </c>
    </row>
    <row r="55" spans="1:38" s="12" customFormat="1" x14ac:dyDescent="0.25">
      <c r="A55" t="s">
        <v>54</v>
      </c>
      <c r="B55" s="13">
        <f>IF(MAIN!E134=Defined,MAIN!F135,MAIN!E135)</f>
        <v>0.76</v>
      </c>
      <c r="C55" s="13">
        <f>IF(MAIN!$E$52=Ref!$B$54,0.85,IF(MAIN!$E$52=Ref!$B$55,0.7,1))</f>
        <v>1</v>
      </c>
      <c r="D55" s="15">
        <f>MAIN!$C$8*MAIN!E136*CFs!B55*C55</f>
        <v>2280</v>
      </c>
      <c r="E55" s="15">
        <f t="shared" ref="E55:AL55" si="32">D55*(1+INFLATION)</f>
        <v>2339.2800000000002</v>
      </c>
      <c r="F55" s="15">
        <f t="shared" si="32"/>
        <v>2400.1012800000003</v>
      </c>
      <c r="G55" s="15">
        <f t="shared" si="32"/>
        <v>2462.5039132800002</v>
      </c>
      <c r="H55" s="15">
        <f t="shared" si="32"/>
        <v>2526.5290150252804</v>
      </c>
      <c r="I55" s="15">
        <f t="shared" si="32"/>
        <v>2592.2187694159379</v>
      </c>
      <c r="J55" s="15">
        <f t="shared" si="32"/>
        <v>2659.6164574207523</v>
      </c>
      <c r="K55" s="15">
        <f t="shared" si="32"/>
        <v>2728.7664853136921</v>
      </c>
      <c r="L55" s="15">
        <f t="shared" si="32"/>
        <v>2799.714413931848</v>
      </c>
      <c r="M55" s="15">
        <f t="shared" si="32"/>
        <v>2872.506988694076</v>
      </c>
      <c r="N55" s="15">
        <f t="shared" si="32"/>
        <v>2947.192170400122</v>
      </c>
      <c r="O55" s="15">
        <f t="shared" si="32"/>
        <v>3023.8191668305253</v>
      </c>
      <c r="P55" s="15">
        <f t="shared" si="32"/>
        <v>3102.4384651681189</v>
      </c>
      <c r="Q55" s="15">
        <f t="shared" si="32"/>
        <v>3183.1018652624903</v>
      </c>
      <c r="R55" s="15">
        <f t="shared" si="32"/>
        <v>3265.8625137593149</v>
      </c>
      <c r="S55" s="15">
        <f t="shared" si="32"/>
        <v>3350.7749391170573</v>
      </c>
      <c r="T55" s="15">
        <f t="shared" si="32"/>
        <v>3437.8950875341011</v>
      </c>
      <c r="U55" s="15">
        <f t="shared" si="32"/>
        <v>3527.2803598099877</v>
      </c>
      <c r="V55" s="15">
        <f t="shared" si="32"/>
        <v>3618.9896491650475</v>
      </c>
      <c r="W55" s="15">
        <f t="shared" si="32"/>
        <v>3713.0833800433388</v>
      </c>
      <c r="X55" s="15">
        <f t="shared" si="32"/>
        <v>3809.6235479244656</v>
      </c>
      <c r="Y55" s="15">
        <f t="shared" si="32"/>
        <v>3908.6737601705017</v>
      </c>
      <c r="Z55" s="15">
        <f t="shared" si="32"/>
        <v>4010.2992779349347</v>
      </c>
      <c r="AA55" s="15">
        <f t="shared" si="32"/>
        <v>4114.5670591612434</v>
      </c>
      <c r="AB55" s="15">
        <f t="shared" si="32"/>
        <v>4221.5458026994356</v>
      </c>
      <c r="AC55" s="15">
        <f t="shared" si="32"/>
        <v>4331.305993569621</v>
      </c>
      <c r="AD55" s="15">
        <f t="shared" si="32"/>
        <v>4443.9199494024315</v>
      </c>
      <c r="AE55" s="15">
        <f t="shared" si="32"/>
        <v>4559.4618680868944</v>
      </c>
      <c r="AF55" s="15">
        <f t="shared" si="32"/>
        <v>4678.0078766571542</v>
      </c>
      <c r="AG55" s="15">
        <f t="shared" si="32"/>
        <v>4799.6360814502405</v>
      </c>
      <c r="AH55" s="15">
        <f t="shared" si="32"/>
        <v>4924.4266195679465</v>
      </c>
      <c r="AI55" s="15">
        <f t="shared" si="32"/>
        <v>5052.4617116767131</v>
      </c>
      <c r="AJ55" s="15">
        <f t="shared" si="32"/>
        <v>5183.8257161803076</v>
      </c>
      <c r="AK55" s="15">
        <f t="shared" si="32"/>
        <v>5318.6051848009956</v>
      </c>
      <c r="AL55" s="15">
        <f t="shared" si="32"/>
        <v>5456.8889196058217</v>
      </c>
    </row>
    <row r="56" spans="1:38" s="12" customFormat="1" x14ac:dyDescent="0.25">
      <c r="A56" t="str">
        <f>MAIN!$B$138</f>
        <v>Kanalizācija</v>
      </c>
      <c r="B56" s="13">
        <f>IF(MAIN!$E$139=Defined,MAIN!$F$140,MAIN!$E$140)</f>
        <v>0.79</v>
      </c>
      <c r="C56" s="13">
        <f>IF(MAIN!$E$52=Ref!$B$54,0.85,IF(MAIN!$E$52=Ref!$B$55,0.7,1))</f>
        <v>1</v>
      </c>
      <c r="D56" s="15">
        <f>MAIN!$C$8*MAIN!E141*CFs!B56*C56</f>
        <v>2370</v>
      </c>
      <c r="E56" s="15">
        <f t="shared" ref="E56:AL56" si="33">D56*(1+INFLATION)</f>
        <v>2431.62</v>
      </c>
      <c r="F56" s="15">
        <f t="shared" si="33"/>
        <v>2494.8421199999998</v>
      </c>
      <c r="G56" s="15">
        <f t="shared" si="33"/>
        <v>2559.7080151199998</v>
      </c>
      <c r="H56" s="15">
        <f t="shared" si="33"/>
        <v>2626.2604235131198</v>
      </c>
      <c r="I56" s="15">
        <f t="shared" si="33"/>
        <v>2694.5431945244609</v>
      </c>
      <c r="J56" s="15">
        <f t="shared" si="33"/>
        <v>2764.6013175820967</v>
      </c>
      <c r="K56" s="15">
        <f t="shared" si="33"/>
        <v>2836.4809518392312</v>
      </c>
      <c r="L56" s="15">
        <f t="shared" si="33"/>
        <v>2910.2294565870511</v>
      </c>
      <c r="M56" s="15">
        <f t="shared" si="33"/>
        <v>2985.8954224583144</v>
      </c>
      <c r="N56" s="15">
        <f t="shared" si="33"/>
        <v>3063.5287034422308</v>
      </c>
      <c r="O56" s="15">
        <f t="shared" si="33"/>
        <v>3143.1804497317289</v>
      </c>
      <c r="P56" s="15">
        <f t="shared" si="33"/>
        <v>3224.9031414247538</v>
      </c>
      <c r="Q56" s="15">
        <f t="shared" si="33"/>
        <v>3308.7506231017974</v>
      </c>
      <c r="R56" s="15">
        <f t="shared" si="33"/>
        <v>3394.7781393024443</v>
      </c>
      <c r="S56" s="15">
        <f t="shared" si="33"/>
        <v>3483.0423709243078</v>
      </c>
      <c r="T56" s="15">
        <f t="shared" si="33"/>
        <v>3573.6014725683399</v>
      </c>
      <c r="U56" s="15">
        <f t="shared" si="33"/>
        <v>3666.5151108551167</v>
      </c>
      <c r="V56" s="15">
        <f t="shared" si="33"/>
        <v>3761.8445037373499</v>
      </c>
      <c r="W56" s="15">
        <f t="shared" si="33"/>
        <v>3859.6524608345212</v>
      </c>
      <c r="X56" s="15">
        <f t="shared" si="33"/>
        <v>3960.0034248162187</v>
      </c>
      <c r="Y56" s="15">
        <f t="shared" si="33"/>
        <v>4062.9635138614403</v>
      </c>
      <c r="Z56" s="15">
        <f t="shared" si="33"/>
        <v>4168.6005652218382</v>
      </c>
      <c r="AA56" s="15">
        <f t="shared" si="33"/>
        <v>4276.9841799176065</v>
      </c>
      <c r="AB56" s="15">
        <f t="shared" si="33"/>
        <v>4388.1857685954647</v>
      </c>
      <c r="AC56" s="15">
        <f t="shared" si="33"/>
        <v>4502.2785985789469</v>
      </c>
      <c r="AD56" s="15">
        <f t="shared" si="33"/>
        <v>4619.3378421419993</v>
      </c>
      <c r="AE56" s="15">
        <f t="shared" si="33"/>
        <v>4739.4406260376918</v>
      </c>
      <c r="AF56" s="15">
        <f t="shared" si="33"/>
        <v>4862.6660823146722</v>
      </c>
      <c r="AG56" s="15">
        <f t="shared" si="33"/>
        <v>4989.0954004548539</v>
      </c>
      <c r="AH56" s="15">
        <f t="shared" si="33"/>
        <v>5118.8118808666804</v>
      </c>
      <c r="AI56" s="15">
        <f t="shared" si="33"/>
        <v>5251.900989769214</v>
      </c>
      <c r="AJ56" s="15">
        <f t="shared" si="33"/>
        <v>5388.4504155032137</v>
      </c>
      <c r="AK56" s="15">
        <f t="shared" si="33"/>
        <v>5528.550126306297</v>
      </c>
      <c r="AL56" s="15">
        <f t="shared" si="33"/>
        <v>5672.2924295902612</v>
      </c>
    </row>
    <row r="57" spans="1:38" s="12" customFormat="1" x14ac:dyDescent="0.25">
      <c r="A57" t="str">
        <f>MAIN!$B$143 &amp; " " &amp;MAIN!$B$145</f>
        <v>Elektroenerģija Mehāniskā ventilācija</v>
      </c>
      <c r="B57" s="13">
        <f ca="1">IF(MAIN!E146=Defined,MAIN!F147,MAIN!E147)</f>
        <v>0.15</v>
      </c>
      <c r="C57" s="14"/>
      <c r="D57" s="14">
        <f ca="1">B57*MAIN!E148*AREAT</f>
        <v>5475.1889999999994</v>
      </c>
      <c r="E57" s="15">
        <f t="shared" ref="E57:AL57" ca="1" si="34">D57*(1+INFLATION)</f>
        <v>5617.5439139999999</v>
      </c>
      <c r="F57" s="15">
        <f t="shared" ca="1" si="34"/>
        <v>5763.600055764</v>
      </c>
      <c r="G57" s="15">
        <f t="shared" ca="1" si="34"/>
        <v>5913.4536572138641</v>
      </c>
      <c r="H57" s="15">
        <f t="shared" ca="1" si="34"/>
        <v>6067.2034523014245</v>
      </c>
      <c r="I57" s="15">
        <f t="shared" ca="1" si="34"/>
        <v>6224.9507420612617</v>
      </c>
      <c r="J57" s="15">
        <f t="shared" ca="1" si="34"/>
        <v>6386.7994613548544</v>
      </c>
      <c r="K57" s="15">
        <f t="shared" ca="1" si="34"/>
        <v>6552.8562473500806</v>
      </c>
      <c r="L57" s="15">
        <f t="shared" ca="1" si="34"/>
        <v>6723.2305097811832</v>
      </c>
      <c r="M57" s="15">
        <f t="shared" ca="1" si="34"/>
        <v>6898.0345030354938</v>
      </c>
      <c r="N57" s="15">
        <f t="shared" ca="1" si="34"/>
        <v>7077.3834001144169</v>
      </c>
      <c r="O57" s="15">
        <f t="shared" ca="1" si="34"/>
        <v>7261.3953685173919</v>
      </c>
      <c r="P57" s="15">
        <f t="shared" ca="1" si="34"/>
        <v>7450.1916480988439</v>
      </c>
      <c r="Q57" s="15">
        <f t="shared" ca="1" si="34"/>
        <v>7643.8966309494144</v>
      </c>
      <c r="R57" s="15">
        <f t="shared" ca="1" si="34"/>
        <v>7842.6379433540997</v>
      </c>
      <c r="S57" s="15">
        <f t="shared" ca="1" si="34"/>
        <v>8046.546529881306</v>
      </c>
      <c r="T57" s="15">
        <f t="shared" ca="1" si="34"/>
        <v>8255.7567396582199</v>
      </c>
      <c r="U57" s="15">
        <f t="shared" ca="1" si="34"/>
        <v>8470.406414889334</v>
      </c>
      <c r="V57" s="15">
        <f t="shared" ca="1" si="34"/>
        <v>8690.6369816764563</v>
      </c>
      <c r="W57" s="15">
        <f t="shared" ca="1" si="34"/>
        <v>8916.5935432000442</v>
      </c>
      <c r="X57" s="15">
        <f t="shared" ca="1" si="34"/>
        <v>9148.4249753232452</v>
      </c>
      <c r="Y57" s="15">
        <f t="shared" ca="1" si="34"/>
        <v>9386.2840246816504</v>
      </c>
      <c r="Z57" s="15">
        <f t="shared" ca="1" si="34"/>
        <v>9630.327409323374</v>
      </c>
      <c r="AA57" s="15">
        <f t="shared" ca="1" si="34"/>
        <v>9880.7159219657824</v>
      </c>
      <c r="AB57" s="15">
        <f t="shared" ca="1" si="34"/>
        <v>10137.614535936893</v>
      </c>
      <c r="AC57" s="15">
        <f t="shared" ca="1" si="34"/>
        <v>10401.192513871252</v>
      </c>
      <c r="AD57" s="15">
        <f t="shared" ca="1" si="34"/>
        <v>10671.623519231905</v>
      </c>
      <c r="AE57" s="15">
        <f t="shared" ca="1" si="34"/>
        <v>10949.085730731935</v>
      </c>
      <c r="AF57" s="15">
        <f t="shared" ca="1" si="34"/>
        <v>11233.761959730966</v>
      </c>
      <c r="AG57" s="15">
        <f t="shared" ca="1" si="34"/>
        <v>11525.839770683971</v>
      </c>
      <c r="AH57" s="15">
        <f t="shared" ca="1" si="34"/>
        <v>11825.511604721754</v>
      </c>
      <c r="AI57" s="15">
        <f t="shared" ca="1" si="34"/>
        <v>12132.97490644452</v>
      </c>
      <c r="AJ57" s="15">
        <f t="shared" ca="1" si="34"/>
        <v>12448.432254012077</v>
      </c>
      <c r="AK57" s="15">
        <f t="shared" ca="1" si="34"/>
        <v>12772.091492616391</v>
      </c>
      <c r="AL57" s="15">
        <f t="shared" ca="1" si="34"/>
        <v>13104.165871424419</v>
      </c>
    </row>
    <row r="58" spans="1:38" s="12" customFormat="1" x14ac:dyDescent="0.25">
      <c r="A58" t="str">
        <f>MAIN!$B$143 &amp; " " &amp;MAIN!$B$150</f>
        <v>Elektroenerģija Apgaismojums</v>
      </c>
      <c r="B58" s="13">
        <f ca="1">IF(MAIN!E151=Defined,MAIN!F152,MAIN!E152)</f>
        <v>0.15</v>
      </c>
      <c r="C58" s="14"/>
      <c r="D58" s="14">
        <f ca="1">B58*MAIN!E153*AREAT</f>
        <v>6967.4669999999996</v>
      </c>
      <c r="E58" s="15">
        <f t="shared" ref="E58:AL58" ca="1" si="35">D58*(1+INFLATION)</f>
        <v>7148.621142</v>
      </c>
      <c r="F58" s="15">
        <f t="shared" ca="1" si="35"/>
        <v>7334.4852916919999</v>
      </c>
      <c r="G58" s="15">
        <f t="shared" ca="1" si="35"/>
        <v>7525.1819092759924</v>
      </c>
      <c r="H58" s="15">
        <f t="shared" ca="1" si="35"/>
        <v>7720.8366389171688</v>
      </c>
      <c r="I58" s="15">
        <f t="shared" ca="1" si="35"/>
        <v>7921.5783915290158</v>
      </c>
      <c r="J58" s="15">
        <f t="shared" ca="1" si="35"/>
        <v>8127.5394297087705</v>
      </c>
      <c r="K58" s="15">
        <f t="shared" ca="1" si="35"/>
        <v>8338.855454881199</v>
      </c>
      <c r="L58" s="15">
        <f t="shared" ca="1" si="35"/>
        <v>8555.6656967081108</v>
      </c>
      <c r="M58" s="15">
        <f t="shared" ca="1" si="35"/>
        <v>8778.1130048225223</v>
      </c>
      <c r="N58" s="15">
        <f t="shared" ca="1" si="35"/>
        <v>9006.3439429479076</v>
      </c>
      <c r="O58" s="15">
        <f t="shared" ca="1" si="35"/>
        <v>9240.5088854645528</v>
      </c>
      <c r="P58" s="15">
        <f t="shared" ca="1" si="35"/>
        <v>9480.7621164866323</v>
      </c>
      <c r="Q58" s="15">
        <f t="shared" ca="1" si="35"/>
        <v>9727.2619315152842</v>
      </c>
      <c r="R58" s="15">
        <f t="shared" ca="1" si="35"/>
        <v>9980.1707417346825</v>
      </c>
      <c r="S58" s="15">
        <f t="shared" ca="1" si="35"/>
        <v>10239.655181019785</v>
      </c>
      <c r="T58" s="15">
        <f t="shared" ca="1" si="35"/>
        <v>10505.886215726299</v>
      </c>
      <c r="U58" s="15">
        <f t="shared" ca="1" si="35"/>
        <v>10779.039257335184</v>
      </c>
      <c r="V58" s="15">
        <f t="shared" ca="1" si="35"/>
        <v>11059.294278025898</v>
      </c>
      <c r="W58" s="15">
        <f t="shared" ca="1" si="35"/>
        <v>11346.835929254572</v>
      </c>
      <c r="X58" s="15">
        <f t="shared" ca="1" si="35"/>
        <v>11641.853663415191</v>
      </c>
      <c r="Y58" s="15">
        <f t="shared" ca="1" si="35"/>
        <v>11944.541858663986</v>
      </c>
      <c r="Z58" s="15">
        <f t="shared" ca="1" si="35"/>
        <v>12255.09994698925</v>
      </c>
      <c r="AA58" s="15">
        <f t="shared" ca="1" si="35"/>
        <v>12573.732545610972</v>
      </c>
      <c r="AB58" s="15">
        <f t="shared" ca="1" si="35"/>
        <v>12900.649591796857</v>
      </c>
      <c r="AC58" s="15">
        <f t="shared" ca="1" si="35"/>
        <v>13236.066481183576</v>
      </c>
      <c r="AD58" s="15">
        <f t="shared" ca="1" si="35"/>
        <v>13580.20420969435</v>
      </c>
      <c r="AE58" s="15">
        <f t="shared" ca="1" si="35"/>
        <v>13933.289519146403</v>
      </c>
      <c r="AF58" s="15">
        <f t="shared" ca="1" si="35"/>
        <v>14295.555046644209</v>
      </c>
      <c r="AG58" s="15">
        <f t="shared" ca="1" si="35"/>
        <v>14667.23947785696</v>
      </c>
      <c r="AH58" s="15">
        <f t="shared" ca="1" si="35"/>
        <v>15048.587704281241</v>
      </c>
      <c r="AI58" s="15">
        <f t="shared" ca="1" si="35"/>
        <v>15439.850984592553</v>
      </c>
      <c r="AJ58" s="15">
        <f t="shared" ca="1" si="35"/>
        <v>15841.287110191959</v>
      </c>
      <c r="AK58" s="15">
        <f t="shared" ca="1" si="35"/>
        <v>16253.160575056951</v>
      </c>
      <c r="AL58" s="15">
        <f t="shared" ca="1" si="35"/>
        <v>16675.74275000843</v>
      </c>
    </row>
    <row r="59" spans="1:38" s="12" customFormat="1" x14ac:dyDescent="0.25">
      <c r="A59" t="str">
        <f>MAIN!$B$143 &amp; " " &amp;MAIN!$B$155</f>
        <v>Elektroenerģija Dzesēšana</v>
      </c>
      <c r="B59" s="13">
        <f ca="1">IF(MAIN!E156=Defined,MAIN!F157,MAIN!E157)</f>
        <v>0.15</v>
      </c>
      <c r="C59" s="14"/>
      <c r="D59" s="14">
        <f ca="1">B59*MAIN!E158*AREAT</f>
        <v>0</v>
      </c>
      <c r="E59" s="15">
        <f t="shared" ref="E59:AL59" ca="1" si="36">D59*(1+INFLATION)</f>
        <v>0</v>
      </c>
      <c r="F59" s="15">
        <f t="shared" ca="1" si="36"/>
        <v>0</v>
      </c>
      <c r="G59" s="15">
        <f t="shared" ca="1" si="36"/>
        <v>0</v>
      </c>
      <c r="H59" s="15">
        <f t="shared" ca="1" si="36"/>
        <v>0</v>
      </c>
      <c r="I59" s="15">
        <f t="shared" ca="1" si="36"/>
        <v>0</v>
      </c>
      <c r="J59" s="15">
        <f t="shared" ca="1" si="36"/>
        <v>0</v>
      </c>
      <c r="K59" s="15">
        <f t="shared" ca="1" si="36"/>
        <v>0</v>
      </c>
      <c r="L59" s="15">
        <f t="shared" ca="1" si="36"/>
        <v>0</v>
      </c>
      <c r="M59" s="15">
        <f t="shared" ca="1" si="36"/>
        <v>0</v>
      </c>
      <c r="N59" s="15">
        <f t="shared" ca="1" si="36"/>
        <v>0</v>
      </c>
      <c r="O59" s="15">
        <f t="shared" ca="1" si="36"/>
        <v>0</v>
      </c>
      <c r="P59" s="15">
        <f t="shared" ca="1" si="36"/>
        <v>0</v>
      </c>
      <c r="Q59" s="15">
        <f t="shared" ca="1" si="36"/>
        <v>0</v>
      </c>
      <c r="R59" s="15">
        <f t="shared" ca="1" si="36"/>
        <v>0</v>
      </c>
      <c r="S59" s="15">
        <f t="shared" ca="1" si="36"/>
        <v>0</v>
      </c>
      <c r="T59" s="15">
        <f t="shared" ca="1" si="36"/>
        <v>0</v>
      </c>
      <c r="U59" s="15">
        <f t="shared" ca="1" si="36"/>
        <v>0</v>
      </c>
      <c r="V59" s="15">
        <f t="shared" ca="1" si="36"/>
        <v>0</v>
      </c>
      <c r="W59" s="15">
        <f t="shared" ca="1" si="36"/>
        <v>0</v>
      </c>
      <c r="X59" s="15">
        <f t="shared" ca="1" si="36"/>
        <v>0</v>
      </c>
      <c r="Y59" s="15">
        <f t="shared" ca="1" si="36"/>
        <v>0</v>
      </c>
      <c r="Z59" s="15">
        <f t="shared" ca="1" si="36"/>
        <v>0</v>
      </c>
      <c r="AA59" s="15">
        <f t="shared" ca="1" si="36"/>
        <v>0</v>
      </c>
      <c r="AB59" s="15">
        <f t="shared" ca="1" si="36"/>
        <v>0</v>
      </c>
      <c r="AC59" s="15">
        <f t="shared" ca="1" si="36"/>
        <v>0</v>
      </c>
      <c r="AD59" s="15">
        <f t="shared" ca="1" si="36"/>
        <v>0</v>
      </c>
      <c r="AE59" s="15">
        <f t="shared" ca="1" si="36"/>
        <v>0</v>
      </c>
      <c r="AF59" s="15">
        <f t="shared" ca="1" si="36"/>
        <v>0</v>
      </c>
      <c r="AG59" s="15">
        <f t="shared" ca="1" si="36"/>
        <v>0</v>
      </c>
      <c r="AH59" s="15">
        <f t="shared" ca="1" si="36"/>
        <v>0</v>
      </c>
      <c r="AI59" s="15">
        <f t="shared" ca="1" si="36"/>
        <v>0</v>
      </c>
      <c r="AJ59" s="15">
        <f t="shared" ca="1" si="36"/>
        <v>0</v>
      </c>
      <c r="AK59" s="15">
        <f t="shared" ca="1" si="36"/>
        <v>0</v>
      </c>
      <c r="AL59" s="15">
        <f t="shared" ca="1" si="36"/>
        <v>0</v>
      </c>
    </row>
    <row r="60" spans="1:38" s="12" customFormat="1" x14ac:dyDescent="0.25">
      <c r="A60" t="str">
        <f>MAIN!$B$143 &amp; " " &amp;MAIN!$B$160</f>
        <v>Elektroenerģija Papildus</v>
      </c>
      <c r="B60" s="13">
        <f ca="1">IF(MAIN!E161=Defined,MAIN!F162,MAIN!E162)</f>
        <v>0.15</v>
      </c>
      <c r="C60" s="14"/>
      <c r="D60" s="14">
        <f ca="1">B60*MAIN!E163*AREAT</f>
        <v>0</v>
      </c>
      <c r="E60" s="15">
        <f t="shared" ref="E60:AL60" ca="1" si="37">D60*(1+INFLATION)</f>
        <v>0</v>
      </c>
      <c r="F60" s="15">
        <f t="shared" ca="1" si="37"/>
        <v>0</v>
      </c>
      <c r="G60" s="15">
        <f t="shared" ca="1" si="37"/>
        <v>0</v>
      </c>
      <c r="H60" s="15">
        <f t="shared" ca="1" si="37"/>
        <v>0</v>
      </c>
      <c r="I60" s="15">
        <f t="shared" ca="1" si="37"/>
        <v>0</v>
      </c>
      <c r="J60" s="15">
        <f t="shared" ca="1" si="37"/>
        <v>0</v>
      </c>
      <c r="K60" s="15">
        <f t="shared" ca="1" si="37"/>
        <v>0</v>
      </c>
      <c r="L60" s="15">
        <f t="shared" ca="1" si="37"/>
        <v>0</v>
      </c>
      <c r="M60" s="15">
        <f t="shared" ca="1" si="37"/>
        <v>0</v>
      </c>
      <c r="N60" s="15">
        <f t="shared" ca="1" si="37"/>
        <v>0</v>
      </c>
      <c r="O60" s="15">
        <f t="shared" ca="1" si="37"/>
        <v>0</v>
      </c>
      <c r="P60" s="15">
        <f t="shared" ca="1" si="37"/>
        <v>0</v>
      </c>
      <c r="Q60" s="15">
        <f t="shared" ca="1" si="37"/>
        <v>0</v>
      </c>
      <c r="R60" s="15">
        <f t="shared" ca="1" si="37"/>
        <v>0</v>
      </c>
      <c r="S60" s="15">
        <f t="shared" ca="1" si="37"/>
        <v>0</v>
      </c>
      <c r="T60" s="15">
        <f t="shared" ca="1" si="37"/>
        <v>0</v>
      </c>
      <c r="U60" s="15">
        <f t="shared" ca="1" si="37"/>
        <v>0</v>
      </c>
      <c r="V60" s="15">
        <f t="shared" ca="1" si="37"/>
        <v>0</v>
      </c>
      <c r="W60" s="15">
        <f t="shared" ca="1" si="37"/>
        <v>0</v>
      </c>
      <c r="X60" s="15">
        <f t="shared" ca="1" si="37"/>
        <v>0</v>
      </c>
      <c r="Y60" s="15">
        <f t="shared" ca="1" si="37"/>
        <v>0</v>
      </c>
      <c r="Z60" s="15">
        <f t="shared" ca="1" si="37"/>
        <v>0</v>
      </c>
      <c r="AA60" s="15">
        <f t="shared" ca="1" si="37"/>
        <v>0</v>
      </c>
      <c r="AB60" s="15">
        <f t="shared" ca="1" si="37"/>
        <v>0</v>
      </c>
      <c r="AC60" s="15">
        <f t="shared" ca="1" si="37"/>
        <v>0</v>
      </c>
      <c r="AD60" s="15">
        <f t="shared" ca="1" si="37"/>
        <v>0</v>
      </c>
      <c r="AE60" s="15">
        <f t="shared" ca="1" si="37"/>
        <v>0</v>
      </c>
      <c r="AF60" s="15">
        <f t="shared" ca="1" si="37"/>
        <v>0</v>
      </c>
      <c r="AG60" s="15">
        <f t="shared" ca="1" si="37"/>
        <v>0</v>
      </c>
      <c r="AH60" s="15">
        <f t="shared" ca="1" si="37"/>
        <v>0</v>
      </c>
      <c r="AI60" s="15">
        <f t="shared" ca="1" si="37"/>
        <v>0</v>
      </c>
      <c r="AJ60" s="15">
        <f t="shared" ca="1" si="37"/>
        <v>0</v>
      </c>
      <c r="AK60" s="15">
        <f t="shared" ca="1" si="37"/>
        <v>0</v>
      </c>
      <c r="AL60" s="15">
        <f t="shared" ca="1" si="37"/>
        <v>0</v>
      </c>
    </row>
    <row r="61" spans="1:38" s="12" customFormat="1" ht="18.75" x14ac:dyDescent="0.3">
      <c r="A61" s="16"/>
    </row>
    <row r="62" spans="1:38" ht="18.75" x14ac:dyDescent="0.3">
      <c r="A62" s="4" t="s">
        <v>5</v>
      </c>
      <c r="B62" s="6" t="s">
        <v>7</v>
      </c>
      <c r="C62" s="6" t="s">
        <v>0</v>
      </c>
      <c r="D62" s="3">
        <v>1</v>
      </c>
      <c r="E62" s="3">
        <v>2</v>
      </c>
      <c r="F62" s="3">
        <v>3</v>
      </c>
      <c r="G62" s="3">
        <v>4</v>
      </c>
      <c r="H62" s="3">
        <v>5</v>
      </c>
      <c r="I62" s="3">
        <v>6</v>
      </c>
      <c r="J62" s="3">
        <v>7</v>
      </c>
      <c r="K62" s="3">
        <v>8</v>
      </c>
      <c r="L62" s="3">
        <v>9</v>
      </c>
      <c r="M62" s="3">
        <v>10</v>
      </c>
      <c r="N62" s="3">
        <v>11</v>
      </c>
      <c r="O62" s="3">
        <v>12</v>
      </c>
      <c r="P62" s="3">
        <v>13</v>
      </c>
      <c r="Q62" s="3">
        <v>14</v>
      </c>
      <c r="R62" s="3">
        <v>15</v>
      </c>
      <c r="S62" s="3">
        <v>16</v>
      </c>
      <c r="T62" s="3">
        <v>17</v>
      </c>
      <c r="U62" s="3">
        <v>18</v>
      </c>
      <c r="V62" s="3">
        <v>19</v>
      </c>
      <c r="W62" s="3">
        <v>20</v>
      </c>
      <c r="X62" s="3">
        <v>21</v>
      </c>
      <c r="Y62" s="3">
        <v>22</v>
      </c>
      <c r="Z62" s="3">
        <v>23</v>
      </c>
      <c r="AA62" s="3">
        <v>24</v>
      </c>
      <c r="AB62" s="3">
        <v>25</v>
      </c>
      <c r="AC62" s="3">
        <v>26</v>
      </c>
      <c r="AD62" s="3">
        <v>27</v>
      </c>
      <c r="AE62" s="3">
        <v>28</v>
      </c>
      <c r="AF62" s="3">
        <v>29</v>
      </c>
      <c r="AG62" s="3">
        <v>30</v>
      </c>
      <c r="AH62" s="3">
        <v>31</v>
      </c>
      <c r="AI62" s="3">
        <v>32</v>
      </c>
      <c r="AJ62" s="3">
        <v>33</v>
      </c>
      <c r="AK62" s="3">
        <v>34</v>
      </c>
      <c r="AL62" s="3">
        <v>35</v>
      </c>
    </row>
    <row r="63" spans="1:38" x14ac:dyDescent="0.25">
      <c r="A63" t="str">
        <f>MAIN!$B$16</f>
        <v>Ēkas būvkonstrukcijas: Karkass</v>
      </c>
      <c r="B63" s="2">
        <f ca="1">IF(MAIN!$E$18=Defined,MAIN!$F$19,MAIN!$E$19)</f>
        <v>70</v>
      </c>
      <c r="C63" s="2">
        <f>MAIN!$E$17</f>
        <v>350539.8</v>
      </c>
      <c r="D63" s="2">
        <f>C63</f>
        <v>350539.8</v>
      </c>
      <c r="E63" s="10" t="str">
        <f ca="1">IF(MOD(E$62,$B63)=0,$D63*(INFLATION+1)^CFs!D$62,"")</f>
        <v/>
      </c>
      <c r="F63" s="10" t="str">
        <f ca="1">IF(MOD(F$62,$B63)=0,$D63*(INFLATION+1)^CFs!E$62,"")</f>
        <v/>
      </c>
      <c r="G63" s="10" t="str">
        <f ca="1">IF(MOD(G$62,$B63)=0,$D63*(INFLATION+1)^CFs!F$62,"")</f>
        <v/>
      </c>
      <c r="H63" s="10" t="str">
        <f ca="1">IF(MOD(H$62,$B63)=0,$D63*(INFLATION+1)^CFs!G$62,"")</f>
        <v/>
      </c>
      <c r="I63" s="10" t="str">
        <f ca="1">IF(MOD(I$62,$B63)=0,$D63*(INFLATION+1)^CFs!H$62,"")</f>
        <v/>
      </c>
      <c r="J63" s="10" t="str">
        <f ca="1">IF(MOD(J$62,$B63)=0,$D63*(INFLATION+1)^CFs!I$62,"")</f>
        <v/>
      </c>
      <c r="K63" s="10" t="str">
        <f ca="1">IF(MOD(K$62,$B63)=0,$D63*(INFLATION+1)^CFs!J$62,"")</f>
        <v/>
      </c>
      <c r="L63" s="10" t="str">
        <f ca="1">IF(MOD(L$62,$B63)=0,$D63*(INFLATION+1)^CFs!K$62,"")</f>
        <v/>
      </c>
      <c r="M63" s="10" t="str">
        <f ca="1">IF(MOD(M$62,$B63)=0,$D63*(INFLATION+1)^CFs!L$62,"")</f>
        <v/>
      </c>
      <c r="N63" s="10" t="str">
        <f ca="1">IF(MOD(N$62,$B63)=0,$D63*(INFLATION+1)^CFs!M$62,"")</f>
        <v/>
      </c>
      <c r="O63" s="10" t="str">
        <f ca="1">IF(MOD(O$62,$B63)=0,$D63*(INFLATION+1)^CFs!N$62,"")</f>
        <v/>
      </c>
      <c r="P63" s="10" t="str">
        <f ca="1">IF(MOD(P$62,$B63)=0,$D63*(INFLATION+1)^CFs!O$62,"")</f>
        <v/>
      </c>
      <c r="Q63" s="10" t="str">
        <f ca="1">IF(MOD(Q$62,$B63)=0,$D63*(INFLATION+1)^CFs!P$62,"")</f>
        <v/>
      </c>
      <c r="R63" s="10" t="str">
        <f ca="1">IF(MOD(R$62,$B63)=0,$D63*(INFLATION+1)^CFs!Q$62,"")</f>
        <v/>
      </c>
      <c r="S63" s="10" t="str">
        <f ca="1">IF(MOD(S$62,$B63)=0,$D63*(INFLATION+1)^CFs!R$62,"")</f>
        <v/>
      </c>
      <c r="T63" s="10" t="str">
        <f ca="1">IF(MOD(T$62,$B63)=0,$D63*(INFLATION+1)^CFs!S$62,"")</f>
        <v/>
      </c>
      <c r="U63" s="10" t="str">
        <f ca="1">IF(MOD(U$62,$B63)=0,$D63*(INFLATION+1)^CFs!T$62,"")</f>
        <v/>
      </c>
      <c r="V63" s="10" t="str">
        <f ca="1">IF(MOD(V$62,$B63)=0,$D63*(INFLATION+1)^CFs!U$62,"")</f>
        <v/>
      </c>
      <c r="W63" s="10" t="str">
        <f ca="1">IF(MOD(W$62,$B63)=0,$D63*(INFLATION+1)^CFs!V$62,"")</f>
        <v/>
      </c>
      <c r="X63" s="10" t="str">
        <f ca="1">IF(MOD(X$62,$B63)=0,$D63*(INFLATION+1)^CFs!W$62,"")</f>
        <v/>
      </c>
      <c r="Y63" s="10" t="str">
        <f ca="1">IF(MOD(Y$62,$B63)=0,$D63*(INFLATION+1)^CFs!X$62,"")</f>
        <v/>
      </c>
      <c r="Z63" s="10" t="str">
        <f ca="1">IF(MOD(Z$62,$B63)=0,$D63*(INFLATION+1)^CFs!Y$62,"")</f>
        <v/>
      </c>
      <c r="AA63" s="10" t="str">
        <f ca="1">IF(MOD(AA$62,$B63)=0,$D63*(INFLATION+1)^CFs!Z$62,"")</f>
        <v/>
      </c>
      <c r="AB63" s="10" t="str">
        <f ca="1">IF(MOD(AB$62,$B63)=0,$D63*(INFLATION+1)^CFs!AA$62,"")</f>
        <v/>
      </c>
      <c r="AC63" s="10" t="str">
        <f ca="1">IF(MOD(AC$62,$B63)=0,$D63*(INFLATION+1)^CFs!AB$62,"")</f>
        <v/>
      </c>
      <c r="AD63" s="10" t="str">
        <f ca="1">IF(MOD(AD$62,$B63)=0,$D63*(INFLATION+1)^CFs!AC$62,"")</f>
        <v/>
      </c>
      <c r="AE63" s="10" t="str">
        <f ca="1">IF(MOD(AE$62,$B63)=0,$D63*(INFLATION+1)^CFs!AD$62,"")</f>
        <v/>
      </c>
      <c r="AF63" s="10" t="str">
        <f ca="1">IF(MOD(AF$62,$B63)=0,$D63*(INFLATION+1)^CFs!AE$62,"")</f>
        <v/>
      </c>
      <c r="AG63" s="10" t="str">
        <f ca="1">IF(MOD(AG$62,$B63)=0,$D63*(INFLATION+1)^CFs!AF$62,"")</f>
        <v/>
      </c>
      <c r="AH63" s="10" t="str">
        <f ca="1">IF(MOD(AH$62,$B63)=0,$D63*(INFLATION+1)^CFs!AG$62,"")</f>
        <v/>
      </c>
      <c r="AI63" s="10" t="str">
        <f ca="1">IF(MOD(AI$62,$B63)=0,$D63*(INFLATION+1)^CFs!AH$62,"")</f>
        <v/>
      </c>
      <c r="AJ63" s="10" t="str">
        <f ca="1">IF(MOD(AJ$62,$B63)=0,$D63*(INFLATION+1)^CFs!AI$62,"")</f>
        <v/>
      </c>
      <c r="AK63" s="10" t="str">
        <f ca="1">IF(MOD(AK$62,$B63)=0,$D63*(INFLATION+1)^CFs!AJ$62,"")</f>
        <v/>
      </c>
      <c r="AL63" s="10" t="str">
        <f ca="1">IF(MOD(AL$62,$B63)=0,$D63*(INFLATION+1)^CFs!AK$62,"")</f>
        <v/>
      </c>
    </row>
    <row r="64" spans="1:38" x14ac:dyDescent="0.25">
      <c r="A64" t="str">
        <f>MAIN!$B$22</f>
        <v>Ēkas būvkonstrukcijas: Pamati</v>
      </c>
      <c r="B64" s="2">
        <f ca="1">IF(MAIN!$E$24=Defined,MAIN!$F$25,MAIN!$E$25)</f>
        <v>80</v>
      </c>
      <c r="C64" s="2">
        <f>MAIN!E23</f>
        <v>276744.60800000001</v>
      </c>
      <c r="D64" s="2">
        <f t="shared" ref="D64:D65" si="38">C64</f>
        <v>276744.60800000001</v>
      </c>
      <c r="E64" s="10" t="str">
        <f ca="1">IF(MOD(E$62,$B64)=0,$D64*(INFLATION+1)^CFs!D$62,"")</f>
        <v/>
      </c>
      <c r="F64" s="10" t="str">
        <f ca="1">IF(MOD(F$62,$B64)=0,$D64*(INFLATION+1)^CFs!E$62,"")</f>
        <v/>
      </c>
      <c r="G64" s="10" t="str">
        <f ca="1">IF(MOD(G$62,$B64)=0,$D64*(INFLATION+1)^CFs!F$62,"")</f>
        <v/>
      </c>
      <c r="H64" s="10" t="str">
        <f ca="1">IF(MOD(H$62,$B64)=0,$D64*(INFLATION+1)^CFs!G$62,"")</f>
        <v/>
      </c>
      <c r="I64" s="10" t="str">
        <f ca="1">IF(MOD(I$62,$B64)=0,$D64*(INFLATION+1)^CFs!H$62,"")</f>
        <v/>
      </c>
      <c r="J64" s="10" t="str">
        <f ca="1">IF(MOD(J$62,$B64)=0,$D64*(INFLATION+1)^CFs!I$62,"")</f>
        <v/>
      </c>
      <c r="K64" s="10" t="str">
        <f ca="1">IF(MOD(K$62,$B64)=0,$D64*(INFLATION+1)^CFs!J$62,"")</f>
        <v/>
      </c>
      <c r="L64" s="10" t="str">
        <f ca="1">IF(MOD(L$62,$B64)=0,$D64*(INFLATION+1)^CFs!K$62,"")</f>
        <v/>
      </c>
      <c r="M64" s="10" t="str">
        <f ca="1">IF(MOD(M$62,$B64)=0,$D64*(INFLATION+1)^CFs!L$62,"")</f>
        <v/>
      </c>
      <c r="N64" s="10" t="str">
        <f ca="1">IF(MOD(N$62,$B64)=0,$D64*(INFLATION+1)^CFs!M$62,"")</f>
        <v/>
      </c>
      <c r="O64" s="10" t="str">
        <f ca="1">IF(MOD(O$62,$B64)=0,$D64*(INFLATION+1)^CFs!N$62,"")</f>
        <v/>
      </c>
      <c r="P64" s="10" t="str">
        <f ca="1">IF(MOD(P$62,$B64)=0,$D64*(INFLATION+1)^CFs!O$62,"")</f>
        <v/>
      </c>
      <c r="Q64" s="10" t="str">
        <f ca="1">IF(MOD(Q$62,$B64)=0,$D64*(INFLATION+1)^CFs!P$62,"")</f>
        <v/>
      </c>
      <c r="R64" s="10" t="str">
        <f ca="1">IF(MOD(R$62,$B64)=0,$D64*(INFLATION+1)^CFs!Q$62,"")</f>
        <v/>
      </c>
      <c r="S64" s="10" t="str">
        <f ca="1">IF(MOD(S$62,$B64)=0,$D64*(INFLATION+1)^CFs!R$62,"")</f>
        <v/>
      </c>
      <c r="T64" s="10" t="str">
        <f ca="1">IF(MOD(T$62,$B64)=0,$D64*(INFLATION+1)^CFs!S$62,"")</f>
        <v/>
      </c>
      <c r="U64" s="10" t="str">
        <f ca="1">IF(MOD(U$62,$B64)=0,$D64*(INFLATION+1)^CFs!T$62,"")</f>
        <v/>
      </c>
      <c r="V64" s="10" t="str">
        <f ca="1">IF(MOD(V$62,$B64)=0,$D64*(INFLATION+1)^CFs!U$62,"")</f>
        <v/>
      </c>
      <c r="W64" s="10" t="str">
        <f ca="1">IF(MOD(W$62,$B64)=0,$D64*(INFLATION+1)^CFs!V$62,"")</f>
        <v/>
      </c>
      <c r="X64" s="10" t="str">
        <f ca="1">IF(MOD(X$62,$B64)=0,$D64*(INFLATION+1)^CFs!W$62,"")</f>
        <v/>
      </c>
      <c r="Y64" s="10" t="str">
        <f ca="1">IF(MOD(Y$62,$B64)=0,$D64*(INFLATION+1)^CFs!X$62,"")</f>
        <v/>
      </c>
      <c r="Z64" s="10" t="str">
        <f ca="1">IF(MOD(Z$62,$B64)=0,$D64*(INFLATION+1)^CFs!Y$62,"")</f>
        <v/>
      </c>
      <c r="AA64" s="10" t="str">
        <f ca="1">IF(MOD(AA$62,$B64)=0,$D64*(INFLATION+1)^CFs!Z$62,"")</f>
        <v/>
      </c>
      <c r="AB64" s="10" t="str">
        <f ca="1">IF(MOD(AB$62,$B64)=0,$D64*(INFLATION+1)^CFs!AA$62,"")</f>
        <v/>
      </c>
      <c r="AC64" s="10" t="str">
        <f ca="1">IF(MOD(AC$62,$B64)=0,$D64*(INFLATION+1)^CFs!AB$62,"")</f>
        <v/>
      </c>
      <c r="AD64" s="10" t="str">
        <f ca="1">IF(MOD(AD$62,$B64)=0,$D64*(INFLATION+1)^CFs!AC$62,"")</f>
        <v/>
      </c>
      <c r="AE64" s="10" t="str">
        <f ca="1">IF(MOD(AE$62,$B64)=0,$D64*(INFLATION+1)^CFs!AD$62,"")</f>
        <v/>
      </c>
      <c r="AF64" s="10" t="str">
        <f ca="1">IF(MOD(AF$62,$B64)=0,$D64*(INFLATION+1)^CFs!AE$62,"")</f>
        <v/>
      </c>
      <c r="AG64" s="10" t="str">
        <f ca="1">IF(MOD(AG$62,$B64)=0,$D64*(INFLATION+1)^CFs!AF$62,"")</f>
        <v/>
      </c>
      <c r="AH64" s="10" t="str">
        <f ca="1">IF(MOD(AH$62,$B64)=0,$D64*(INFLATION+1)^CFs!AG$62,"")</f>
        <v/>
      </c>
      <c r="AI64" s="10" t="str">
        <f ca="1">IF(MOD(AI$62,$B64)=0,$D64*(INFLATION+1)^CFs!AH$62,"")</f>
        <v/>
      </c>
      <c r="AJ64" s="10" t="str">
        <f ca="1">IF(MOD(AJ$62,$B64)=0,$D64*(INFLATION+1)^CFs!AI$62,"")</f>
        <v/>
      </c>
      <c r="AK64" s="10" t="str">
        <f ca="1">IF(MOD(AK$62,$B64)=0,$D64*(INFLATION+1)^CFs!AJ$62,"")</f>
        <v/>
      </c>
      <c r="AL64" s="10" t="str">
        <f ca="1">IF(MOD(AL$62,$B64)=0,$D64*(INFLATION+1)^CFs!AK$62,"")</f>
        <v/>
      </c>
    </row>
    <row r="65" spans="1:38" x14ac:dyDescent="0.25">
      <c r="A65" t="str">
        <f>MAIN!$B$28</f>
        <v>Ēkas būvkonstrukcijas: Jumts</v>
      </c>
      <c r="B65" s="2">
        <f ca="1">IF(MAIN!$E$30=Defined,MAIN!$F$31,MAIN!$E$31)</f>
        <v>80</v>
      </c>
      <c r="C65" s="2">
        <f>MAIN!E29</f>
        <v>202904.3</v>
      </c>
      <c r="D65" s="2">
        <f t="shared" si="38"/>
        <v>202904.3</v>
      </c>
      <c r="E65" s="10" t="str">
        <f ca="1">IF(MOD(E$62,$B65)=0,$D65*(INFLATION+1)^CFs!D$62,"")</f>
        <v/>
      </c>
      <c r="F65" s="10" t="str">
        <f ca="1">IF(MOD(F$62,$B65)=0,$D65*(INFLATION+1)^CFs!E$62,"")</f>
        <v/>
      </c>
      <c r="G65" s="10" t="str">
        <f ca="1">IF(MOD(G$62,$B65)=0,$D65*(INFLATION+1)^CFs!F$62,"")</f>
        <v/>
      </c>
      <c r="H65" s="10" t="str">
        <f ca="1">IF(MOD(H$62,$B65)=0,$D65*(INFLATION+1)^CFs!G$62,"")</f>
        <v/>
      </c>
      <c r="I65" s="10" t="str">
        <f ca="1">IF(MOD(I$62,$B65)=0,$D65*(INFLATION+1)^CFs!H$62,"")</f>
        <v/>
      </c>
      <c r="J65" s="10" t="str">
        <f ca="1">IF(MOD(J$62,$B65)=0,$D65*(INFLATION+1)^CFs!I$62,"")</f>
        <v/>
      </c>
      <c r="K65" s="10" t="str">
        <f ca="1">IF(MOD(K$62,$B65)=0,$D65*(INFLATION+1)^CFs!J$62,"")</f>
        <v/>
      </c>
      <c r="L65" s="10" t="str">
        <f ca="1">IF(MOD(L$62,$B65)=0,$D65*(INFLATION+1)^CFs!K$62,"")</f>
        <v/>
      </c>
      <c r="M65" s="10" t="str">
        <f ca="1">IF(MOD(M$62,$B65)=0,$D65*(INFLATION+1)^CFs!L$62,"")</f>
        <v/>
      </c>
      <c r="N65" s="10" t="str">
        <f ca="1">IF(MOD(N$62,$B65)=0,$D65*(INFLATION+1)^CFs!M$62,"")</f>
        <v/>
      </c>
      <c r="O65" s="10" t="str">
        <f ca="1">IF(MOD(O$62,$B65)=0,$D65*(INFLATION+1)^CFs!N$62,"")</f>
        <v/>
      </c>
      <c r="P65" s="10" t="str">
        <f ca="1">IF(MOD(P$62,$B65)=0,$D65*(INFLATION+1)^CFs!O$62,"")</f>
        <v/>
      </c>
      <c r="Q65" s="10" t="str">
        <f ca="1">IF(MOD(Q$62,$B65)=0,$D65*(INFLATION+1)^CFs!P$62,"")</f>
        <v/>
      </c>
      <c r="R65" s="10" t="str">
        <f ca="1">IF(MOD(R$62,$B65)=0,$D65*(INFLATION+1)^CFs!Q$62,"")</f>
        <v/>
      </c>
      <c r="S65" s="10" t="str">
        <f ca="1">IF(MOD(S$62,$B65)=0,$D65*(INFLATION+1)^CFs!R$62,"")</f>
        <v/>
      </c>
      <c r="T65" s="10" t="str">
        <f ca="1">IF(MOD(T$62,$B65)=0,$D65*(INFLATION+1)^CFs!S$62,"")</f>
        <v/>
      </c>
      <c r="U65" s="10" t="str">
        <f ca="1">IF(MOD(U$62,$B65)=0,$D65*(INFLATION+1)^CFs!T$62,"")</f>
        <v/>
      </c>
      <c r="V65" s="10" t="str">
        <f ca="1">IF(MOD(V$62,$B65)=0,$D65*(INFLATION+1)^CFs!U$62,"")</f>
        <v/>
      </c>
      <c r="W65" s="10" t="str">
        <f ca="1">IF(MOD(W$62,$B65)=0,$D65*(INFLATION+1)^CFs!V$62,"")</f>
        <v/>
      </c>
      <c r="X65" s="10" t="str">
        <f ca="1">IF(MOD(X$62,$B65)=0,$D65*(INFLATION+1)^CFs!W$62,"")</f>
        <v/>
      </c>
      <c r="Y65" s="10" t="str">
        <f ca="1">IF(MOD(Y$62,$B65)=0,$D65*(INFLATION+1)^CFs!X$62,"")</f>
        <v/>
      </c>
      <c r="Z65" s="10" t="str">
        <f ca="1">IF(MOD(Z$62,$B65)=0,$D65*(INFLATION+1)^CFs!Y$62,"")</f>
        <v/>
      </c>
      <c r="AA65" s="10" t="str">
        <f ca="1">IF(MOD(AA$62,$B65)=0,$D65*(INFLATION+1)^CFs!Z$62,"")</f>
        <v/>
      </c>
      <c r="AB65" s="10" t="str">
        <f ca="1">IF(MOD(AB$62,$B65)=0,$D65*(INFLATION+1)^CFs!AA$62,"")</f>
        <v/>
      </c>
      <c r="AC65" s="10" t="str">
        <f ca="1">IF(MOD(AC$62,$B65)=0,$D65*(INFLATION+1)^CFs!AB$62,"")</f>
        <v/>
      </c>
      <c r="AD65" s="10" t="str">
        <f ca="1">IF(MOD(AD$62,$B65)=0,$D65*(INFLATION+1)^CFs!AC$62,"")</f>
        <v/>
      </c>
      <c r="AE65" s="10" t="str">
        <f ca="1">IF(MOD(AE$62,$B65)=0,$D65*(INFLATION+1)^CFs!AD$62,"")</f>
        <v/>
      </c>
      <c r="AF65" s="10" t="str">
        <f ca="1">IF(MOD(AF$62,$B65)=0,$D65*(INFLATION+1)^CFs!AE$62,"")</f>
        <v/>
      </c>
      <c r="AG65" s="10" t="str">
        <f ca="1">IF(MOD(AG$62,$B65)=0,$D65*(INFLATION+1)^CFs!AF$62,"")</f>
        <v/>
      </c>
      <c r="AH65" s="10" t="str">
        <f ca="1">IF(MOD(AH$62,$B65)=0,$D65*(INFLATION+1)^CFs!AG$62,"")</f>
        <v/>
      </c>
      <c r="AI65" s="10" t="str">
        <f ca="1">IF(MOD(AI$62,$B65)=0,$D65*(INFLATION+1)^CFs!AH$62,"")</f>
        <v/>
      </c>
      <c r="AJ65" s="10" t="str">
        <f ca="1">IF(MOD(AJ$62,$B65)=0,$D65*(INFLATION+1)^CFs!AI$62,"")</f>
        <v/>
      </c>
      <c r="AK65" s="10" t="str">
        <f ca="1">IF(MOD(AK$62,$B65)=0,$D65*(INFLATION+1)^CFs!AJ$62,"")</f>
        <v/>
      </c>
      <c r="AL65" s="10" t="str">
        <f ca="1">IF(MOD(AL$62,$B65)=0,$D65*(INFLATION+1)^CFs!AK$62,"")</f>
        <v/>
      </c>
    </row>
    <row r="66" spans="1:38" x14ac:dyDescent="0.25">
      <c r="A66" t="str">
        <f>MAIN!$B$34</f>
        <v>Elektroapgāde</v>
      </c>
      <c r="B66" s="2">
        <f ca="1">IF(MAIN!$E$36=Defined,MAIN!$F$37,MAIN!$E$37)</f>
        <v>30</v>
      </c>
      <c r="C66" s="2">
        <f>MAIN!$E$35</f>
        <v>167120.76</v>
      </c>
      <c r="D66" s="2">
        <f t="shared" ref="D66:D78" si="39">C66</f>
        <v>167120.76</v>
      </c>
      <c r="E66" s="10" t="str">
        <f ca="1">IF(MOD(E$62,$B66)=0,$D66*(INFLATION+1)^CFs!D$62,"")</f>
        <v/>
      </c>
      <c r="F66" s="10" t="str">
        <f ca="1">IF(MOD(F$62,$B66)=0,$D66*(INFLATION+1)^CFs!E$62,"")</f>
        <v/>
      </c>
      <c r="G66" s="10" t="str">
        <f ca="1">IF(MOD(G$62,$B66)=0,$D66*(INFLATION+1)^CFs!F$62,"")</f>
        <v/>
      </c>
      <c r="H66" s="10" t="str">
        <f ca="1">IF(MOD(H$62,$B66)=0,$D66*(INFLATION+1)^CFs!G$62,"")</f>
        <v/>
      </c>
      <c r="I66" s="10" t="str">
        <f ca="1">IF(MOD(I$62,$B66)=0,$D66*(INFLATION+1)^CFs!H$62,"")</f>
        <v/>
      </c>
      <c r="J66" s="10" t="str">
        <f ca="1">IF(MOD(J$62,$B66)=0,$D66*(INFLATION+1)^CFs!I$62,"")</f>
        <v/>
      </c>
      <c r="K66" s="10" t="str">
        <f ca="1">IF(MOD(K$62,$B66)=0,$D66*(INFLATION+1)^CFs!J$62,"")</f>
        <v/>
      </c>
      <c r="L66" s="10" t="str">
        <f ca="1">IF(MOD(L$62,$B66)=0,$D66*(INFLATION+1)^CFs!K$62,"")</f>
        <v/>
      </c>
      <c r="M66" s="10" t="str">
        <f ca="1">IF(MOD(M$62,$B66)=0,$D66*(INFLATION+1)^CFs!L$62,"")</f>
        <v/>
      </c>
      <c r="N66" s="10" t="str">
        <f ca="1">IF(MOD(N$62,$B66)=0,$D66*(INFLATION+1)^CFs!M$62,"")</f>
        <v/>
      </c>
      <c r="O66" s="10" t="str">
        <f ca="1">IF(MOD(O$62,$B66)=0,$D66*(INFLATION+1)^CFs!N$62,"")</f>
        <v/>
      </c>
      <c r="P66" s="10" t="str">
        <f ca="1">IF(MOD(P$62,$B66)=0,$D66*(INFLATION+1)^CFs!O$62,"")</f>
        <v/>
      </c>
      <c r="Q66" s="10" t="str">
        <f ca="1">IF(MOD(Q$62,$B66)=0,$D66*(INFLATION+1)^CFs!P$62,"")</f>
        <v/>
      </c>
      <c r="R66" s="10" t="str">
        <f ca="1">IF(MOD(R$62,$B66)=0,$D66*(INFLATION+1)^CFs!Q$62,"")</f>
        <v/>
      </c>
      <c r="S66" s="10" t="str">
        <f ca="1">IF(MOD(S$62,$B66)=0,$D66*(INFLATION+1)^CFs!R$62,"")</f>
        <v/>
      </c>
      <c r="T66" s="10" t="str">
        <f ca="1">IF(MOD(T$62,$B66)=0,$D66*(INFLATION+1)^CFs!S$62,"")</f>
        <v/>
      </c>
      <c r="U66" s="10" t="str">
        <f ca="1">IF(MOD(U$62,$B66)=0,$D66*(INFLATION+1)^CFs!T$62,"")</f>
        <v/>
      </c>
      <c r="V66" s="10" t="str">
        <f ca="1">IF(MOD(V$62,$B66)=0,$D66*(INFLATION+1)^CFs!U$62,"")</f>
        <v/>
      </c>
      <c r="W66" s="10" t="str">
        <f ca="1">IF(MOD(W$62,$B66)=0,$D66*(INFLATION+1)^CFs!V$62,"")</f>
        <v/>
      </c>
      <c r="X66" s="10" t="str">
        <f ca="1">IF(MOD(X$62,$B66)=0,$D66*(INFLATION+1)^CFs!W$62,"")</f>
        <v/>
      </c>
      <c r="Y66" s="10" t="str">
        <f ca="1">IF(MOD(Y$62,$B66)=0,$D66*(INFLATION+1)^CFs!X$62,"")</f>
        <v/>
      </c>
      <c r="Z66" s="10" t="str">
        <f ca="1">IF(MOD(Z$62,$B66)=0,$D66*(INFLATION+1)^CFs!Y$62,"")</f>
        <v/>
      </c>
      <c r="AA66" s="10" t="str">
        <f ca="1">IF(MOD(AA$62,$B66)=0,$D66*(INFLATION+1)^CFs!Z$62,"")</f>
        <v/>
      </c>
      <c r="AB66" s="10" t="str">
        <f ca="1">IF(MOD(AB$62,$B66)=0,$D66*(INFLATION+1)^CFs!AA$62,"")</f>
        <v/>
      </c>
      <c r="AC66" s="10" t="str">
        <f ca="1">IF(MOD(AC$62,$B66)=0,$D66*(INFLATION+1)^CFs!AB$62,"")</f>
        <v/>
      </c>
      <c r="AD66" s="10" t="str">
        <f ca="1">IF(MOD(AD$62,$B66)=0,$D66*(INFLATION+1)^CFs!AC$62,"")</f>
        <v/>
      </c>
      <c r="AE66" s="10" t="str">
        <f ca="1">IF(MOD(AE$62,$B66)=0,$D66*(INFLATION+1)^CFs!AD$62,"")</f>
        <v/>
      </c>
      <c r="AF66" s="10" t="str">
        <f ca="1">IF(MOD(AF$62,$B66)=0,$D66*(INFLATION+1)^CFs!AE$62,"")</f>
        <v/>
      </c>
      <c r="AG66" s="10">
        <f ca="1">IF(MOD(AG$62,$B66)=0,$D66*(INFLATION+1)^CFs!AF$62,"")</f>
        <v>351806.50423481798</v>
      </c>
      <c r="AH66" s="10" t="str">
        <f ca="1">IF(MOD(AH$62,$B66)=0,$D66*(INFLATION+1)^CFs!AG$62,"")</f>
        <v/>
      </c>
      <c r="AI66" s="10" t="str">
        <f ca="1">IF(MOD(AI$62,$B66)=0,$D66*(INFLATION+1)^CFs!AH$62,"")</f>
        <v/>
      </c>
      <c r="AJ66" s="10" t="str">
        <f ca="1">IF(MOD(AJ$62,$B66)=0,$D66*(INFLATION+1)^CFs!AI$62,"")</f>
        <v/>
      </c>
      <c r="AK66" s="10" t="str">
        <f ca="1">IF(MOD(AK$62,$B66)=0,$D66*(INFLATION+1)^CFs!AJ$62,"")</f>
        <v/>
      </c>
      <c r="AL66" s="10" t="str">
        <f ca="1">IF(MOD(AL$62,$B66)=0,$D66*(INFLATION+1)^CFs!AK$62,"")</f>
        <v/>
      </c>
    </row>
    <row r="67" spans="1:38" x14ac:dyDescent="0.25">
      <c r="A67" t="str">
        <f>MAIN!$B$40</f>
        <v>Ventilācija</v>
      </c>
      <c r="B67" s="2">
        <f ca="1">IF(MAIN!$E$42=Defined,MAIN!$F$43,MAIN!$E$43)</f>
        <v>20</v>
      </c>
      <c r="C67" s="2">
        <f>MAIN!$E$41</f>
        <v>223156.65</v>
      </c>
      <c r="D67" s="2">
        <f t="shared" si="39"/>
        <v>223156.65</v>
      </c>
      <c r="E67" s="10" t="str">
        <f ca="1">IF(MOD(E$62,$B67)=0,$D67*(INFLATION+1)^CFs!D$62,"")</f>
        <v/>
      </c>
      <c r="F67" s="10" t="str">
        <f ca="1">IF(MOD(F$62,$B67)=0,$D67*(INFLATION+1)^CFs!E$62,"")</f>
        <v/>
      </c>
      <c r="G67" s="10" t="str">
        <f ca="1">IF(MOD(G$62,$B67)=0,$D67*(INFLATION+1)^CFs!F$62,"")</f>
        <v/>
      </c>
      <c r="H67" s="10" t="str">
        <f ca="1">IF(MOD(H$62,$B67)=0,$D67*(INFLATION+1)^CFs!G$62,"")</f>
        <v/>
      </c>
      <c r="I67" s="10" t="str">
        <f ca="1">IF(MOD(I$62,$B67)=0,$D67*(INFLATION+1)^CFs!H$62,"")</f>
        <v/>
      </c>
      <c r="J67" s="10" t="str">
        <f ca="1">IF(MOD(J$62,$B67)=0,$D67*(INFLATION+1)^CFs!I$62,"")</f>
        <v/>
      </c>
      <c r="K67" s="10" t="str">
        <f ca="1">IF(MOD(K$62,$B67)=0,$D67*(INFLATION+1)^CFs!J$62,"")</f>
        <v/>
      </c>
      <c r="L67" s="10" t="str">
        <f ca="1">IF(MOD(L$62,$B67)=0,$D67*(INFLATION+1)^CFs!K$62,"")</f>
        <v/>
      </c>
      <c r="M67" s="10" t="str">
        <f ca="1">IF(MOD(M$62,$B67)=0,$D67*(INFLATION+1)^CFs!L$62,"")</f>
        <v/>
      </c>
      <c r="N67" s="10" t="str">
        <f ca="1">IF(MOD(N$62,$B67)=0,$D67*(INFLATION+1)^CFs!M$62,"")</f>
        <v/>
      </c>
      <c r="O67" s="10" t="str">
        <f ca="1">IF(MOD(O$62,$B67)=0,$D67*(INFLATION+1)^CFs!N$62,"")</f>
        <v/>
      </c>
      <c r="P67" s="10" t="str">
        <f ca="1">IF(MOD(P$62,$B67)=0,$D67*(INFLATION+1)^CFs!O$62,"")</f>
        <v/>
      </c>
      <c r="Q67" s="10" t="str">
        <f ca="1">IF(MOD(Q$62,$B67)=0,$D67*(INFLATION+1)^CFs!P$62,"")</f>
        <v/>
      </c>
      <c r="R67" s="10" t="str">
        <f ca="1">IF(MOD(R$62,$B67)=0,$D67*(INFLATION+1)^CFs!Q$62,"")</f>
        <v/>
      </c>
      <c r="S67" s="10" t="str">
        <f ca="1">IF(MOD(S$62,$B67)=0,$D67*(INFLATION+1)^CFs!R$62,"")</f>
        <v/>
      </c>
      <c r="T67" s="10" t="str">
        <f ca="1">IF(MOD(T$62,$B67)=0,$D67*(INFLATION+1)^CFs!S$62,"")</f>
        <v/>
      </c>
      <c r="U67" s="10" t="str">
        <f ca="1">IF(MOD(U$62,$B67)=0,$D67*(INFLATION+1)^CFs!T$62,"")</f>
        <v/>
      </c>
      <c r="V67" s="10" t="str">
        <f ca="1">IF(MOD(V$62,$B67)=0,$D67*(INFLATION+1)^CFs!U$62,"")</f>
        <v/>
      </c>
      <c r="W67" s="10">
        <f ca="1">IF(MOD(W$62,$B67)=0,$D67*(INFLATION+1)^CFs!V$62,"")</f>
        <v>363420.72292155598</v>
      </c>
      <c r="X67" s="10" t="str">
        <f ca="1">IF(MOD(X$62,$B67)=0,$D67*(INFLATION+1)^CFs!W$62,"")</f>
        <v/>
      </c>
      <c r="Y67" s="10" t="str">
        <f ca="1">IF(MOD(Y$62,$B67)=0,$D67*(INFLATION+1)^CFs!X$62,"")</f>
        <v/>
      </c>
      <c r="Z67" s="10" t="str">
        <f ca="1">IF(MOD(Z$62,$B67)=0,$D67*(INFLATION+1)^CFs!Y$62,"")</f>
        <v/>
      </c>
      <c r="AA67" s="10" t="str">
        <f ca="1">IF(MOD(AA$62,$B67)=0,$D67*(INFLATION+1)^CFs!Z$62,"")</f>
        <v/>
      </c>
      <c r="AB67" s="10" t="str">
        <f ca="1">IF(MOD(AB$62,$B67)=0,$D67*(INFLATION+1)^CFs!AA$62,"")</f>
        <v/>
      </c>
      <c r="AC67" s="10" t="str">
        <f ca="1">IF(MOD(AC$62,$B67)=0,$D67*(INFLATION+1)^CFs!AB$62,"")</f>
        <v/>
      </c>
      <c r="AD67" s="10" t="str">
        <f ca="1">IF(MOD(AD$62,$B67)=0,$D67*(INFLATION+1)^CFs!AC$62,"")</f>
        <v/>
      </c>
      <c r="AE67" s="10" t="str">
        <f ca="1">IF(MOD(AE$62,$B67)=0,$D67*(INFLATION+1)^CFs!AD$62,"")</f>
        <v/>
      </c>
      <c r="AF67" s="10" t="str">
        <f ca="1">IF(MOD(AF$62,$B67)=0,$D67*(INFLATION+1)^CFs!AE$62,"")</f>
        <v/>
      </c>
      <c r="AG67" s="10" t="str">
        <f ca="1">IF(MOD(AG$62,$B67)=0,$D67*(INFLATION+1)^CFs!AF$62,"")</f>
        <v/>
      </c>
      <c r="AH67" s="10" t="str">
        <f ca="1">IF(MOD(AH$62,$B67)=0,$D67*(INFLATION+1)^CFs!AG$62,"")</f>
        <v/>
      </c>
      <c r="AI67" s="10" t="str">
        <f ca="1">IF(MOD(AI$62,$B67)=0,$D67*(INFLATION+1)^CFs!AH$62,"")</f>
        <v/>
      </c>
      <c r="AJ67" s="10" t="str">
        <f ca="1">IF(MOD(AJ$62,$B67)=0,$D67*(INFLATION+1)^CFs!AI$62,"")</f>
        <v/>
      </c>
      <c r="AK67" s="10" t="str">
        <f ca="1">IF(MOD(AK$62,$B67)=0,$D67*(INFLATION+1)^CFs!AJ$62,"")</f>
        <v/>
      </c>
      <c r="AL67" s="2" t="str">
        <f ca="1">IF(MOD(AL$62,$B67)=0,$D67*(INFLATION+1)^CFs!AK$62,"")</f>
        <v/>
      </c>
    </row>
    <row r="68" spans="1:38" x14ac:dyDescent="0.25">
      <c r="A68" t="str">
        <f>MAIN!$B$46</f>
        <v>Apkure</v>
      </c>
      <c r="B68" s="2">
        <f ca="1">IF(MAIN!$E$48=Defined,MAIN!$F$49,MAIN!$E$49)</f>
        <v>20</v>
      </c>
      <c r="C68" s="2">
        <f>MAIN!$E$47</f>
        <v>175788.68650000001</v>
      </c>
      <c r="D68" s="2">
        <f>C68</f>
        <v>175788.68650000001</v>
      </c>
      <c r="E68" s="10" t="str">
        <f ca="1">IF(MOD(E$62,$B68)=0,$D68*(INFLATION+1)^CFs!D$62,"")</f>
        <v/>
      </c>
      <c r="F68" s="10" t="str">
        <f ca="1">IF(MOD(F$62,$B68)=0,$D68*(INFLATION+1)^CFs!E$62,"")</f>
        <v/>
      </c>
      <c r="G68" s="10" t="str">
        <f ca="1">IF(MOD(G$62,$B68)=0,$D68*(INFLATION+1)^CFs!F$62,"")</f>
        <v/>
      </c>
      <c r="H68" s="10" t="str">
        <f ca="1">IF(MOD(H$62,$B68)=0,$D68*(INFLATION+1)^CFs!G$62,"")</f>
        <v/>
      </c>
      <c r="I68" s="10" t="str">
        <f ca="1">IF(MOD(I$62,$B68)=0,$D68*(INFLATION+1)^CFs!H$62,"")</f>
        <v/>
      </c>
      <c r="J68" s="10" t="str">
        <f ca="1">IF(MOD(J$62,$B68)=0,$D68*(INFLATION+1)^CFs!I$62,"")</f>
        <v/>
      </c>
      <c r="K68" s="10" t="str">
        <f ca="1">IF(MOD(K$62,$B68)=0,$D68*(INFLATION+1)^CFs!J$62,"")</f>
        <v/>
      </c>
      <c r="L68" s="10" t="str">
        <f ca="1">IF(MOD(L$62,$B68)=0,$D68*(INFLATION+1)^CFs!K$62,"")</f>
        <v/>
      </c>
      <c r="M68" s="10" t="str">
        <f ca="1">IF(MOD(M$62,$B68)=0,$D68*(INFLATION+1)^CFs!L$62,"")</f>
        <v/>
      </c>
      <c r="N68" s="10" t="str">
        <f ca="1">IF(MOD(N$62,$B68)=0,$D68*(INFLATION+1)^CFs!M$62,"")</f>
        <v/>
      </c>
      <c r="O68" s="10" t="str">
        <f ca="1">IF(MOD(O$62,$B68)=0,$D68*(INFLATION+1)^CFs!N$62,"")</f>
        <v/>
      </c>
      <c r="P68" s="10" t="str">
        <f ca="1">IF(MOD(P$62,$B68)=0,$D68*(INFLATION+1)^CFs!O$62,"")</f>
        <v/>
      </c>
      <c r="Q68" s="10" t="str">
        <f ca="1">IF(MOD(Q$62,$B68)=0,$D68*(INFLATION+1)^CFs!P$62,"")</f>
        <v/>
      </c>
      <c r="R68" s="10" t="str">
        <f ca="1">IF(MOD(R$62,$B68)=0,$D68*(INFLATION+1)^CFs!Q$62,"")</f>
        <v/>
      </c>
      <c r="S68" s="10" t="str">
        <f ca="1">IF(MOD(S$62,$B68)=0,$D68*(INFLATION+1)^CFs!R$62,"")</f>
        <v/>
      </c>
      <c r="T68" s="10" t="str">
        <f ca="1">IF(MOD(T$62,$B68)=0,$D68*(INFLATION+1)^CFs!S$62,"")</f>
        <v/>
      </c>
      <c r="U68" s="10" t="str">
        <f ca="1">IF(MOD(U$62,$B68)=0,$D68*(INFLATION+1)^CFs!T$62,"")</f>
        <v/>
      </c>
      <c r="V68" s="10" t="str">
        <f ca="1">IF(MOD(V$62,$B68)=0,$D68*(INFLATION+1)^CFs!U$62,"")</f>
        <v/>
      </c>
      <c r="W68" s="10">
        <f ca="1">IF(MOD(W$62,$B68)=0,$D68*(INFLATION+1)^CFs!V$62,"")</f>
        <v>286279.8465977186</v>
      </c>
      <c r="X68" s="10" t="str">
        <f ca="1">IF(MOD(X$62,$B68)=0,$D68*(INFLATION+1)^CFs!W$62,"")</f>
        <v/>
      </c>
      <c r="Y68" s="10" t="str">
        <f ca="1">IF(MOD(Y$62,$B68)=0,$D68*(INFLATION+1)^CFs!X$62,"")</f>
        <v/>
      </c>
      <c r="Z68" s="10" t="str">
        <f ca="1">IF(MOD(Z$62,$B68)=0,$D68*(INFLATION+1)^CFs!Y$62,"")</f>
        <v/>
      </c>
      <c r="AA68" s="10" t="str">
        <f ca="1">IF(MOD(AA$62,$B68)=0,$D68*(INFLATION+1)^CFs!Z$62,"")</f>
        <v/>
      </c>
      <c r="AB68" s="10" t="str">
        <f ca="1">IF(MOD(AB$62,$B68)=0,$D68*(INFLATION+1)^CFs!AA$62,"")</f>
        <v/>
      </c>
      <c r="AC68" s="10" t="str">
        <f ca="1">IF(MOD(AC$62,$B68)=0,$D68*(INFLATION+1)^CFs!AB$62,"")</f>
        <v/>
      </c>
      <c r="AD68" s="10" t="str">
        <f ca="1">IF(MOD(AD$62,$B68)=0,$D68*(INFLATION+1)^CFs!AC$62,"")</f>
        <v/>
      </c>
      <c r="AE68" s="10" t="str">
        <f ca="1">IF(MOD(AE$62,$B68)=0,$D68*(INFLATION+1)^CFs!AD$62,"")</f>
        <v/>
      </c>
      <c r="AF68" s="10" t="str">
        <f ca="1">IF(MOD(AF$62,$B68)=0,$D68*(INFLATION+1)^CFs!AE$62,"")</f>
        <v/>
      </c>
      <c r="AG68" s="10" t="str">
        <f ca="1">IF(MOD(AG$62,$B68)=0,$D68*(INFLATION+1)^CFs!AF$62,"")</f>
        <v/>
      </c>
      <c r="AH68" s="10" t="str">
        <f ca="1">IF(MOD(AH$62,$B68)=0,$D68*(INFLATION+1)^CFs!AG$62,"")</f>
        <v/>
      </c>
      <c r="AI68" s="10" t="str">
        <f ca="1">IF(MOD(AI$62,$B68)=0,$D68*(INFLATION+1)^CFs!AH$62,"")</f>
        <v/>
      </c>
      <c r="AJ68" s="10" t="str">
        <f ca="1">IF(MOD(AJ$62,$B68)=0,$D68*(INFLATION+1)^CFs!AI$62,"")</f>
        <v/>
      </c>
      <c r="AK68" s="10" t="str">
        <f ca="1">IF(MOD(AK$62,$B68)=0,$D68*(INFLATION+1)^CFs!AJ$62,"")</f>
        <v/>
      </c>
      <c r="AL68" s="10" t="str">
        <f ca="1">IF(MOD(AL$62,$B68)=0,$D68*(INFLATION+1)^CFs!AK$62,"")</f>
        <v/>
      </c>
    </row>
    <row r="69" spans="1:38" x14ac:dyDescent="0.25">
      <c r="A69" t="str">
        <f>MAIN!$B$52</f>
        <v>Ūdensvads, kanalizācija</v>
      </c>
      <c r="B69" s="2">
        <f ca="1">IF(MAIN!$E$54=Defined,MAIN!$F$55,MAIN!$E$55)</f>
        <v>30</v>
      </c>
      <c r="C69" s="2">
        <f>MAIN!$E$53</f>
        <v>149680.4</v>
      </c>
      <c r="D69" s="2">
        <f t="shared" si="39"/>
        <v>149680.4</v>
      </c>
      <c r="E69" s="10" t="str">
        <f ca="1">IF(MOD(E$62,$B69)=0,$D69*(INFLATION+1)^CFs!D$62,"")</f>
        <v/>
      </c>
      <c r="F69" s="10" t="str">
        <f ca="1">IF(MOD(F$62,$B69)=0,$D69*(INFLATION+1)^CFs!E$62,"")</f>
        <v/>
      </c>
      <c r="G69" s="10" t="str">
        <f ca="1">IF(MOD(G$62,$B69)=0,$D69*(INFLATION+1)^CFs!F$62,"")</f>
        <v/>
      </c>
      <c r="H69" s="10" t="str">
        <f ca="1">IF(MOD(H$62,$B69)=0,$D69*(INFLATION+1)^CFs!G$62,"")</f>
        <v/>
      </c>
      <c r="I69" s="10" t="str">
        <f ca="1">IF(MOD(I$62,$B69)=0,$D69*(INFLATION+1)^CFs!H$62,"")</f>
        <v/>
      </c>
      <c r="J69" s="10" t="str">
        <f ca="1">IF(MOD(J$62,$B69)=0,$D69*(INFLATION+1)^CFs!I$62,"")</f>
        <v/>
      </c>
      <c r="K69" s="10" t="str">
        <f ca="1">IF(MOD(K$62,$B69)=0,$D69*(INFLATION+1)^CFs!J$62,"")</f>
        <v/>
      </c>
      <c r="L69" s="10" t="str">
        <f ca="1">IF(MOD(L$62,$B69)=0,$D69*(INFLATION+1)^CFs!K$62,"")</f>
        <v/>
      </c>
      <c r="M69" s="10" t="str">
        <f ca="1">IF(MOD(M$62,$B69)=0,$D69*(INFLATION+1)^CFs!L$62,"")</f>
        <v/>
      </c>
      <c r="N69" s="10" t="str">
        <f ca="1">IF(MOD(N$62,$B69)=0,$D69*(INFLATION+1)^CFs!M$62,"")</f>
        <v/>
      </c>
      <c r="O69" s="10" t="str">
        <f ca="1">IF(MOD(O$62,$B69)=0,$D69*(INFLATION+1)^CFs!N$62,"")</f>
        <v/>
      </c>
      <c r="P69" s="10" t="str">
        <f ca="1">IF(MOD(P$62,$B69)=0,$D69*(INFLATION+1)^CFs!O$62,"")</f>
        <v/>
      </c>
      <c r="Q69" s="10" t="str">
        <f ca="1">IF(MOD(Q$62,$B69)=0,$D69*(INFLATION+1)^CFs!P$62,"")</f>
        <v/>
      </c>
      <c r="R69" s="10" t="str">
        <f ca="1">IF(MOD(R$62,$B69)=0,$D69*(INFLATION+1)^CFs!Q$62,"")</f>
        <v/>
      </c>
      <c r="S69" s="10" t="str">
        <f ca="1">IF(MOD(S$62,$B69)=0,$D69*(INFLATION+1)^CFs!R$62,"")</f>
        <v/>
      </c>
      <c r="T69" s="10" t="str">
        <f ca="1">IF(MOD(T$62,$B69)=0,$D69*(INFLATION+1)^CFs!S$62,"")</f>
        <v/>
      </c>
      <c r="U69" s="10" t="str">
        <f ca="1">IF(MOD(U$62,$B69)=0,$D69*(INFLATION+1)^CFs!T$62,"")</f>
        <v/>
      </c>
      <c r="V69" s="10" t="str">
        <f ca="1">IF(MOD(V$62,$B69)=0,$D69*(INFLATION+1)^CFs!U$62,"")</f>
        <v/>
      </c>
      <c r="W69" s="10" t="str">
        <f ca="1">IF(MOD(W$62,$B69)=0,$D69*(INFLATION+1)^CFs!V$62,"")</f>
        <v/>
      </c>
      <c r="X69" s="10" t="str">
        <f ca="1">IF(MOD(X$62,$B69)=0,$D69*(INFLATION+1)^CFs!W$62,"")</f>
        <v/>
      </c>
      <c r="Y69" s="10" t="str">
        <f ca="1">IF(MOD(Y$62,$B69)=0,$D69*(INFLATION+1)^CFs!X$62,"")</f>
        <v/>
      </c>
      <c r="Z69" s="10" t="str">
        <f ca="1">IF(MOD(Z$62,$B69)=0,$D69*(INFLATION+1)^CFs!Y$62,"")</f>
        <v/>
      </c>
      <c r="AA69" s="10" t="str">
        <f ca="1">IF(MOD(AA$62,$B69)=0,$D69*(INFLATION+1)^CFs!Z$62,"")</f>
        <v/>
      </c>
      <c r="AB69" s="10" t="str">
        <f ca="1">IF(MOD(AB$62,$B69)=0,$D69*(INFLATION+1)^CFs!AA$62,"")</f>
        <v/>
      </c>
      <c r="AC69" s="10" t="str">
        <f ca="1">IF(MOD(AC$62,$B69)=0,$D69*(INFLATION+1)^CFs!AB$62,"")</f>
        <v/>
      </c>
      <c r="AD69" s="10" t="str">
        <f ca="1">IF(MOD(AD$62,$B69)=0,$D69*(INFLATION+1)^CFs!AC$62,"")</f>
        <v/>
      </c>
      <c r="AE69" s="10" t="str">
        <f ca="1">IF(MOD(AE$62,$B69)=0,$D69*(INFLATION+1)^CFs!AD$62,"")</f>
        <v/>
      </c>
      <c r="AF69" s="10" t="str">
        <f ca="1">IF(MOD(AF$62,$B69)=0,$D69*(INFLATION+1)^CFs!AE$62,"")</f>
        <v/>
      </c>
      <c r="AG69" s="10">
        <f ca="1">IF(MOD(AG$62,$B69)=0,$D69*(INFLATION+1)^CFs!AF$62,"")</f>
        <v>315092.74058153667</v>
      </c>
      <c r="AH69" s="10" t="str">
        <f ca="1">IF(MOD(AH$62,$B69)=0,$D69*(INFLATION+1)^CFs!AG$62,"")</f>
        <v/>
      </c>
      <c r="AI69" s="10" t="str">
        <f ca="1">IF(MOD(AI$62,$B69)=0,$D69*(INFLATION+1)^CFs!AH$62,"")</f>
        <v/>
      </c>
      <c r="AJ69" s="10" t="str">
        <f ca="1">IF(MOD(AJ$62,$B69)=0,$D69*(INFLATION+1)^CFs!AI$62,"")</f>
        <v/>
      </c>
      <c r="AK69" s="10" t="str">
        <f ca="1">IF(MOD(AK$62,$B69)=0,$D69*(INFLATION+1)^CFs!AJ$62,"")</f>
        <v/>
      </c>
      <c r="AL69" s="2" t="str">
        <f ca="1">IF(MOD(AL$62,$B69)=0,$D69*(INFLATION+1)^CFs!AK$62,"")</f>
        <v/>
      </c>
    </row>
    <row r="70" spans="1:38" x14ac:dyDescent="0.25">
      <c r="A70" t="str">
        <f>MAIN!$B$59</f>
        <v>Iekšējā apdare: Griestu apdare</v>
      </c>
      <c r="B70" s="2">
        <f ca="1">IF(MAIN!$E$61=Defined,MAIN!$F$62,MAIN!$E$62)</f>
        <v>15</v>
      </c>
      <c r="C70" s="2">
        <f>MAIN!$E$60</f>
        <v>104989.85</v>
      </c>
      <c r="D70" s="2">
        <f t="shared" si="39"/>
        <v>104989.85</v>
      </c>
      <c r="E70" s="10" t="str">
        <f ca="1">IF(MOD(E$62,$B70)=0,$D70*(INFLATION+1)^CFs!D$62,"")</f>
        <v/>
      </c>
      <c r="F70" s="10" t="str">
        <f ca="1">IF(MOD(F$62,$B70)=0,$D70*(INFLATION+1)^CFs!E$62,"")</f>
        <v/>
      </c>
      <c r="G70" s="10" t="str">
        <f ca="1">IF(MOD(G$62,$B70)=0,$D70*(INFLATION+1)^CFs!F$62,"")</f>
        <v/>
      </c>
      <c r="H70" s="10" t="str">
        <f ca="1">IF(MOD(H$62,$B70)=0,$D70*(INFLATION+1)^CFs!G$62,"")</f>
        <v/>
      </c>
      <c r="I70" s="10" t="str">
        <f ca="1">IF(MOD(I$62,$B70)=0,$D70*(INFLATION+1)^CFs!H$62,"")</f>
        <v/>
      </c>
      <c r="J70" s="10" t="str">
        <f ca="1">IF(MOD(J$62,$B70)=0,$D70*(INFLATION+1)^CFs!I$62,"")</f>
        <v/>
      </c>
      <c r="K70" s="10" t="str">
        <f ca="1">IF(MOD(K$62,$B70)=0,$D70*(INFLATION+1)^CFs!J$62,"")</f>
        <v/>
      </c>
      <c r="L70" s="10" t="str">
        <f ca="1">IF(MOD(L$62,$B70)=0,$D70*(INFLATION+1)^CFs!K$62,"")</f>
        <v/>
      </c>
      <c r="M70" s="10" t="str">
        <f ca="1">IF(MOD(M$62,$B70)=0,$D70*(INFLATION+1)^CFs!L$62,"")</f>
        <v/>
      </c>
      <c r="N70" s="10" t="str">
        <f ca="1">IF(MOD(N$62,$B70)=0,$D70*(INFLATION+1)^CFs!M$62,"")</f>
        <v/>
      </c>
      <c r="O70" s="10" t="str">
        <f ca="1">IF(MOD(O$62,$B70)=0,$D70*(INFLATION+1)^CFs!N$62,"")</f>
        <v/>
      </c>
      <c r="P70" s="10" t="str">
        <f ca="1">IF(MOD(P$62,$B70)=0,$D70*(INFLATION+1)^CFs!O$62,"")</f>
        <v/>
      </c>
      <c r="Q70" s="10" t="str">
        <f ca="1">IF(MOD(Q$62,$B70)=0,$D70*(INFLATION+1)^CFs!P$62,"")</f>
        <v/>
      </c>
      <c r="R70" s="10">
        <f ca="1">IF(MOD(R$62,$B70)=0,$D70*(INFLATION+1)^CFs!Q$62,"")</f>
        <v>150387.024315883</v>
      </c>
      <c r="S70" s="10" t="str">
        <f ca="1">IF(MOD(S$62,$B70)=0,$D70*(INFLATION+1)^CFs!R$62,"")</f>
        <v/>
      </c>
      <c r="T70" s="10" t="str">
        <f ca="1">IF(MOD(T$62,$B70)=0,$D70*(INFLATION+1)^CFs!S$62,"")</f>
        <v/>
      </c>
      <c r="U70" s="10" t="str">
        <f ca="1">IF(MOD(U$62,$B70)=0,$D70*(INFLATION+1)^CFs!T$62,"")</f>
        <v/>
      </c>
      <c r="V70" s="10" t="str">
        <f ca="1">IF(MOD(V$62,$B70)=0,$D70*(INFLATION+1)^CFs!U$62,"")</f>
        <v/>
      </c>
      <c r="W70" s="10" t="str">
        <f ca="1">IF(MOD(W$62,$B70)=0,$D70*(INFLATION+1)^CFs!V$62,"")</f>
        <v/>
      </c>
      <c r="X70" s="10" t="str">
        <f ca="1">IF(MOD(X$62,$B70)=0,$D70*(INFLATION+1)^CFs!W$62,"")</f>
        <v/>
      </c>
      <c r="Y70" s="10" t="str">
        <f ca="1">IF(MOD(Y$62,$B70)=0,$D70*(INFLATION+1)^CFs!X$62,"")</f>
        <v/>
      </c>
      <c r="Z70" s="10" t="str">
        <f ca="1">IF(MOD(Z$62,$B70)=0,$D70*(INFLATION+1)^CFs!Y$62,"")</f>
        <v/>
      </c>
      <c r="AA70" s="10" t="str">
        <f ca="1">IF(MOD(AA$62,$B70)=0,$D70*(INFLATION+1)^CFs!Z$62,"")</f>
        <v/>
      </c>
      <c r="AB70" s="10" t="str">
        <f ca="1">IF(MOD(AB$62,$B70)=0,$D70*(INFLATION+1)^CFs!AA$62,"")</f>
        <v/>
      </c>
      <c r="AC70" s="10" t="str">
        <f ca="1">IF(MOD(AC$62,$B70)=0,$D70*(INFLATION+1)^CFs!AB$62,"")</f>
        <v/>
      </c>
      <c r="AD70" s="10" t="str">
        <f ca="1">IF(MOD(AD$62,$B70)=0,$D70*(INFLATION+1)^CFs!AC$62,"")</f>
        <v/>
      </c>
      <c r="AE70" s="10" t="str">
        <f ca="1">IF(MOD(AE$62,$B70)=0,$D70*(INFLATION+1)^CFs!AD$62,"")</f>
        <v/>
      </c>
      <c r="AF70" s="10" t="str">
        <f ca="1">IF(MOD(AF$62,$B70)=0,$D70*(INFLATION+1)^CFs!AE$62,"")</f>
        <v/>
      </c>
      <c r="AG70" s="10">
        <f ca="1">IF(MOD(AG$62,$B70)=0,$D70*(INFLATION+1)^CFs!AF$62,"")</f>
        <v>221014.50537107364</v>
      </c>
      <c r="AH70" s="10" t="str">
        <f ca="1">IF(MOD(AH$62,$B70)=0,$D70*(INFLATION+1)^CFs!AG$62,"")</f>
        <v/>
      </c>
      <c r="AI70" s="10" t="str">
        <f ca="1">IF(MOD(AI$62,$B70)=0,$D70*(INFLATION+1)^CFs!AH$62,"")</f>
        <v/>
      </c>
      <c r="AJ70" s="10" t="str">
        <f ca="1">IF(MOD(AJ$62,$B70)=0,$D70*(INFLATION+1)^CFs!AI$62,"")</f>
        <v/>
      </c>
      <c r="AK70" s="10" t="str">
        <f ca="1">IF(MOD(AK$62,$B70)=0,$D70*(INFLATION+1)^CFs!AJ$62,"")</f>
        <v/>
      </c>
      <c r="AL70" s="2" t="str">
        <f ca="1">IF(MOD(AL$62,$B70)=0,$D70*(INFLATION+1)^CFs!AK$62,"")</f>
        <v/>
      </c>
    </row>
    <row r="71" spans="1:38" x14ac:dyDescent="0.25">
      <c r="A71" t="str">
        <f>MAIN!$B$65</f>
        <v>Iekšējā apdare: Grīdu apdare</v>
      </c>
      <c r="B71" s="2">
        <f ca="1">IF(MAIN!$E$67=Defined,MAIN!$F$68,MAIN!$E$68)</f>
        <v>15</v>
      </c>
      <c r="C71" s="2">
        <f>MAIN!$E$66</f>
        <v>220274.05</v>
      </c>
      <c r="D71" s="2">
        <f t="shared" ref="D71:D72" si="40">C71</f>
        <v>220274.05</v>
      </c>
      <c r="E71" s="10" t="str">
        <f ca="1">IF(MOD(E$62,$B71)=0,$D71*(INFLATION+1)^CFs!D$62,"")</f>
        <v/>
      </c>
      <c r="F71" s="10" t="str">
        <f ca="1">IF(MOD(F$62,$B71)=0,$D71*(INFLATION+1)^CFs!E$62,"")</f>
        <v/>
      </c>
      <c r="G71" s="10" t="str">
        <f ca="1">IF(MOD(G$62,$B71)=0,$D71*(INFLATION+1)^CFs!F$62,"")</f>
        <v/>
      </c>
      <c r="H71" s="10" t="str">
        <f ca="1">IF(MOD(H$62,$B71)=0,$D71*(INFLATION+1)^CFs!G$62,"")</f>
        <v/>
      </c>
      <c r="I71" s="10" t="str">
        <f ca="1">IF(MOD(I$62,$B71)=0,$D71*(INFLATION+1)^CFs!H$62,"")</f>
        <v/>
      </c>
      <c r="J71" s="10" t="str">
        <f ca="1">IF(MOD(J$62,$B71)=0,$D71*(INFLATION+1)^CFs!I$62,"")</f>
        <v/>
      </c>
      <c r="K71" s="10" t="str">
        <f ca="1">IF(MOD(K$62,$B71)=0,$D71*(INFLATION+1)^CFs!J$62,"")</f>
        <v/>
      </c>
      <c r="L71" s="10" t="str">
        <f ca="1">IF(MOD(L$62,$B71)=0,$D71*(INFLATION+1)^CFs!K$62,"")</f>
        <v/>
      </c>
      <c r="M71" s="10" t="str">
        <f ca="1">IF(MOD(M$62,$B71)=0,$D71*(INFLATION+1)^CFs!L$62,"")</f>
        <v/>
      </c>
      <c r="N71" s="10" t="str">
        <f ca="1">IF(MOD(N$62,$B71)=0,$D71*(INFLATION+1)^CFs!M$62,"")</f>
        <v/>
      </c>
      <c r="O71" s="10" t="str">
        <f ca="1">IF(MOD(O$62,$B71)=0,$D71*(INFLATION+1)^CFs!N$62,"")</f>
        <v/>
      </c>
      <c r="P71" s="10" t="str">
        <f ca="1">IF(MOD(P$62,$B71)=0,$D71*(INFLATION+1)^CFs!O$62,"")</f>
        <v/>
      </c>
      <c r="Q71" s="10" t="str">
        <f ca="1">IF(MOD(Q$62,$B71)=0,$D71*(INFLATION+1)^CFs!P$62,"")</f>
        <v/>
      </c>
      <c r="R71" s="10">
        <f ca="1">IF(MOD(R$62,$B71)=0,$D71*(INFLATION+1)^CFs!Q$62,"")</f>
        <v>315519.63274076517</v>
      </c>
      <c r="S71" s="10" t="str">
        <f ca="1">IF(MOD(S$62,$B71)=0,$D71*(INFLATION+1)^CFs!R$62,"")</f>
        <v/>
      </c>
      <c r="T71" s="10" t="str">
        <f ca="1">IF(MOD(T$62,$B71)=0,$D71*(INFLATION+1)^CFs!S$62,"")</f>
        <v/>
      </c>
      <c r="U71" s="10" t="str">
        <f ca="1">IF(MOD(U$62,$B71)=0,$D71*(INFLATION+1)^CFs!T$62,"")</f>
        <v/>
      </c>
      <c r="V71" s="10" t="str">
        <f ca="1">IF(MOD(V$62,$B71)=0,$D71*(INFLATION+1)^CFs!U$62,"")</f>
        <v/>
      </c>
      <c r="W71" s="10" t="str">
        <f ca="1">IF(MOD(W$62,$B71)=0,$D71*(INFLATION+1)^CFs!V$62,"")</f>
        <v/>
      </c>
      <c r="X71" s="10" t="str">
        <f ca="1">IF(MOD(X$62,$B71)=0,$D71*(INFLATION+1)^CFs!W$62,"")</f>
        <v/>
      </c>
      <c r="Y71" s="10" t="str">
        <f ca="1">IF(MOD(Y$62,$B71)=0,$D71*(INFLATION+1)^CFs!X$62,"")</f>
        <v/>
      </c>
      <c r="Z71" s="10" t="str">
        <f ca="1">IF(MOD(Z$62,$B71)=0,$D71*(INFLATION+1)^CFs!Y$62,"")</f>
        <v/>
      </c>
      <c r="AA71" s="10" t="str">
        <f ca="1">IF(MOD(AA$62,$B71)=0,$D71*(INFLATION+1)^CFs!Z$62,"")</f>
        <v/>
      </c>
      <c r="AB71" s="10" t="str">
        <f ca="1">IF(MOD(AB$62,$B71)=0,$D71*(INFLATION+1)^CFs!AA$62,"")</f>
        <v/>
      </c>
      <c r="AC71" s="10" t="str">
        <f ca="1">IF(MOD(AC$62,$B71)=0,$D71*(INFLATION+1)^CFs!AB$62,"")</f>
        <v/>
      </c>
      <c r="AD71" s="10" t="str">
        <f ca="1">IF(MOD(AD$62,$B71)=0,$D71*(INFLATION+1)^CFs!AC$62,"")</f>
        <v/>
      </c>
      <c r="AE71" s="10" t="str">
        <f ca="1">IF(MOD(AE$62,$B71)=0,$D71*(INFLATION+1)^CFs!AD$62,"")</f>
        <v/>
      </c>
      <c r="AF71" s="10" t="str">
        <f ca="1">IF(MOD(AF$62,$B71)=0,$D71*(INFLATION+1)^CFs!AE$62,"")</f>
        <v/>
      </c>
      <c r="AG71" s="10">
        <f ca="1">IF(MOD(AG$62,$B71)=0,$D71*(INFLATION+1)^CFs!AF$62,"")</f>
        <v>463699.6834154267</v>
      </c>
      <c r="AH71" s="10" t="str">
        <f ca="1">IF(MOD(AH$62,$B71)=0,$D71*(INFLATION+1)^CFs!AG$62,"")</f>
        <v/>
      </c>
      <c r="AI71" s="10" t="str">
        <f ca="1">IF(MOD(AI$62,$B71)=0,$D71*(INFLATION+1)^CFs!AH$62,"")</f>
        <v/>
      </c>
      <c r="AJ71" s="10" t="str">
        <f ca="1">IF(MOD(AJ$62,$B71)=0,$D71*(INFLATION+1)^CFs!AI$62,"")</f>
        <v/>
      </c>
      <c r="AK71" s="10" t="str">
        <f ca="1">IF(MOD(AK$62,$B71)=0,$D71*(INFLATION+1)^CFs!AJ$62,"")</f>
        <v/>
      </c>
      <c r="AL71" s="10" t="str">
        <f ca="1">IF(MOD(AL$62,$B71)=0,$D71*(INFLATION+1)^CFs!AK$62,"")</f>
        <v/>
      </c>
    </row>
    <row r="72" spans="1:38" x14ac:dyDescent="0.25">
      <c r="A72" t="str">
        <f>MAIN!$B$71</f>
        <v>Iekšējā apdare: Sienu apdare</v>
      </c>
      <c r="B72" s="2">
        <f ca="1">IF(MAIN!$E$73=Defined,MAIN!$F$74,MAIN!$E$74)</f>
        <v>15</v>
      </c>
      <c r="C72" s="2">
        <f>MAIN!$E$72</f>
        <v>277490.32</v>
      </c>
      <c r="D72" s="2">
        <f t="shared" si="40"/>
        <v>277490.32</v>
      </c>
      <c r="E72" s="10" t="str">
        <f ca="1">IF(MOD(E$62,$B72)=0,$D72*(INFLATION+1)^CFs!D$62,"")</f>
        <v/>
      </c>
      <c r="F72" s="10" t="str">
        <f ca="1">IF(MOD(F$62,$B72)=0,$D72*(INFLATION+1)^CFs!E$62,"")</f>
        <v/>
      </c>
      <c r="G72" s="10" t="str">
        <f ca="1">IF(MOD(G$62,$B72)=0,$D72*(INFLATION+1)^CFs!F$62,"")</f>
        <v/>
      </c>
      <c r="H72" s="10" t="str">
        <f ca="1">IF(MOD(H$62,$B72)=0,$D72*(INFLATION+1)^CFs!G$62,"")</f>
        <v/>
      </c>
      <c r="I72" s="10" t="str">
        <f ca="1">IF(MOD(I$62,$B72)=0,$D72*(INFLATION+1)^CFs!H$62,"")</f>
        <v/>
      </c>
      <c r="J72" s="10" t="str">
        <f ca="1">IF(MOD(J$62,$B72)=0,$D72*(INFLATION+1)^CFs!I$62,"")</f>
        <v/>
      </c>
      <c r="K72" s="10" t="str">
        <f ca="1">IF(MOD(K$62,$B72)=0,$D72*(INFLATION+1)^CFs!J$62,"")</f>
        <v/>
      </c>
      <c r="L72" s="10" t="str">
        <f ca="1">IF(MOD(L$62,$B72)=0,$D72*(INFLATION+1)^CFs!K$62,"")</f>
        <v/>
      </c>
      <c r="M72" s="10" t="str">
        <f ca="1">IF(MOD(M$62,$B72)=0,$D72*(INFLATION+1)^CFs!L$62,"")</f>
        <v/>
      </c>
      <c r="N72" s="10" t="str">
        <f ca="1">IF(MOD(N$62,$B72)=0,$D72*(INFLATION+1)^CFs!M$62,"")</f>
        <v/>
      </c>
      <c r="O72" s="10" t="str">
        <f ca="1">IF(MOD(O$62,$B72)=0,$D72*(INFLATION+1)^CFs!N$62,"")</f>
        <v/>
      </c>
      <c r="P72" s="10" t="str">
        <f ca="1">IF(MOD(P$62,$B72)=0,$D72*(INFLATION+1)^CFs!O$62,"")</f>
        <v/>
      </c>
      <c r="Q72" s="10" t="str">
        <f ca="1">IF(MOD(Q$62,$B72)=0,$D72*(INFLATION+1)^CFs!P$62,"")</f>
        <v/>
      </c>
      <c r="R72" s="10">
        <f ca="1">IF(MOD(R$62,$B72)=0,$D72*(INFLATION+1)^CFs!Q$62,"")</f>
        <v>397475.97983292816</v>
      </c>
      <c r="S72" s="10" t="str">
        <f ca="1">IF(MOD(S$62,$B72)=0,$D72*(INFLATION+1)^CFs!R$62,"")</f>
        <v/>
      </c>
      <c r="T72" s="10" t="str">
        <f ca="1">IF(MOD(T$62,$B72)=0,$D72*(INFLATION+1)^CFs!S$62,"")</f>
        <v/>
      </c>
      <c r="U72" s="10" t="str">
        <f ca="1">IF(MOD(U$62,$B72)=0,$D72*(INFLATION+1)^CFs!T$62,"")</f>
        <v/>
      </c>
      <c r="V72" s="10" t="str">
        <f ca="1">IF(MOD(V$62,$B72)=0,$D72*(INFLATION+1)^CFs!U$62,"")</f>
        <v/>
      </c>
      <c r="W72" s="10" t="str">
        <f ca="1">IF(MOD(W$62,$B72)=0,$D72*(INFLATION+1)^CFs!V$62,"")</f>
        <v/>
      </c>
      <c r="X72" s="10" t="str">
        <f ca="1">IF(MOD(X$62,$B72)=0,$D72*(INFLATION+1)^CFs!W$62,"")</f>
        <v/>
      </c>
      <c r="Y72" s="10" t="str">
        <f ca="1">IF(MOD(Y$62,$B72)=0,$D72*(INFLATION+1)^CFs!X$62,"")</f>
        <v/>
      </c>
      <c r="Z72" s="10" t="str">
        <f ca="1">IF(MOD(Z$62,$B72)=0,$D72*(INFLATION+1)^CFs!Y$62,"")</f>
        <v/>
      </c>
      <c r="AA72" s="10" t="str">
        <f ca="1">IF(MOD(AA$62,$B72)=0,$D72*(INFLATION+1)^CFs!Z$62,"")</f>
        <v/>
      </c>
      <c r="AB72" s="10" t="str">
        <f ca="1">IF(MOD(AB$62,$B72)=0,$D72*(INFLATION+1)^CFs!AA$62,"")</f>
        <v/>
      </c>
      <c r="AC72" s="10" t="str">
        <f ca="1">IF(MOD(AC$62,$B72)=0,$D72*(INFLATION+1)^CFs!AB$62,"")</f>
        <v/>
      </c>
      <c r="AD72" s="10" t="str">
        <f ca="1">IF(MOD(AD$62,$B72)=0,$D72*(INFLATION+1)^CFs!AC$62,"")</f>
        <v/>
      </c>
      <c r="AE72" s="10" t="str">
        <f ca="1">IF(MOD(AE$62,$B72)=0,$D72*(INFLATION+1)^CFs!AD$62,"")</f>
        <v/>
      </c>
      <c r="AF72" s="10" t="str">
        <f ca="1">IF(MOD(AF$62,$B72)=0,$D72*(INFLATION+1)^CFs!AE$62,"")</f>
        <v/>
      </c>
      <c r="AG72" s="10">
        <f ca="1">IF(MOD(AG$62,$B72)=0,$D72*(INFLATION+1)^CFs!AF$62,"")</f>
        <v>584145.85619525064</v>
      </c>
      <c r="AH72" s="10" t="str">
        <f ca="1">IF(MOD(AH$62,$B72)=0,$D72*(INFLATION+1)^CFs!AG$62,"")</f>
        <v/>
      </c>
      <c r="AI72" s="10" t="str">
        <f ca="1">IF(MOD(AI$62,$B72)=0,$D72*(INFLATION+1)^CFs!AH$62,"")</f>
        <v/>
      </c>
      <c r="AJ72" s="10" t="str">
        <f ca="1">IF(MOD(AJ$62,$B72)=0,$D72*(INFLATION+1)^CFs!AI$62,"")</f>
        <v/>
      </c>
      <c r="AK72" s="10" t="str">
        <f ca="1">IF(MOD(AK$62,$B72)=0,$D72*(INFLATION+1)^CFs!AJ$62,"")</f>
        <v/>
      </c>
      <c r="AL72" s="10" t="str">
        <f ca="1">IF(MOD(AL$62,$B72)=0,$D72*(INFLATION+1)^CFs!AK$62,"")</f>
        <v/>
      </c>
    </row>
    <row r="73" spans="1:38" x14ac:dyDescent="0.25">
      <c r="A73" t="str">
        <f>MAIN!$B$77</f>
        <v>Iekšdurvis</v>
      </c>
      <c r="B73" s="2">
        <f ca="1">IF(MAIN!$E$79=Defined,MAIN!$F$80,MAIN!$E$80)</f>
        <v>15</v>
      </c>
      <c r="C73" s="2">
        <f>MAIN!$E$78</f>
        <v>108330.4</v>
      </c>
      <c r="D73" s="2">
        <f t="shared" ref="D73" si="41">C73</f>
        <v>108330.4</v>
      </c>
      <c r="E73" s="10" t="str">
        <f ca="1">IF(MOD(E$62,$B73)=0,$D73*(INFLATION+1)^CFs!D$62,"")</f>
        <v/>
      </c>
      <c r="F73" s="10" t="str">
        <f ca="1">IF(MOD(F$62,$B73)=0,$D73*(INFLATION+1)^CFs!E$62,"")</f>
        <v/>
      </c>
      <c r="G73" s="10" t="str">
        <f ca="1">IF(MOD(G$62,$B73)=0,$D73*(INFLATION+1)^CFs!F$62,"")</f>
        <v/>
      </c>
      <c r="H73" s="10" t="str">
        <f ca="1">IF(MOD(H$62,$B73)=0,$D73*(INFLATION+1)^CFs!G$62,"")</f>
        <v/>
      </c>
      <c r="I73" s="10" t="str">
        <f ca="1">IF(MOD(I$62,$B73)=0,$D73*(INFLATION+1)^CFs!H$62,"")</f>
        <v/>
      </c>
      <c r="J73" s="10" t="str">
        <f ca="1">IF(MOD(J$62,$B73)=0,$D73*(INFLATION+1)^CFs!I$62,"")</f>
        <v/>
      </c>
      <c r="K73" s="10" t="str">
        <f ca="1">IF(MOD(K$62,$B73)=0,$D73*(INFLATION+1)^CFs!J$62,"")</f>
        <v/>
      </c>
      <c r="L73" s="10" t="str">
        <f ca="1">IF(MOD(L$62,$B73)=0,$D73*(INFLATION+1)^CFs!K$62,"")</f>
        <v/>
      </c>
      <c r="M73" s="10" t="str">
        <f ca="1">IF(MOD(M$62,$B73)=0,$D73*(INFLATION+1)^CFs!L$62,"")</f>
        <v/>
      </c>
      <c r="N73" s="10" t="str">
        <f ca="1">IF(MOD(N$62,$B73)=0,$D73*(INFLATION+1)^CFs!M$62,"")</f>
        <v/>
      </c>
      <c r="O73" s="10" t="str">
        <f ca="1">IF(MOD(O$62,$B73)=0,$D73*(INFLATION+1)^CFs!N$62,"")</f>
        <v/>
      </c>
      <c r="P73" s="10" t="str">
        <f ca="1">IF(MOD(P$62,$B73)=0,$D73*(INFLATION+1)^CFs!O$62,"")</f>
        <v/>
      </c>
      <c r="Q73" s="10" t="str">
        <f ca="1">IF(MOD(Q$62,$B73)=0,$D73*(INFLATION+1)^CFs!P$62,"")</f>
        <v/>
      </c>
      <c r="R73" s="10">
        <f ca="1">IF(MOD(R$62,$B73)=0,$D73*(INFLATION+1)^CFs!Q$62,"")</f>
        <v>155172.01423708416</v>
      </c>
      <c r="S73" s="10" t="str">
        <f ca="1">IF(MOD(S$62,$B73)=0,$D73*(INFLATION+1)^CFs!R$62,"")</f>
        <v/>
      </c>
      <c r="T73" s="10" t="str">
        <f ca="1">IF(MOD(T$62,$B73)=0,$D73*(INFLATION+1)^CFs!S$62,"")</f>
        <v/>
      </c>
      <c r="U73" s="10" t="str">
        <f ca="1">IF(MOD(U$62,$B73)=0,$D73*(INFLATION+1)^CFs!T$62,"")</f>
        <v/>
      </c>
      <c r="V73" s="10" t="str">
        <f ca="1">IF(MOD(V$62,$B73)=0,$D73*(INFLATION+1)^CFs!U$62,"")</f>
        <v/>
      </c>
      <c r="W73" s="10" t="str">
        <f ca="1">IF(MOD(W$62,$B73)=0,$D73*(INFLATION+1)^CFs!V$62,"")</f>
        <v/>
      </c>
      <c r="X73" s="10" t="str">
        <f ca="1">IF(MOD(X$62,$B73)=0,$D73*(INFLATION+1)^CFs!W$62,"")</f>
        <v/>
      </c>
      <c r="Y73" s="10" t="str">
        <f ca="1">IF(MOD(Y$62,$B73)=0,$D73*(INFLATION+1)^CFs!X$62,"")</f>
        <v/>
      </c>
      <c r="Z73" s="10" t="str">
        <f ca="1">IF(MOD(Z$62,$B73)=0,$D73*(INFLATION+1)^CFs!Y$62,"")</f>
        <v/>
      </c>
      <c r="AA73" s="10" t="str">
        <f ca="1">IF(MOD(AA$62,$B73)=0,$D73*(INFLATION+1)^CFs!Z$62,"")</f>
        <v/>
      </c>
      <c r="AB73" s="10" t="str">
        <f ca="1">IF(MOD(AB$62,$B73)=0,$D73*(INFLATION+1)^CFs!AA$62,"")</f>
        <v/>
      </c>
      <c r="AC73" s="10" t="str">
        <f ca="1">IF(MOD(AC$62,$B73)=0,$D73*(INFLATION+1)^CFs!AB$62,"")</f>
        <v/>
      </c>
      <c r="AD73" s="10" t="str">
        <f ca="1">IF(MOD(AD$62,$B73)=0,$D73*(INFLATION+1)^CFs!AC$62,"")</f>
        <v/>
      </c>
      <c r="AE73" s="10" t="str">
        <f ca="1">IF(MOD(AE$62,$B73)=0,$D73*(INFLATION+1)^CFs!AD$62,"")</f>
        <v/>
      </c>
      <c r="AF73" s="10" t="str">
        <f ca="1">IF(MOD(AF$62,$B73)=0,$D73*(INFLATION+1)^CFs!AE$62,"")</f>
        <v/>
      </c>
      <c r="AG73" s="10">
        <f ca="1">IF(MOD(AG$62,$B73)=0,$D73*(INFLATION+1)^CFs!AF$62,"")</f>
        <v>228046.70901663878</v>
      </c>
      <c r="AH73" s="10" t="str">
        <f ca="1">IF(MOD(AH$62,$B73)=0,$D73*(INFLATION+1)^CFs!AG$62,"")</f>
        <v/>
      </c>
      <c r="AI73" s="10" t="str">
        <f ca="1">IF(MOD(AI$62,$B73)=0,$D73*(INFLATION+1)^CFs!AH$62,"")</f>
        <v/>
      </c>
      <c r="AJ73" s="10" t="str">
        <f ca="1">IF(MOD(AJ$62,$B73)=0,$D73*(INFLATION+1)^CFs!AI$62,"")</f>
        <v/>
      </c>
      <c r="AK73" s="10" t="str">
        <f ca="1">IF(MOD(AK$62,$B73)=0,$D73*(INFLATION+1)^CFs!AJ$62,"")</f>
        <v/>
      </c>
      <c r="AL73" s="2" t="str">
        <f ca="1">IF(MOD(AL$62,$B73)=0,$D73*(INFLATION+1)^CFs!AK$62,"")</f>
        <v/>
      </c>
    </row>
    <row r="74" spans="1:38" x14ac:dyDescent="0.25">
      <c r="A74" t="str">
        <f>MAIN!$B$83</f>
        <v>Ārējā apdare</v>
      </c>
      <c r="B74" s="2">
        <f ca="1">IF(MAIN!$E$85=Defined,MAIN!$F$86,MAIN!$E$86)</f>
        <v>30</v>
      </c>
      <c r="C74" s="2">
        <f>MAIN!$E$84</f>
        <v>137716.29500000001</v>
      </c>
      <c r="D74" s="2">
        <f t="shared" si="39"/>
        <v>137716.29500000001</v>
      </c>
      <c r="E74" s="10" t="str">
        <f ca="1">IF(MOD(E$62,$B74)=0,$D74*(INFLATION+1)^CFs!D$62,"")</f>
        <v/>
      </c>
      <c r="F74" s="10" t="str">
        <f ca="1">IF(MOD(F$62,$B74)=0,$D74*(INFLATION+1)^CFs!E$62,"")</f>
        <v/>
      </c>
      <c r="G74" s="10" t="str">
        <f ca="1">IF(MOD(G$62,$B74)=0,$D74*(INFLATION+1)^CFs!F$62,"")</f>
        <v/>
      </c>
      <c r="H74" s="10" t="str">
        <f ca="1">IF(MOD(H$62,$B74)=0,$D74*(INFLATION+1)^CFs!G$62,"")</f>
        <v/>
      </c>
      <c r="I74" s="10" t="str">
        <f ca="1">IF(MOD(I$62,$B74)=0,$D74*(INFLATION+1)^CFs!H$62,"")</f>
        <v/>
      </c>
      <c r="J74" s="10" t="str">
        <f ca="1">IF(MOD(J$62,$B74)=0,$D74*(INFLATION+1)^CFs!I$62,"")</f>
        <v/>
      </c>
      <c r="K74" s="10" t="str">
        <f ca="1">IF(MOD(K$62,$B74)=0,$D74*(INFLATION+1)^CFs!J$62,"")</f>
        <v/>
      </c>
      <c r="L74" s="10" t="str">
        <f ca="1">IF(MOD(L$62,$B74)=0,$D74*(INFLATION+1)^CFs!K$62,"")</f>
        <v/>
      </c>
      <c r="M74" s="10" t="str">
        <f ca="1">IF(MOD(M$62,$B74)=0,$D74*(INFLATION+1)^CFs!L$62,"")</f>
        <v/>
      </c>
      <c r="N74" s="10" t="str">
        <f ca="1">IF(MOD(N$62,$B74)=0,$D74*(INFLATION+1)^CFs!M$62,"")</f>
        <v/>
      </c>
      <c r="O74" s="10" t="str">
        <f ca="1">IF(MOD(O$62,$B74)=0,$D74*(INFLATION+1)^CFs!N$62,"")</f>
        <v/>
      </c>
      <c r="P74" s="10" t="str">
        <f ca="1">IF(MOD(P$62,$B74)=0,$D74*(INFLATION+1)^CFs!O$62,"")</f>
        <v/>
      </c>
      <c r="Q74" s="10" t="str">
        <f ca="1">IF(MOD(Q$62,$B74)=0,$D74*(INFLATION+1)^CFs!P$62,"")</f>
        <v/>
      </c>
      <c r="R74" s="10" t="str">
        <f ca="1">IF(MOD(R$62,$B74)=0,$D74*(INFLATION+1)^CFs!Q$62,"")</f>
        <v/>
      </c>
      <c r="S74" s="10" t="str">
        <f ca="1">IF(MOD(S$62,$B74)=0,$D74*(INFLATION+1)^CFs!R$62,"")</f>
        <v/>
      </c>
      <c r="T74" s="10" t="str">
        <f ca="1">IF(MOD(T$62,$B74)=0,$D74*(INFLATION+1)^CFs!S$62,"")</f>
        <v/>
      </c>
      <c r="U74" s="10" t="str">
        <f ca="1">IF(MOD(U$62,$B74)=0,$D74*(INFLATION+1)^CFs!T$62,"")</f>
        <v/>
      </c>
      <c r="V74" s="10" t="str">
        <f ca="1">IF(MOD(V$62,$B74)=0,$D74*(INFLATION+1)^CFs!U$62,"")</f>
        <v/>
      </c>
      <c r="W74" s="10" t="str">
        <f ca="1">IF(MOD(W$62,$B74)=0,$D74*(INFLATION+1)^CFs!V$62,"")</f>
        <v/>
      </c>
      <c r="X74" s="10" t="str">
        <f ca="1">IF(MOD(X$62,$B74)=0,$D74*(INFLATION+1)^CFs!W$62,"")</f>
        <v/>
      </c>
      <c r="Y74" s="10" t="str">
        <f ca="1">IF(MOD(Y$62,$B74)=0,$D74*(INFLATION+1)^CFs!X$62,"")</f>
        <v/>
      </c>
      <c r="Z74" s="10" t="str">
        <f ca="1">IF(MOD(Z$62,$B74)=0,$D74*(INFLATION+1)^CFs!Y$62,"")</f>
        <v/>
      </c>
      <c r="AA74" s="10" t="str">
        <f ca="1">IF(MOD(AA$62,$B74)=0,$D74*(INFLATION+1)^CFs!Z$62,"")</f>
        <v/>
      </c>
      <c r="AB74" s="10" t="str">
        <f ca="1">IF(MOD(AB$62,$B74)=0,$D74*(INFLATION+1)^CFs!AA$62,"")</f>
        <v/>
      </c>
      <c r="AC74" s="10" t="str">
        <f ca="1">IF(MOD(AC$62,$B74)=0,$D74*(INFLATION+1)^CFs!AB$62,"")</f>
        <v/>
      </c>
      <c r="AD74" s="10" t="str">
        <f ca="1">IF(MOD(AD$62,$B74)=0,$D74*(INFLATION+1)^CFs!AC$62,"")</f>
        <v/>
      </c>
      <c r="AE74" s="10" t="str">
        <f ca="1">IF(MOD(AE$62,$B74)=0,$D74*(INFLATION+1)^CFs!AD$62,"")</f>
        <v/>
      </c>
      <c r="AF74" s="10" t="str">
        <f ca="1">IF(MOD(AF$62,$B74)=0,$D74*(INFLATION+1)^CFs!AE$62,"")</f>
        <v/>
      </c>
      <c r="AG74" s="10">
        <f ca="1">IF(MOD(AG$62,$B74)=0,$D74*(INFLATION+1)^CFs!AF$62,"")</f>
        <v>289907.06073931779</v>
      </c>
      <c r="AH74" s="10" t="str">
        <f ca="1">IF(MOD(AH$62,$B74)=0,$D74*(INFLATION+1)^CFs!AG$62,"")</f>
        <v/>
      </c>
      <c r="AI74" s="10" t="str">
        <f ca="1">IF(MOD(AI$62,$B74)=0,$D74*(INFLATION+1)^CFs!AH$62,"")</f>
        <v/>
      </c>
      <c r="AJ74" s="10" t="str">
        <f ca="1">IF(MOD(AJ$62,$B74)=0,$D74*(INFLATION+1)^CFs!AI$62,"")</f>
        <v/>
      </c>
      <c r="AK74" s="10" t="str">
        <f ca="1">IF(MOD(AK$62,$B74)=0,$D74*(INFLATION+1)^CFs!AJ$62,"")</f>
        <v/>
      </c>
      <c r="AL74" s="2" t="str">
        <f ca="1">IF(MOD(AL$62,$B74)=0,$D74*(INFLATION+1)^CFs!AK$62,"")</f>
        <v/>
      </c>
    </row>
    <row r="75" spans="1:38" x14ac:dyDescent="0.25">
      <c r="A75" t="str">
        <f>MAIN!$B$90</f>
        <v>Ārsienas</v>
      </c>
      <c r="B75" s="2">
        <f ca="1">IF(MAIN!$E$92=Defined,MAIN!$F$93,MAIN!$E$93)</f>
        <v>25</v>
      </c>
      <c r="C75" s="2">
        <f>MAIN!$E$91</f>
        <v>92695.468299999993</v>
      </c>
      <c r="D75" s="2">
        <f t="shared" si="39"/>
        <v>92695.468299999993</v>
      </c>
      <c r="E75" s="10" t="str">
        <f ca="1">IF(MOD(E$62,$B75)=0,$D75*(INFLATION+1)^CFs!D$62,"")</f>
        <v/>
      </c>
      <c r="F75" s="10" t="str">
        <f ca="1">IF(MOD(F$62,$B75)=0,$D75*(INFLATION+1)^CFs!E$62,"")</f>
        <v/>
      </c>
      <c r="G75" s="10" t="str">
        <f ca="1">IF(MOD(G$62,$B75)=0,$D75*(INFLATION+1)^CFs!F$62,"")</f>
        <v/>
      </c>
      <c r="H75" s="10" t="str">
        <f ca="1">IF(MOD(H$62,$B75)=0,$D75*(INFLATION+1)^CFs!G$62,"")</f>
        <v/>
      </c>
      <c r="I75" s="10" t="str">
        <f ca="1">IF(MOD(I$62,$B75)=0,$D75*(INFLATION+1)^CFs!H$62,"")</f>
        <v/>
      </c>
      <c r="J75" s="10" t="str">
        <f ca="1">IF(MOD(J$62,$B75)=0,$D75*(INFLATION+1)^CFs!I$62,"")</f>
        <v/>
      </c>
      <c r="K75" s="10" t="str">
        <f ca="1">IF(MOD(K$62,$B75)=0,$D75*(INFLATION+1)^CFs!J$62,"")</f>
        <v/>
      </c>
      <c r="L75" s="10" t="str">
        <f ca="1">IF(MOD(L$62,$B75)=0,$D75*(INFLATION+1)^CFs!K$62,"")</f>
        <v/>
      </c>
      <c r="M75" s="10" t="str">
        <f ca="1">IF(MOD(M$62,$B75)=0,$D75*(INFLATION+1)^CFs!L$62,"")</f>
        <v/>
      </c>
      <c r="N75" s="10" t="str">
        <f ca="1">IF(MOD(N$62,$B75)=0,$D75*(INFLATION+1)^CFs!M$62,"")</f>
        <v/>
      </c>
      <c r="O75" s="10" t="str">
        <f ca="1">IF(MOD(O$62,$B75)=0,$D75*(INFLATION+1)^CFs!N$62,"")</f>
        <v/>
      </c>
      <c r="P75" s="10" t="str">
        <f ca="1">IF(MOD(P$62,$B75)=0,$D75*(INFLATION+1)^CFs!O$62,"")</f>
        <v/>
      </c>
      <c r="Q75" s="10" t="str">
        <f ca="1">IF(MOD(Q$62,$B75)=0,$D75*(INFLATION+1)^CFs!P$62,"")</f>
        <v/>
      </c>
      <c r="R75" s="10" t="str">
        <f ca="1">IF(MOD(R$62,$B75)=0,$D75*(INFLATION+1)^CFs!Q$62,"")</f>
        <v/>
      </c>
      <c r="S75" s="10" t="str">
        <f ca="1">IF(MOD(S$62,$B75)=0,$D75*(INFLATION+1)^CFs!R$62,"")</f>
        <v/>
      </c>
      <c r="T75" s="10" t="str">
        <f ca="1">IF(MOD(T$62,$B75)=0,$D75*(INFLATION+1)^CFs!S$62,"")</f>
        <v/>
      </c>
      <c r="U75" s="10" t="str">
        <f ca="1">IF(MOD(U$62,$B75)=0,$D75*(INFLATION+1)^CFs!T$62,"")</f>
        <v/>
      </c>
      <c r="V75" s="10" t="str">
        <f ca="1">IF(MOD(V$62,$B75)=0,$D75*(INFLATION+1)^CFs!U$62,"")</f>
        <v/>
      </c>
      <c r="W75" s="10" t="str">
        <f ca="1">IF(MOD(W$62,$B75)=0,$D75*(INFLATION+1)^CFs!V$62,"")</f>
        <v/>
      </c>
      <c r="X75" s="10" t="str">
        <f ca="1">IF(MOD(X$62,$B75)=0,$D75*(INFLATION+1)^CFs!W$62,"")</f>
        <v/>
      </c>
      <c r="Y75" s="10" t="str">
        <f ca="1">IF(MOD(Y$62,$B75)=0,$D75*(INFLATION+1)^CFs!X$62,"")</f>
        <v/>
      </c>
      <c r="Z75" s="10" t="str">
        <f ca="1">IF(MOD(Z$62,$B75)=0,$D75*(INFLATION+1)^CFs!Y$62,"")</f>
        <v/>
      </c>
      <c r="AA75" s="10" t="str">
        <f ca="1">IF(MOD(AA$62,$B75)=0,$D75*(INFLATION+1)^CFs!Z$62,"")</f>
        <v/>
      </c>
      <c r="AB75" s="10">
        <f ca="1">IF(MOD(AB$62,$B75)=0,$D75*(INFLATION+1)^CFs!AA$62,"")</f>
        <v>171630.77418031718</v>
      </c>
      <c r="AC75" s="10" t="str">
        <f ca="1">IF(MOD(AC$62,$B75)=0,$D75*(INFLATION+1)^CFs!AB$62,"")</f>
        <v/>
      </c>
      <c r="AD75" s="10" t="str">
        <f ca="1">IF(MOD(AD$62,$B75)=0,$D75*(INFLATION+1)^CFs!AC$62,"")</f>
        <v/>
      </c>
      <c r="AE75" s="10" t="str">
        <f ca="1">IF(MOD(AE$62,$B75)=0,$D75*(INFLATION+1)^CFs!AD$62,"")</f>
        <v/>
      </c>
      <c r="AF75" s="10" t="str">
        <f ca="1">IF(MOD(AF$62,$B75)=0,$D75*(INFLATION+1)^CFs!AE$62,"")</f>
        <v/>
      </c>
      <c r="AG75" s="10" t="str">
        <f ca="1">IF(MOD(AG$62,$B75)=0,$D75*(INFLATION+1)^CFs!AF$62,"")</f>
        <v/>
      </c>
      <c r="AH75" s="10" t="str">
        <f ca="1">IF(MOD(AH$62,$B75)=0,$D75*(INFLATION+1)^CFs!AG$62,"")</f>
        <v/>
      </c>
      <c r="AI75" s="10" t="str">
        <f ca="1">IF(MOD(AI$62,$B75)=0,$D75*(INFLATION+1)^CFs!AH$62,"")</f>
        <v/>
      </c>
      <c r="AJ75" s="10" t="str">
        <f ca="1">IF(MOD(AJ$62,$B75)=0,$D75*(INFLATION+1)^CFs!AI$62,"")</f>
        <v/>
      </c>
      <c r="AK75" s="10" t="str">
        <f ca="1">IF(MOD(AK$62,$B75)=0,$D75*(INFLATION+1)^CFs!AJ$62,"")</f>
        <v/>
      </c>
      <c r="AL75" s="2" t="str">
        <f ca="1">IF(MOD(AL$62,$B75)=0,$D75*(INFLATION+1)^CFs!AK$62,"")</f>
        <v/>
      </c>
    </row>
    <row r="76" spans="1:38" x14ac:dyDescent="0.25">
      <c r="A76" t="str">
        <f>MAIN!$B$96</f>
        <v>Logi un stiklotās fasādes</v>
      </c>
      <c r="B76" s="2">
        <f ca="1">IF(MAIN!$E$98=Defined,MAIN!$F$99,MAIN!$E$99)</f>
        <v>37</v>
      </c>
      <c r="C76" s="2">
        <f>MAIN!$E$97</f>
        <v>119184.4814</v>
      </c>
      <c r="D76" s="2">
        <f t="shared" si="39"/>
        <v>119184.4814</v>
      </c>
      <c r="E76" s="10" t="str">
        <f ca="1">IF(MOD(E$62,$B76)=0,$D76*(INFLATION+1)^CFs!D$62,"")</f>
        <v/>
      </c>
      <c r="F76" s="10" t="str">
        <f ca="1">IF(MOD(F$62,$B76)=0,$D76*(INFLATION+1)^CFs!E$62,"")</f>
        <v/>
      </c>
      <c r="G76" s="10" t="str">
        <f ca="1">IF(MOD(G$62,$B76)=0,$D76*(INFLATION+1)^CFs!F$62,"")</f>
        <v/>
      </c>
      <c r="H76" s="10" t="str">
        <f ca="1">IF(MOD(H$62,$B76)=0,$D76*(INFLATION+1)^CFs!G$62,"")</f>
        <v/>
      </c>
      <c r="I76" s="10" t="str">
        <f ca="1">IF(MOD(I$62,$B76)=0,$D76*(INFLATION+1)^CFs!H$62,"")</f>
        <v/>
      </c>
      <c r="J76" s="10" t="str">
        <f ca="1">IF(MOD(J$62,$B76)=0,$D76*(INFLATION+1)^CFs!I$62,"")</f>
        <v/>
      </c>
      <c r="K76" s="10" t="str">
        <f ca="1">IF(MOD(K$62,$B76)=0,$D76*(INFLATION+1)^CFs!J$62,"")</f>
        <v/>
      </c>
      <c r="L76" s="10" t="str">
        <f ca="1">IF(MOD(L$62,$B76)=0,$D76*(INFLATION+1)^CFs!K$62,"")</f>
        <v/>
      </c>
      <c r="M76" s="10" t="str">
        <f ca="1">IF(MOD(M$62,$B76)=0,$D76*(INFLATION+1)^CFs!L$62,"")</f>
        <v/>
      </c>
      <c r="N76" s="10" t="str">
        <f ca="1">IF(MOD(N$62,$B76)=0,$D76*(INFLATION+1)^CFs!M$62,"")</f>
        <v/>
      </c>
      <c r="O76" s="10" t="str">
        <f ca="1">IF(MOD(O$62,$B76)=0,$D76*(INFLATION+1)^CFs!N$62,"")</f>
        <v/>
      </c>
      <c r="P76" s="10" t="str">
        <f ca="1">IF(MOD(P$62,$B76)=0,$D76*(INFLATION+1)^CFs!O$62,"")</f>
        <v/>
      </c>
      <c r="Q76" s="10" t="str">
        <f ca="1">IF(MOD(Q$62,$B76)=0,$D76*(INFLATION+1)^CFs!P$62,"")</f>
        <v/>
      </c>
      <c r="R76" s="10" t="str">
        <f ca="1">IF(MOD(R$62,$B76)=0,$D76*(INFLATION+1)^CFs!Q$62,"")</f>
        <v/>
      </c>
      <c r="S76" s="10" t="str">
        <f ca="1">IF(MOD(S$62,$B76)=0,$D76*(INFLATION+1)^CFs!R$62,"")</f>
        <v/>
      </c>
      <c r="T76" s="10" t="str">
        <f ca="1">IF(MOD(T$62,$B76)=0,$D76*(INFLATION+1)^CFs!S$62,"")</f>
        <v/>
      </c>
      <c r="U76" s="10" t="str">
        <f ca="1">IF(MOD(U$62,$B76)=0,$D76*(INFLATION+1)^CFs!T$62,"")</f>
        <v/>
      </c>
      <c r="V76" s="10" t="str">
        <f ca="1">IF(MOD(V$62,$B76)=0,$D76*(INFLATION+1)^CFs!U$62,"")</f>
        <v/>
      </c>
      <c r="W76" s="10" t="str">
        <f ca="1">IF(MOD(W$62,$B76)=0,$D76*(INFLATION+1)^CFs!V$62,"")</f>
        <v/>
      </c>
      <c r="X76" s="10" t="str">
        <f ca="1">IF(MOD(X$62,$B76)=0,$D76*(INFLATION+1)^CFs!W$62,"")</f>
        <v/>
      </c>
      <c r="Y76" s="10" t="str">
        <f ca="1">IF(MOD(Y$62,$B76)=0,$D76*(INFLATION+1)^CFs!X$62,"")</f>
        <v/>
      </c>
      <c r="Z76" s="10" t="str">
        <f ca="1">IF(MOD(Z$62,$B76)=0,$D76*(INFLATION+1)^CFs!Y$62,"")</f>
        <v/>
      </c>
      <c r="AA76" s="10" t="str">
        <f ca="1">IF(MOD(AA$62,$B76)=0,$D76*(INFLATION+1)^CFs!Z$62,"")</f>
        <v/>
      </c>
      <c r="AB76" s="10" t="str">
        <f ca="1">IF(MOD(AB$62,$B76)=0,$D76*(INFLATION+1)^CFs!AA$62,"")</f>
        <v/>
      </c>
      <c r="AC76" s="10" t="str">
        <f ca="1">IF(MOD(AC$62,$B76)=0,$D76*(INFLATION+1)^CFs!AB$62,"")</f>
        <v/>
      </c>
      <c r="AD76" s="10" t="str">
        <f ca="1">IF(MOD(AD$62,$B76)=0,$D76*(INFLATION+1)^CFs!AC$62,"")</f>
        <v/>
      </c>
      <c r="AE76" s="10" t="str">
        <f ca="1">IF(MOD(AE$62,$B76)=0,$D76*(INFLATION+1)^CFs!AD$62,"")</f>
        <v/>
      </c>
      <c r="AF76" s="10" t="str">
        <f ca="1">IF(MOD(AF$62,$B76)=0,$D76*(INFLATION+1)^CFs!AE$62,"")</f>
        <v/>
      </c>
      <c r="AG76" s="10" t="str">
        <f ca="1">IF(MOD(AG$62,$B76)=0,$D76*(INFLATION+1)^CFs!AF$62,"")</f>
        <v/>
      </c>
      <c r="AH76" s="10" t="str">
        <f ca="1">IF(MOD(AH$62,$B76)=0,$D76*(INFLATION+1)^CFs!AG$62,"")</f>
        <v/>
      </c>
      <c r="AI76" s="10" t="str">
        <f ca="1">IF(MOD(AI$62,$B76)=0,$D76*(INFLATION+1)^CFs!AH$62,"")</f>
        <v/>
      </c>
      <c r="AJ76" s="10" t="str">
        <f ca="1">IF(MOD(AJ$62,$B76)=0,$D76*(INFLATION+1)^CFs!AI$62,"")</f>
        <v/>
      </c>
      <c r="AK76" s="10" t="str">
        <f ca="1">IF(MOD(AK$62,$B76)=0,$D76*(INFLATION+1)^CFs!AJ$62,"")</f>
        <v/>
      </c>
      <c r="AL76" s="2" t="str">
        <f ca="1">IF(MOD(AL$62,$B76)=0,$D76*(INFLATION+1)^CFs!AK$62,"")</f>
        <v/>
      </c>
    </row>
    <row r="77" spans="1:38" x14ac:dyDescent="0.25">
      <c r="A77" t="str">
        <f>MAIN!$B$102</f>
        <v>Ārdurvis</v>
      </c>
      <c r="B77" s="2">
        <f ca="1">IF(MAIN!$E$104=Defined,MAIN!$F$105,MAIN!$E$105)</f>
        <v>44</v>
      </c>
      <c r="C77" s="2">
        <f>MAIN!$E$103</f>
        <v>37453.839999999997</v>
      </c>
      <c r="D77" s="2">
        <f t="shared" si="39"/>
        <v>37453.839999999997</v>
      </c>
      <c r="E77" s="10" t="str">
        <f ca="1">IF(MOD(E$62,$B77)=0,$D77*(INFLATION+1)^CFs!D$62,"")</f>
        <v/>
      </c>
      <c r="F77" s="10" t="str">
        <f ca="1">IF(MOD(F$62,$B77)=0,$D77*(INFLATION+1)^CFs!E$62,"")</f>
        <v/>
      </c>
      <c r="G77" s="10" t="str">
        <f ca="1">IF(MOD(G$62,$B77)=0,$D77*(INFLATION+1)^CFs!F$62,"")</f>
        <v/>
      </c>
      <c r="H77" s="10" t="str">
        <f ca="1">IF(MOD(H$62,$B77)=0,$D77*(INFLATION+1)^CFs!G$62,"")</f>
        <v/>
      </c>
      <c r="I77" s="10" t="str">
        <f ca="1">IF(MOD(I$62,$B77)=0,$D77*(INFLATION+1)^CFs!H$62,"")</f>
        <v/>
      </c>
      <c r="J77" s="10" t="str">
        <f ca="1">IF(MOD(J$62,$B77)=0,$D77*(INFLATION+1)^CFs!I$62,"")</f>
        <v/>
      </c>
      <c r="K77" s="10" t="str">
        <f ca="1">IF(MOD(K$62,$B77)=0,$D77*(INFLATION+1)^CFs!J$62,"")</f>
        <v/>
      </c>
      <c r="L77" s="10" t="str">
        <f ca="1">IF(MOD(L$62,$B77)=0,$D77*(INFLATION+1)^CFs!K$62,"")</f>
        <v/>
      </c>
      <c r="M77" s="10" t="str">
        <f ca="1">IF(MOD(M$62,$B77)=0,$D77*(INFLATION+1)^CFs!L$62,"")</f>
        <v/>
      </c>
      <c r="N77" s="10" t="str">
        <f ca="1">IF(MOD(N$62,$B77)=0,$D77*(INFLATION+1)^CFs!M$62,"")</f>
        <v/>
      </c>
      <c r="O77" s="10" t="str">
        <f ca="1">IF(MOD(O$62,$B77)=0,$D77*(INFLATION+1)^CFs!N$62,"")</f>
        <v/>
      </c>
      <c r="P77" s="10" t="str">
        <f ca="1">IF(MOD(P$62,$B77)=0,$D77*(INFLATION+1)^CFs!O$62,"")</f>
        <v/>
      </c>
      <c r="Q77" s="10" t="str">
        <f ca="1">IF(MOD(Q$62,$B77)=0,$D77*(INFLATION+1)^CFs!P$62,"")</f>
        <v/>
      </c>
      <c r="R77" s="10" t="str">
        <f ca="1">IF(MOD(R$62,$B77)=0,$D77*(INFLATION+1)^CFs!Q$62,"")</f>
        <v/>
      </c>
      <c r="S77" s="10" t="str">
        <f ca="1">IF(MOD(S$62,$B77)=0,$D77*(INFLATION+1)^CFs!R$62,"")</f>
        <v/>
      </c>
      <c r="T77" s="10" t="str">
        <f ca="1">IF(MOD(T$62,$B77)=0,$D77*(INFLATION+1)^CFs!S$62,"")</f>
        <v/>
      </c>
      <c r="U77" s="10" t="str">
        <f ca="1">IF(MOD(U$62,$B77)=0,$D77*(INFLATION+1)^CFs!T$62,"")</f>
        <v/>
      </c>
      <c r="V77" s="10" t="str">
        <f ca="1">IF(MOD(V$62,$B77)=0,$D77*(INFLATION+1)^CFs!U$62,"")</f>
        <v/>
      </c>
      <c r="W77" s="10" t="str">
        <f ca="1">IF(MOD(W$62,$B77)=0,$D77*(INFLATION+1)^CFs!V$62,"")</f>
        <v/>
      </c>
      <c r="X77" s="10" t="str">
        <f ca="1">IF(MOD(X$62,$B77)=0,$D77*(INFLATION+1)^CFs!W$62,"")</f>
        <v/>
      </c>
      <c r="Y77" s="10" t="str">
        <f ca="1">IF(MOD(Y$62,$B77)=0,$D77*(INFLATION+1)^CFs!X$62,"")</f>
        <v/>
      </c>
      <c r="Z77" s="10" t="str">
        <f ca="1">IF(MOD(Z$62,$B77)=0,$D77*(INFLATION+1)^CFs!Y$62,"")</f>
        <v/>
      </c>
      <c r="AA77" s="10" t="str">
        <f ca="1">IF(MOD(AA$62,$B77)=0,$D77*(INFLATION+1)^CFs!Z$62,"")</f>
        <v/>
      </c>
      <c r="AB77" s="10" t="str">
        <f ca="1">IF(MOD(AB$62,$B77)=0,$D77*(INFLATION+1)^CFs!AA$62,"")</f>
        <v/>
      </c>
      <c r="AC77" s="10" t="str">
        <f ca="1">IF(MOD(AC$62,$B77)=0,$D77*(INFLATION+1)^CFs!AB$62,"")</f>
        <v/>
      </c>
      <c r="AD77" s="10" t="str">
        <f ca="1">IF(MOD(AD$62,$B77)=0,$D77*(INFLATION+1)^CFs!AC$62,"")</f>
        <v/>
      </c>
      <c r="AE77" s="10" t="str">
        <f ca="1">IF(MOD(AE$62,$B77)=0,$D77*(INFLATION+1)^CFs!AD$62,"")</f>
        <v/>
      </c>
      <c r="AF77" s="10" t="str">
        <f ca="1">IF(MOD(AF$62,$B77)=0,$D77*(INFLATION+1)^CFs!AE$62,"")</f>
        <v/>
      </c>
      <c r="AG77" s="10" t="str">
        <f ca="1">IF(MOD(AG$62,$B77)=0,$D77*(INFLATION+1)^CFs!AF$62,"")</f>
        <v/>
      </c>
      <c r="AH77" s="10" t="str">
        <f ca="1">IF(MOD(AH$62,$B77)=0,$D77*(INFLATION+1)^CFs!AG$62,"")</f>
        <v/>
      </c>
      <c r="AI77" s="10" t="str">
        <f ca="1">IF(MOD(AI$62,$B77)=0,$D77*(INFLATION+1)^CFs!AH$62,"")</f>
        <v/>
      </c>
      <c r="AJ77" s="10" t="str">
        <f ca="1">IF(MOD(AJ$62,$B77)=0,$D77*(INFLATION+1)^CFs!AI$62,"")</f>
        <v/>
      </c>
      <c r="AK77" s="10" t="str">
        <f ca="1">IF(MOD(AK$62,$B77)=0,$D77*(INFLATION+1)^CFs!AJ$62,"")</f>
        <v/>
      </c>
      <c r="AL77" s="2" t="str">
        <f ca="1">IF(MOD(AL$62,$B77)=0,$D77*(INFLATION+1)^CFs!AK$62,"")</f>
        <v/>
      </c>
    </row>
    <row r="78" spans="1:38" x14ac:dyDescent="0.25">
      <c r="A78" t="str">
        <f>MAIN!$B$108</f>
        <v>Jumts</v>
      </c>
      <c r="B78" s="2">
        <f ca="1">IF(MAIN!$E$110=Defined,MAIN!$F$111,MAIN!$E$111)</f>
        <v>35</v>
      </c>
      <c r="C78" s="2">
        <f>MAIN!$E$109</f>
        <v>52514.488200000007</v>
      </c>
      <c r="D78" s="2">
        <f t="shared" si="39"/>
        <v>52514.488200000007</v>
      </c>
      <c r="E78" s="10" t="str">
        <f ca="1">IF(MOD(E$62,$B78)=0,$D78*(INFLATION+1)^CFs!D$62,"")</f>
        <v/>
      </c>
      <c r="F78" s="10" t="str">
        <f ca="1">IF(MOD(F$62,$B78)=0,$D78*(INFLATION+1)^CFs!E$62,"")</f>
        <v/>
      </c>
      <c r="G78" s="10" t="str">
        <f ca="1">IF(MOD(G$62,$B78)=0,$D78*(INFLATION+1)^CFs!F$62,"")</f>
        <v/>
      </c>
      <c r="H78" s="10" t="str">
        <f ca="1">IF(MOD(H$62,$B78)=0,$D78*(INFLATION+1)^CFs!G$62,"")</f>
        <v/>
      </c>
      <c r="I78" s="10" t="str">
        <f ca="1">IF(MOD(I$62,$B78)=0,$D78*(INFLATION+1)^CFs!H$62,"")</f>
        <v/>
      </c>
      <c r="J78" s="10" t="str">
        <f ca="1">IF(MOD(J$62,$B78)=0,$D78*(INFLATION+1)^CFs!I$62,"")</f>
        <v/>
      </c>
      <c r="K78" s="10" t="str">
        <f ca="1">IF(MOD(K$62,$B78)=0,$D78*(INFLATION+1)^CFs!J$62,"")</f>
        <v/>
      </c>
      <c r="L78" s="10" t="str">
        <f ca="1">IF(MOD(L$62,$B78)=0,$D78*(INFLATION+1)^CFs!K$62,"")</f>
        <v/>
      </c>
      <c r="M78" s="10" t="str">
        <f ca="1">IF(MOD(M$62,$B78)=0,$D78*(INFLATION+1)^CFs!L$62,"")</f>
        <v/>
      </c>
      <c r="N78" s="10" t="str">
        <f ca="1">IF(MOD(N$62,$B78)=0,$D78*(INFLATION+1)^CFs!M$62,"")</f>
        <v/>
      </c>
      <c r="O78" s="10" t="str">
        <f ca="1">IF(MOD(O$62,$B78)=0,$D78*(INFLATION+1)^CFs!N$62,"")</f>
        <v/>
      </c>
      <c r="P78" s="10" t="str">
        <f ca="1">IF(MOD(P$62,$B78)=0,$D78*(INFLATION+1)^CFs!O$62,"")</f>
        <v/>
      </c>
      <c r="Q78" s="10" t="str">
        <f ca="1">IF(MOD(Q$62,$B78)=0,$D78*(INFLATION+1)^CFs!P$62,"")</f>
        <v/>
      </c>
      <c r="R78" s="10" t="str">
        <f ca="1">IF(MOD(R$62,$B78)=0,$D78*(INFLATION+1)^CFs!Q$62,"")</f>
        <v/>
      </c>
      <c r="S78" s="10" t="str">
        <f ca="1">IF(MOD(S$62,$B78)=0,$D78*(INFLATION+1)^CFs!R$62,"")</f>
        <v/>
      </c>
      <c r="T78" s="10" t="str">
        <f ca="1">IF(MOD(T$62,$B78)=0,$D78*(INFLATION+1)^CFs!S$62,"")</f>
        <v/>
      </c>
      <c r="U78" s="10" t="str">
        <f ca="1">IF(MOD(U$62,$B78)=0,$D78*(INFLATION+1)^CFs!T$62,"")</f>
        <v/>
      </c>
      <c r="V78" s="10" t="str">
        <f ca="1">IF(MOD(V$62,$B78)=0,$D78*(INFLATION+1)^CFs!U$62,"")</f>
        <v/>
      </c>
      <c r="W78" s="10" t="str">
        <f ca="1">IF(MOD(W$62,$B78)=0,$D78*(INFLATION+1)^CFs!V$62,"")</f>
        <v/>
      </c>
      <c r="X78" s="10" t="str">
        <f ca="1">IF(MOD(X$62,$B78)=0,$D78*(INFLATION+1)^CFs!W$62,"")</f>
        <v/>
      </c>
      <c r="Y78" s="10" t="str">
        <f ca="1">IF(MOD(Y$62,$B78)=0,$D78*(INFLATION+1)^CFs!X$62,"")</f>
        <v/>
      </c>
      <c r="Z78" s="10" t="str">
        <f ca="1">IF(MOD(Z$62,$B78)=0,$D78*(INFLATION+1)^CFs!Y$62,"")</f>
        <v/>
      </c>
      <c r="AA78" s="10" t="str">
        <f ca="1">IF(MOD(AA$62,$B78)=0,$D78*(INFLATION+1)^CFs!Z$62,"")</f>
        <v/>
      </c>
      <c r="AB78" s="10" t="str">
        <f ca="1">IF(MOD(AB$62,$B78)=0,$D78*(INFLATION+1)^CFs!AA$62,"")</f>
        <v/>
      </c>
      <c r="AC78" s="10" t="str">
        <f ca="1">IF(MOD(AC$62,$B78)=0,$D78*(INFLATION+1)^CFs!AB$62,"")</f>
        <v/>
      </c>
      <c r="AD78" s="10" t="str">
        <f ca="1">IF(MOD(AD$62,$B78)=0,$D78*(INFLATION+1)^CFs!AC$62,"")</f>
        <v/>
      </c>
      <c r="AE78" s="10" t="str">
        <f ca="1">IF(MOD(AE$62,$B78)=0,$D78*(INFLATION+1)^CFs!AD$62,"")</f>
        <v/>
      </c>
      <c r="AF78" s="10" t="str">
        <f ca="1">IF(MOD(AF$62,$B78)=0,$D78*(INFLATION+1)^CFs!AE$62,"")</f>
        <v/>
      </c>
      <c r="AG78" s="10" t="str">
        <f ca="1">IF(MOD(AG$62,$B78)=0,$D78*(INFLATION+1)^CFs!AF$62,"")</f>
        <v/>
      </c>
      <c r="AH78" s="10" t="str">
        <f ca="1">IF(MOD(AH$62,$B78)=0,$D78*(INFLATION+1)^CFs!AG$62,"")</f>
        <v/>
      </c>
      <c r="AI78" s="10" t="str">
        <f ca="1">IF(MOD(AI$62,$B78)=0,$D78*(INFLATION+1)^CFs!AH$62,"")</f>
        <v/>
      </c>
      <c r="AJ78" s="10" t="str">
        <f ca="1">IF(MOD(AJ$62,$B78)=0,$D78*(INFLATION+1)^CFs!AI$62,"")</f>
        <v/>
      </c>
      <c r="AK78" s="10" t="str">
        <f ca="1">IF(MOD(AK$62,$B78)=0,$D78*(INFLATION+1)^CFs!AJ$62,"")</f>
        <v/>
      </c>
      <c r="AL78" s="2">
        <f ca="1">IF(MOD(AL$62,$B78)=0,$D78*(INFLATION+1)^CFs!AK$62,"")</f>
        <v>125686.72314796064</v>
      </c>
    </row>
    <row r="79" spans="1:38" x14ac:dyDescent="0.25">
      <c r="A79" t="str">
        <f>MAIN!$B$114</f>
        <v>Citas kapitālizmaksas</v>
      </c>
      <c r="B79" s="2">
        <f>MAIN!$E$116</f>
        <v>30</v>
      </c>
      <c r="C79" s="2">
        <f>MAIN!$E$115</f>
        <v>467850.58260000014</v>
      </c>
      <c r="D79" s="2">
        <f t="shared" ref="D79" si="42">C79</f>
        <v>467850.58260000014</v>
      </c>
      <c r="E79" s="10" t="str">
        <f>IF(MOD(E$62,$B79)=0,$D79*(INFLATION+1)^CFs!D$62,"")</f>
        <v/>
      </c>
      <c r="F79" s="10" t="str">
        <f>IF(MOD(F$62,$B79)=0,$D79*(INFLATION+1)^CFs!E$62,"")</f>
        <v/>
      </c>
      <c r="G79" s="10" t="str">
        <f>IF(MOD(G$62,$B79)=0,$D79*(INFLATION+1)^CFs!F$62,"")</f>
        <v/>
      </c>
      <c r="H79" s="10" t="str">
        <f>IF(MOD(H$62,$B79)=0,$D79*(INFLATION+1)^CFs!G$62,"")</f>
        <v/>
      </c>
      <c r="I79" s="10" t="str">
        <f>IF(MOD(I$62,$B79)=0,$D79*(INFLATION+1)^CFs!H$62,"")</f>
        <v/>
      </c>
      <c r="J79" s="10" t="str">
        <f>IF(MOD(J$62,$B79)=0,$D79*(INFLATION+1)^CFs!I$62,"")</f>
        <v/>
      </c>
      <c r="K79" s="10" t="str">
        <f>IF(MOD(K$62,$B79)=0,$D79*(INFLATION+1)^CFs!J$62,"")</f>
        <v/>
      </c>
      <c r="L79" s="10" t="str">
        <f>IF(MOD(L$62,$B79)=0,$D79*(INFLATION+1)^CFs!K$62,"")</f>
        <v/>
      </c>
      <c r="M79" s="10" t="str">
        <f>IF(MOD(M$62,$B79)=0,$D79*(INFLATION+1)^CFs!L$62,"")</f>
        <v/>
      </c>
      <c r="N79" s="10" t="str">
        <f>IF(MOD(N$62,$B79)=0,$D79*(INFLATION+1)^CFs!M$62,"")</f>
        <v/>
      </c>
      <c r="O79" s="10" t="str">
        <f>IF(MOD(O$62,$B79)=0,$D79*(INFLATION+1)^CFs!N$62,"")</f>
        <v/>
      </c>
      <c r="P79" s="10" t="str">
        <f>IF(MOD(P$62,$B79)=0,$D79*(INFLATION+1)^CFs!O$62,"")</f>
        <v/>
      </c>
      <c r="Q79" s="10" t="str">
        <f>IF(MOD(Q$62,$B79)=0,$D79*(INFLATION+1)^CFs!P$62,"")</f>
        <v/>
      </c>
      <c r="R79" s="10" t="str">
        <f>IF(MOD(R$62,$B79)=0,$D79*(INFLATION+1)^CFs!Q$62,"")</f>
        <v/>
      </c>
      <c r="S79" s="10" t="str">
        <f>IF(MOD(S$62,$B79)=0,$D79*(INFLATION+1)^CFs!R$62,"")</f>
        <v/>
      </c>
      <c r="T79" s="10" t="str">
        <f>IF(MOD(T$62,$B79)=0,$D79*(INFLATION+1)^CFs!S$62,"")</f>
        <v/>
      </c>
      <c r="U79" s="10" t="str">
        <f>IF(MOD(U$62,$B79)=0,$D79*(INFLATION+1)^CFs!T$62,"")</f>
        <v/>
      </c>
      <c r="V79" s="10" t="str">
        <f>IF(MOD(V$62,$B79)=0,$D79*(INFLATION+1)^CFs!U$62,"")</f>
        <v/>
      </c>
      <c r="W79" s="10" t="str">
        <f>IF(MOD(W$62,$B79)=0,$D79*(INFLATION+1)^CFs!V$62,"")</f>
        <v/>
      </c>
      <c r="X79" s="10" t="str">
        <f>IF(MOD(X$62,$B79)=0,$D79*(INFLATION+1)^CFs!W$62,"")</f>
        <v/>
      </c>
      <c r="Y79" s="10" t="str">
        <f>IF(MOD(Y$62,$B79)=0,$D79*(INFLATION+1)^CFs!X$62,"")</f>
        <v/>
      </c>
      <c r="Z79" s="10" t="str">
        <f>IF(MOD(Z$62,$B79)=0,$D79*(INFLATION+1)^CFs!Y$62,"")</f>
        <v/>
      </c>
      <c r="AA79" s="10" t="str">
        <f>IF(MOD(AA$62,$B79)=0,$D79*(INFLATION+1)^CFs!Z$62,"")</f>
        <v/>
      </c>
      <c r="AB79" s="10" t="str">
        <f>IF(MOD(AB$62,$B79)=0,$D79*(INFLATION+1)^CFs!AA$62,"")</f>
        <v/>
      </c>
      <c r="AC79" s="10" t="str">
        <f>IF(MOD(AC$62,$B79)=0,$D79*(INFLATION+1)^CFs!AB$62,"")</f>
        <v/>
      </c>
      <c r="AD79" s="10" t="str">
        <f>IF(MOD(AD$62,$B79)=0,$D79*(INFLATION+1)^CFs!AC$62,"")</f>
        <v/>
      </c>
      <c r="AE79" s="10" t="str">
        <f>IF(MOD(AE$62,$B79)=0,$D79*(INFLATION+1)^CFs!AD$62,"")</f>
        <v/>
      </c>
      <c r="AF79" s="10" t="str">
        <f>IF(MOD(AF$62,$B79)=0,$D79*(INFLATION+1)^CFs!AE$62,"")</f>
        <v/>
      </c>
      <c r="AG79" s="10">
        <f>IF(MOD(AG$62,$B79)=0,$D79*(INFLATION+1)^CFs!AF$62,"")</f>
        <v>984873.91972564638</v>
      </c>
      <c r="AH79" s="10" t="str">
        <f>IF(MOD(AH$62,$B79)=0,$D79*(INFLATION+1)^CFs!AG$62,"")</f>
        <v/>
      </c>
      <c r="AI79" s="10" t="str">
        <f>IF(MOD(AI$62,$B79)=0,$D79*(INFLATION+1)^CFs!AH$62,"")</f>
        <v/>
      </c>
      <c r="AJ79" s="10" t="str">
        <f>IF(MOD(AJ$62,$B79)=0,$D79*(INFLATION+1)^CFs!AI$62,"")</f>
        <v/>
      </c>
      <c r="AK79" s="10" t="str">
        <f>IF(MOD(AK$62,$B79)=0,$D79*(INFLATION+1)^CFs!AJ$62,"")</f>
        <v/>
      </c>
      <c r="AL79" s="2" t="str">
        <f>IF(MOD(AL$62,$B79)=0,$D79*(INFLATION+1)^CFs!AK$62,"")</f>
        <v/>
      </c>
    </row>
    <row r="80" spans="1:38" x14ac:dyDescent="0.2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8.75" x14ac:dyDescent="0.3">
      <c r="A81" s="4" t="s">
        <v>6</v>
      </c>
      <c r="B81" s="6" t="s">
        <v>7</v>
      </c>
      <c r="C81" s="6" t="s">
        <v>8</v>
      </c>
      <c r="D81" s="3">
        <v>1</v>
      </c>
      <c r="E81" s="3">
        <v>2</v>
      </c>
      <c r="F81" s="3">
        <v>3</v>
      </c>
      <c r="G81" s="3">
        <v>4</v>
      </c>
      <c r="H81" s="3">
        <v>5</v>
      </c>
      <c r="I81" s="3">
        <v>6</v>
      </c>
      <c r="J81" s="3">
        <v>7</v>
      </c>
      <c r="K81" s="3">
        <v>8</v>
      </c>
      <c r="L81" s="3">
        <v>9</v>
      </c>
      <c r="M81" s="3">
        <v>10</v>
      </c>
      <c r="N81" s="3">
        <v>11</v>
      </c>
      <c r="O81" s="3">
        <v>12</v>
      </c>
      <c r="P81" s="3">
        <v>13</v>
      </c>
      <c r="Q81" s="3">
        <v>14</v>
      </c>
      <c r="R81" s="3">
        <v>15</v>
      </c>
      <c r="S81" s="3">
        <v>16</v>
      </c>
      <c r="T81" s="3">
        <v>17</v>
      </c>
      <c r="U81" s="3">
        <v>18</v>
      </c>
      <c r="V81" s="3">
        <v>19</v>
      </c>
      <c r="W81" s="3">
        <v>20</v>
      </c>
      <c r="X81" s="3">
        <v>21</v>
      </c>
      <c r="Y81" s="3">
        <v>22</v>
      </c>
      <c r="Z81" s="3">
        <v>23</v>
      </c>
      <c r="AA81" s="3">
        <v>24</v>
      </c>
      <c r="AB81" s="3">
        <v>25</v>
      </c>
      <c r="AC81" s="3">
        <v>26</v>
      </c>
      <c r="AD81" s="3">
        <v>27</v>
      </c>
      <c r="AE81" s="3">
        <v>28</v>
      </c>
      <c r="AF81" s="3">
        <v>29</v>
      </c>
      <c r="AG81" s="3">
        <v>30</v>
      </c>
      <c r="AH81" s="3">
        <v>31</v>
      </c>
      <c r="AI81" s="3">
        <v>32</v>
      </c>
      <c r="AJ81" s="3">
        <v>33</v>
      </c>
      <c r="AK81" s="3">
        <v>34</v>
      </c>
      <c r="AL81" s="3">
        <v>35</v>
      </c>
    </row>
    <row r="82" spans="1:38" x14ac:dyDescent="0.25">
      <c r="A82" t="str">
        <f>MAIN!$B$16</f>
        <v>Ēkas būvkonstrukcijas: Karkass</v>
      </c>
      <c r="B82" s="2">
        <f ca="1">IF(MAIN!$E$18=Defined,MAIN!$F$19,MAIN!$E$19)</f>
        <v>70</v>
      </c>
      <c r="C82" s="9">
        <f ca="1">IF(MAIN!E18=Defined,MAIN!F20/B82*C63,MAIN!E20)</f>
        <v>500.77114285714282</v>
      </c>
      <c r="D82" s="10">
        <f ca="1">C82</f>
        <v>500.77114285714282</v>
      </c>
      <c r="E82" s="10">
        <f t="shared" ref="E82:AL82" ca="1" si="43">D82*(1+INFLATION)</f>
        <v>513.7911925714285</v>
      </c>
      <c r="F82" s="10">
        <f t="shared" ca="1" si="43"/>
        <v>527.14976357828562</v>
      </c>
      <c r="G82" s="10">
        <f t="shared" ca="1" si="43"/>
        <v>540.85565743132111</v>
      </c>
      <c r="H82" s="10">
        <f t="shared" ca="1" si="43"/>
        <v>554.91790452453552</v>
      </c>
      <c r="I82" s="10">
        <f t="shared" ca="1" si="43"/>
        <v>569.3457700421734</v>
      </c>
      <c r="J82" s="10">
        <f t="shared" ca="1" si="43"/>
        <v>584.14876006326995</v>
      </c>
      <c r="K82" s="10">
        <f t="shared" ca="1" si="43"/>
        <v>599.33662782491501</v>
      </c>
      <c r="L82" s="10">
        <f t="shared" ca="1" si="43"/>
        <v>614.91938014836285</v>
      </c>
      <c r="M82" s="10">
        <f t="shared" ca="1" si="43"/>
        <v>630.90728403222033</v>
      </c>
      <c r="N82" s="10">
        <f t="shared" ca="1" si="43"/>
        <v>647.31087341705802</v>
      </c>
      <c r="O82" s="10">
        <f t="shared" ca="1" si="43"/>
        <v>664.14095612590154</v>
      </c>
      <c r="P82" s="10">
        <f t="shared" ca="1" si="43"/>
        <v>681.40862098517505</v>
      </c>
      <c r="Q82" s="10">
        <f t="shared" ca="1" si="43"/>
        <v>699.12524513078961</v>
      </c>
      <c r="R82" s="10">
        <f t="shared" ca="1" si="43"/>
        <v>717.3025015041901</v>
      </c>
      <c r="S82" s="10">
        <f t="shared" ca="1" si="43"/>
        <v>735.95236654329904</v>
      </c>
      <c r="T82" s="10">
        <f t="shared" ca="1" si="43"/>
        <v>755.08712807342488</v>
      </c>
      <c r="U82" s="10">
        <f t="shared" ca="1" si="43"/>
        <v>774.71939340333392</v>
      </c>
      <c r="V82" s="10">
        <f t="shared" ca="1" si="43"/>
        <v>794.86209763182057</v>
      </c>
      <c r="W82" s="10">
        <f t="shared" ca="1" si="43"/>
        <v>815.52851217024795</v>
      </c>
      <c r="X82" s="10">
        <f t="shared" ca="1" si="43"/>
        <v>836.73225348667438</v>
      </c>
      <c r="Y82" s="10">
        <f t="shared" ca="1" si="43"/>
        <v>858.48729207732788</v>
      </c>
      <c r="Z82" s="10">
        <f t="shared" ca="1" si="43"/>
        <v>880.80796167133838</v>
      </c>
      <c r="AA82" s="10">
        <f t="shared" ca="1" si="43"/>
        <v>903.70896867479314</v>
      </c>
      <c r="AB82" s="10">
        <f t="shared" ca="1" si="43"/>
        <v>927.20540186033782</v>
      </c>
      <c r="AC82" s="10">
        <f t="shared" ca="1" si="43"/>
        <v>951.31274230870667</v>
      </c>
      <c r="AD82" s="10">
        <f t="shared" ca="1" si="43"/>
        <v>976.04687360873311</v>
      </c>
      <c r="AE82" s="10">
        <f t="shared" ca="1" si="43"/>
        <v>1001.4240923225602</v>
      </c>
      <c r="AF82" s="10">
        <f t="shared" ca="1" si="43"/>
        <v>1027.4611187229468</v>
      </c>
      <c r="AG82" s="10">
        <f t="shared" ca="1" si="43"/>
        <v>1054.1751078097434</v>
      </c>
      <c r="AH82" s="10">
        <f t="shared" ca="1" si="43"/>
        <v>1081.5836606127968</v>
      </c>
      <c r="AI82" s="10">
        <f t="shared" ca="1" si="43"/>
        <v>1109.7048357887295</v>
      </c>
      <c r="AJ82" s="10">
        <f t="shared" ca="1" si="43"/>
        <v>1138.5571615192364</v>
      </c>
      <c r="AK82" s="10">
        <f t="shared" ca="1" si="43"/>
        <v>1168.1596477187366</v>
      </c>
      <c r="AL82" s="10">
        <f t="shared" ca="1" si="43"/>
        <v>1198.5317985594238</v>
      </c>
    </row>
    <row r="83" spans="1:38" x14ac:dyDescent="0.25">
      <c r="A83" t="str">
        <f>MAIN!$B$22</f>
        <v>Ēkas būvkonstrukcijas: Pamati</v>
      </c>
      <c r="B83" s="2">
        <f ca="1">IF(MAIN!$E$24=Defined,MAIN!$F$25,MAIN!$E$25)</f>
        <v>80</v>
      </c>
      <c r="C83" s="9">
        <f ca="1">IF(MAIN!E24=Defined,MAIN!F26/B83*C64,MAIN!E26)</f>
        <v>345.93076000000002</v>
      </c>
      <c r="D83" s="10">
        <f t="shared" ref="D83:D98" ca="1" si="44">C83</f>
        <v>345.93076000000002</v>
      </c>
      <c r="E83" s="10">
        <f t="shared" ref="E83:AL83" ca="1" si="45">D83*(1+INFLATION)</f>
        <v>354.92495976000004</v>
      </c>
      <c r="F83" s="10">
        <f t="shared" ca="1" si="45"/>
        <v>364.15300871376007</v>
      </c>
      <c r="G83" s="10">
        <f t="shared" ca="1" si="45"/>
        <v>373.62098694031783</v>
      </c>
      <c r="H83" s="10">
        <f t="shared" ca="1" si="45"/>
        <v>383.33513260076609</v>
      </c>
      <c r="I83" s="10">
        <f t="shared" ca="1" si="45"/>
        <v>393.30184604838604</v>
      </c>
      <c r="J83" s="10">
        <f t="shared" ca="1" si="45"/>
        <v>403.52769404564407</v>
      </c>
      <c r="K83" s="10">
        <f t="shared" ca="1" si="45"/>
        <v>414.01941409083082</v>
      </c>
      <c r="L83" s="10">
        <f t="shared" ca="1" si="45"/>
        <v>424.78391885719242</v>
      </c>
      <c r="M83" s="10">
        <f t="shared" ca="1" si="45"/>
        <v>435.82830074747943</v>
      </c>
      <c r="N83" s="10">
        <f t="shared" ca="1" si="45"/>
        <v>447.1598365669139</v>
      </c>
      <c r="O83" s="10">
        <f t="shared" ca="1" si="45"/>
        <v>458.78599231765367</v>
      </c>
      <c r="P83" s="10">
        <f t="shared" ca="1" si="45"/>
        <v>470.71442811791269</v>
      </c>
      <c r="Q83" s="10">
        <f t="shared" ca="1" si="45"/>
        <v>482.9530032489784</v>
      </c>
      <c r="R83" s="10">
        <f t="shared" ca="1" si="45"/>
        <v>495.50978133345183</v>
      </c>
      <c r="S83" s="10">
        <f t="shared" ca="1" si="45"/>
        <v>508.39303564812161</v>
      </c>
      <c r="T83" s="10">
        <f t="shared" ca="1" si="45"/>
        <v>521.6112545749728</v>
      </c>
      <c r="U83" s="10">
        <f t="shared" ca="1" si="45"/>
        <v>535.17314719392209</v>
      </c>
      <c r="V83" s="10">
        <f t="shared" ca="1" si="45"/>
        <v>549.08764902096402</v>
      </c>
      <c r="W83" s="10">
        <f t="shared" ca="1" si="45"/>
        <v>563.36392789550905</v>
      </c>
      <c r="X83" s="10">
        <f t="shared" ca="1" si="45"/>
        <v>578.01139002079231</v>
      </c>
      <c r="Y83" s="10">
        <f t="shared" ca="1" si="45"/>
        <v>593.03968616133295</v>
      </c>
      <c r="Z83" s="10">
        <f t="shared" ca="1" si="45"/>
        <v>608.45871800152759</v>
      </c>
      <c r="AA83" s="10">
        <f t="shared" ca="1" si="45"/>
        <v>624.27864466956737</v>
      </c>
      <c r="AB83" s="10">
        <f t="shared" ca="1" si="45"/>
        <v>640.50988943097616</v>
      </c>
      <c r="AC83" s="10">
        <f t="shared" ca="1" si="45"/>
        <v>657.16314655618157</v>
      </c>
      <c r="AD83" s="10">
        <f t="shared" ca="1" si="45"/>
        <v>674.24938836664228</v>
      </c>
      <c r="AE83" s="10">
        <f t="shared" ca="1" si="45"/>
        <v>691.77987246417501</v>
      </c>
      <c r="AF83" s="10">
        <f t="shared" ca="1" si="45"/>
        <v>709.76614914824358</v>
      </c>
      <c r="AG83" s="10">
        <f t="shared" ca="1" si="45"/>
        <v>728.22006902609792</v>
      </c>
      <c r="AH83" s="10">
        <f t="shared" ca="1" si="45"/>
        <v>747.15379082077652</v>
      </c>
      <c r="AI83" s="10">
        <f t="shared" ca="1" si="45"/>
        <v>766.5797893821167</v>
      </c>
      <c r="AJ83" s="10">
        <f t="shared" ca="1" si="45"/>
        <v>786.51086390605178</v>
      </c>
      <c r="AK83" s="10">
        <f t="shared" ca="1" si="45"/>
        <v>806.96014636760913</v>
      </c>
      <c r="AL83" s="10">
        <f t="shared" ca="1" si="45"/>
        <v>827.94111017316698</v>
      </c>
    </row>
    <row r="84" spans="1:38" x14ac:dyDescent="0.25">
      <c r="A84" t="str">
        <f>MAIN!$B$28</f>
        <v>Ēkas būvkonstrukcijas: Jumts</v>
      </c>
      <c r="B84" s="2">
        <f ca="1">IF(MAIN!$E$30=Defined,MAIN!$F$31,MAIN!$E$31)</f>
        <v>80</v>
      </c>
      <c r="C84" s="9">
        <f ca="1">IF(MAIN!E30=Defined,MAIN!F32/B84*C65,MAIN!E32)</f>
        <v>253.63037499999999</v>
      </c>
      <c r="D84" s="10">
        <f t="shared" ca="1" si="44"/>
        <v>253.63037499999999</v>
      </c>
      <c r="E84" s="10">
        <f t="shared" ref="E84:AL84" ca="1" si="46">D84*(1+INFLATION)</f>
        <v>260.22476475000002</v>
      </c>
      <c r="F84" s="10">
        <f t="shared" ca="1" si="46"/>
        <v>266.99060863350002</v>
      </c>
      <c r="G84" s="10">
        <f t="shared" ca="1" si="46"/>
        <v>273.932364457971</v>
      </c>
      <c r="H84" s="10">
        <f t="shared" ca="1" si="46"/>
        <v>281.05460593387824</v>
      </c>
      <c r="I84" s="10">
        <f t="shared" ca="1" si="46"/>
        <v>288.36202568815906</v>
      </c>
      <c r="J84" s="10">
        <f t="shared" ca="1" si="46"/>
        <v>295.85943835605121</v>
      </c>
      <c r="K84" s="10">
        <f t="shared" ca="1" si="46"/>
        <v>303.55178375330854</v>
      </c>
      <c r="L84" s="10">
        <f t="shared" ca="1" si="46"/>
        <v>311.44413013089456</v>
      </c>
      <c r="M84" s="10">
        <f t="shared" ca="1" si="46"/>
        <v>319.54167751429782</v>
      </c>
      <c r="N84" s="10">
        <f t="shared" ca="1" si="46"/>
        <v>327.84976112966956</v>
      </c>
      <c r="O84" s="10">
        <f t="shared" ca="1" si="46"/>
        <v>336.37385491904098</v>
      </c>
      <c r="P84" s="10">
        <f t="shared" ca="1" si="46"/>
        <v>345.11957514693603</v>
      </c>
      <c r="Q84" s="10">
        <f t="shared" ca="1" si="46"/>
        <v>354.0926841007564</v>
      </c>
      <c r="R84" s="10">
        <f t="shared" ca="1" si="46"/>
        <v>363.2990938873761</v>
      </c>
      <c r="S84" s="10">
        <f t="shared" ca="1" si="46"/>
        <v>372.74487032844792</v>
      </c>
      <c r="T84" s="10">
        <f t="shared" ca="1" si="46"/>
        <v>382.43623695698756</v>
      </c>
      <c r="U84" s="10">
        <f t="shared" ca="1" si="46"/>
        <v>392.37957911786924</v>
      </c>
      <c r="V84" s="10">
        <f t="shared" ca="1" si="46"/>
        <v>402.58144817493383</v>
      </c>
      <c r="W84" s="10">
        <f t="shared" ca="1" si="46"/>
        <v>413.04856582748209</v>
      </c>
      <c r="X84" s="10">
        <f t="shared" ca="1" si="46"/>
        <v>423.78782853899662</v>
      </c>
      <c r="Y84" s="10">
        <f t="shared" ca="1" si="46"/>
        <v>434.80631208101056</v>
      </c>
      <c r="Z84" s="10">
        <f t="shared" ca="1" si="46"/>
        <v>446.11127619511683</v>
      </c>
      <c r="AA84" s="10">
        <f t="shared" ca="1" si="46"/>
        <v>457.71016937618987</v>
      </c>
      <c r="AB84" s="10">
        <f t="shared" ca="1" si="46"/>
        <v>469.61063377997084</v>
      </c>
      <c r="AC84" s="10">
        <f t="shared" ca="1" si="46"/>
        <v>481.82051025825007</v>
      </c>
      <c r="AD84" s="10">
        <f t="shared" ca="1" si="46"/>
        <v>494.34784352496456</v>
      </c>
      <c r="AE84" s="10">
        <f t="shared" ca="1" si="46"/>
        <v>507.20088745661366</v>
      </c>
      <c r="AF84" s="10">
        <f t="shared" ca="1" si="46"/>
        <v>520.38811053048562</v>
      </c>
      <c r="AG84" s="10">
        <f t="shared" ca="1" si="46"/>
        <v>533.91820140427831</v>
      </c>
      <c r="AH84" s="10">
        <f t="shared" ca="1" si="46"/>
        <v>547.8000746407896</v>
      </c>
      <c r="AI84" s="10">
        <f t="shared" ca="1" si="46"/>
        <v>562.04287658145017</v>
      </c>
      <c r="AJ84" s="10">
        <f t="shared" ca="1" si="46"/>
        <v>576.65599137256788</v>
      </c>
      <c r="AK84" s="10">
        <f t="shared" ca="1" si="46"/>
        <v>591.64904714825468</v>
      </c>
      <c r="AL84" s="10">
        <f t="shared" ca="1" si="46"/>
        <v>607.03192237410929</v>
      </c>
    </row>
    <row r="85" spans="1:38" x14ac:dyDescent="0.25">
      <c r="A85" t="str">
        <f>MAIN!$B$34</f>
        <v>Elektroapgāde</v>
      </c>
      <c r="B85" s="2">
        <f ca="1">IF(MAIN!$E$36=Defined,MAIN!$F$37,MAIN!$E$37)</f>
        <v>30</v>
      </c>
      <c r="C85" s="9">
        <f ca="1">IF(MAIN!E36=Defined,MAIN!F38/B85*C66,MAIN!E38)</f>
        <v>0</v>
      </c>
      <c r="D85" s="10">
        <f t="shared" ca="1" si="44"/>
        <v>0</v>
      </c>
      <c r="E85" s="10">
        <f t="shared" ref="E85:AL85" ca="1" si="47">D85*(1+INFLATION)</f>
        <v>0</v>
      </c>
      <c r="F85" s="10">
        <f t="shared" ca="1" si="47"/>
        <v>0</v>
      </c>
      <c r="G85" s="10">
        <f t="shared" ca="1" si="47"/>
        <v>0</v>
      </c>
      <c r="H85" s="10">
        <f t="shared" ca="1" si="47"/>
        <v>0</v>
      </c>
      <c r="I85" s="10">
        <f t="shared" ca="1" si="47"/>
        <v>0</v>
      </c>
      <c r="J85" s="10">
        <f t="shared" ca="1" si="47"/>
        <v>0</v>
      </c>
      <c r="K85" s="10">
        <f t="shared" ca="1" si="47"/>
        <v>0</v>
      </c>
      <c r="L85" s="10">
        <f t="shared" ca="1" si="47"/>
        <v>0</v>
      </c>
      <c r="M85" s="10">
        <f t="shared" ca="1" si="47"/>
        <v>0</v>
      </c>
      <c r="N85" s="10">
        <f t="shared" ca="1" si="47"/>
        <v>0</v>
      </c>
      <c r="O85" s="10">
        <f t="shared" ca="1" si="47"/>
        <v>0</v>
      </c>
      <c r="P85" s="10">
        <f t="shared" ca="1" si="47"/>
        <v>0</v>
      </c>
      <c r="Q85" s="10">
        <f t="shared" ca="1" si="47"/>
        <v>0</v>
      </c>
      <c r="R85" s="10">
        <f t="shared" ca="1" si="47"/>
        <v>0</v>
      </c>
      <c r="S85" s="10">
        <f t="shared" ca="1" si="47"/>
        <v>0</v>
      </c>
      <c r="T85" s="10">
        <f t="shared" ca="1" si="47"/>
        <v>0</v>
      </c>
      <c r="U85" s="10">
        <f t="shared" ca="1" si="47"/>
        <v>0</v>
      </c>
      <c r="V85" s="10">
        <f t="shared" ca="1" si="47"/>
        <v>0</v>
      </c>
      <c r="W85" s="10">
        <f t="shared" ca="1" si="47"/>
        <v>0</v>
      </c>
      <c r="X85" s="10">
        <f t="shared" ca="1" si="47"/>
        <v>0</v>
      </c>
      <c r="Y85" s="10">
        <f t="shared" ca="1" si="47"/>
        <v>0</v>
      </c>
      <c r="Z85" s="10">
        <f t="shared" ca="1" si="47"/>
        <v>0</v>
      </c>
      <c r="AA85" s="10">
        <f t="shared" ca="1" si="47"/>
        <v>0</v>
      </c>
      <c r="AB85" s="10">
        <f t="shared" ca="1" si="47"/>
        <v>0</v>
      </c>
      <c r="AC85" s="10">
        <f t="shared" ca="1" si="47"/>
        <v>0</v>
      </c>
      <c r="AD85" s="10">
        <f t="shared" ca="1" si="47"/>
        <v>0</v>
      </c>
      <c r="AE85" s="10">
        <f t="shared" ca="1" si="47"/>
        <v>0</v>
      </c>
      <c r="AF85" s="10">
        <f t="shared" ca="1" si="47"/>
        <v>0</v>
      </c>
      <c r="AG85" s="10">
        <f t="shared" ca="1" si="47"/>
        <v>0</v>
      </c>
      <c r="AH85" s="10">
        <f t="shared" ca="1" si="47"/>
        <v>0</v>
      </c>
      <c r="AI85" s="10">
        <f t="shared" ca="1" si="47"/>
        <v>0</v>
      </c>
      <c r="AJ85" s="10">
        <f t="shared" ca="1" si="47"/>
        <v>0</v>
      </c>
      <c r="AK85" s="10">
        <f t="shared" ca="1" si="47"/>
        <v>0</v>
      </c>
      <c r="AL85" s="10">
        <f t="shared" ca="1" si="47"/>
        <v>0</v>
      </c>
    </row>
    <row r="86" spans="1:38" x14ac:dyDescent="0.25">
      <c r="A86" t="str">
        <f>MAIN!$B$40</f>
        <v>Ventilācija</v>
      </c>
      <c r="B86" s="2">
        <f ca="1">IF(MAIN!$E$42=Defined,MAIN!$F$43,MAIN!$E$43)</f>
        <v>20</v>
      </c>
      <c r="C86" s="9">
        <f ca="1">IF(MAIN!$E$42=Defined,MAIN!$F$44/B86*C67,MAIN!$E$44)</f>
        <v>1115.78325</v>
      </c>
      <c r="D86" s="10">
        <f t="shared" ca="1" si="44"/>
        <v>1115.78325</v>
      </c>
      <c r="E86" s="10">
        <f t="shared" ref="E86:AL86" ca="1" si="48">D86*(1+INFLATION)</f>
        <v>1144.7936144999999</v>
      </c>
      <c r="F86" s="10">
        <f t="shared" ca="1" si="48"/>
        <v>1174.558248477</v>
      </c>
      <c r="G86" s="10">
        <f t="shared" ca="1" si="48"/>
        <v>1205.096762937402</v>
      </c>
      <c r="H86" s="10">
        <f t="shared" ca="1" si="48"/>
        <v>1236.4292787737745</v>
      </c>
      <c r="I86" s="10">
        <f t="shared" ca="1" si="48"/>
        <v>1268.5764400218927</v>
      </c>
      <c r="J86" s="10">
        <f t="shared" ca="1" si="48"/>
        <v>1301.5594274624621</v>
      </c>
      <c r="K86" s="10">
        <f t="shared" ca="1" si="48"/>
        <v>1335.3999725764861</v>
      </c>
      <c r="L86" s="10">
        <f t="shared" ca="1" si="48"/>
        <v>1370.1203718634747</v>
      </c>
      <c r="M86" s="10">
        <f t="shared" ca="1" si="48"/>
        <v>1405.7435015319252</v>
      </c>
      <c r="N86" s="10">
        <f t="shared" ca="1" si="48"/>
        <v>1442.2928325717553</v>
      </c>
      <c r="O86" s="10">
        <f t="shared" ca="1" si="48"/>
        <v>1479.7924462186211</v>
      </c>
      <c r="P86" s="10">
        <f t="shared" ca="1" si="48"/>
        <v>1518.2670498203054</v>
      </c>
      <c r="Q86" s="10">
        <f t="shared" ca="1" si="48"/>
        <v>1557.7419931156332</v>
      </c>
      <c r="R86" s="10">
        <f t="shared" ca="1" si="48"/>
        <v>1598.2432849366398</v>
      </c>
      <c r="S86" s="10">
        <f t="shared" ca="1" si="48"/>
        <v>1639.7976103449926</v>
      </c>
      <c r="T86" s="10">
        <f t="shared" ca="1" si="48"/>
        <v>1682.4323482139623</v>
      </c>
      <c r="U86" s="10">
        <f t="shared" ca="1" si="48"/>
        <v>1726.1755892675253</v>
      </c>
      <c r="V86" s="10">
        <f t="shared" ca="1" si="48"/>
        <v>1771.0561545884809</v>
      </c>
      <c r="W86" s="10">
        <f t="shared" ca="1" si="48"/>
        <v>1817.1036146077815</v>
      </c>
      <c r="X86" s="10">
        <f t="shared" ca="1" si="48"/>
        <v>1864.3483085875839</v>
      </c>
      <c r="Y86" s="10">
        <f t="shared" ca="1" si="48"/>
        <v>1912.8213646108611</v>
      </c>
      <c r="Z86" s="10">
        <f t="shared" ca="1" si="48"/>
        <v>1962.5547200907436</v>
      </c>
      <c r="AA86" s="10">
        <f t="shared" ca="1" si="48"/>
        <v>2013.581142813103</v>
      </c>
      <c r="AB86" s="10">
        <f t="shared" ca="1" si="48"/>
        <v>2065.9342525262437</v>
      </c>
      <c r="AC86" s="10">
        <f t="shared" ca="1" si="48"/>
        <v>2119.6485430919261</v>
      </c>
      <c r="AD86" s="10">
        <f t="shared" ca="1" si="48"/>
        <v>2174.7594052123163</v>
      </c>
      <c r="AE86" s="10">
        <f t="shared" ca="1" si="48"/>
        <v>2231.3031497478364</v>
      </c>
      <c r="AF86" s="10">
        <f t="shared" ca="1" si="48"/>
        <v>2289.3170316412802</v>
      </c>
      <c r="AG86" s="10">
        <f t="shared" ca="1" si="48"/>
        <v>2348.8392744639536</v>
      </c>
      <c r="AH86" s="10">
        <f t="shared" ca="1" si="48"/>
        <v>2409.9090956000164</v>
      </c>
      <c r="AI86" s="10">
        <f t="shared" ca="1" si="48"/>
        <v>2472.5667320856169</v>
      </c>
      <c r="AJ86" s="10">
        <f t="shared" ca="1" si="48"/>
        <v>2536.8534671198431</v>
      </c>
      <c r="AK86" s="10">
        <f t="shared" ca="1" si="48"/>
        <v>2602.8116572649592</v>
      </c>
      <c r="AL86" s="10">
        <f t="shared" ca="1" si="48"/>
        <v>2670.4847603538483</v>
      </c>
    </row>
    <row r="87" spans="1:38" x14ac:dyDescent="0.25">
      <c r="A87" t="str">
        <f>MAIN!$B$46</f>
        <v>Apkure</v>
      </c>
      <c r="B87" s="2">
        <f ca="1">IF(MAIN!$E$48=Defined,MAIN!$F$49,MAIN!$E$49)</f>
        <v>20</v>
      </c>
      <c r="C87" s="9">
        <f ca="1">IF(MAIN!$E$48=Defined,MAIN!$F$50/B87*C68,MAIN!$E$50)</f>
        <v>439.47171625000004</v>
      </c>
      <c r="D87" s="10">
        <f t="shared" ca="1" si="44"/>
        <v>439.47171625000004</v>
      </c>
      <c r="E87" s="10">
        <f t="shared" ref="E87:AL87" ca="1" si="49">D87*(1+INFLATION)</f>
        <v>450.89798087250006</v>
      </c>
      <c r="F87" s="10">
        <f t="shared" ca="1" si="49"/>
        <v>462.62132837518504</v>
      </c>
      <c r="G87" s="10">
        <f t="shared" ca="1" si="49"/>
        <v>474.64948291293985</v>
      </c>
      <c r="H87" s="10">
        <f t="shared" ca="1" si="49"/>
        <v>486.99036946867631</v>
      </c>
      <c r="I87" s="10">
        <f t="shared" ca="1" si="49"/>
        <v>499.6521190748619</v>
      </c>
      <c r="J87" s="10">
        <f t="shared" ca="1" si="49"/>
        <v>512.64307417080829</v>
      </c>
      <c r="K87" s="10">
        <f t="shared" ca="1" si="49"/>
        <v>525.97179409924934</v>
      </c>
      <c r="L87" s="10">
        <f t="shared" ca="1" si="49"/>
        <v>539.64706074582978</v>
      </c>
      <c r="M87" s="10">
        <f t="shared" ca="1" si="49"/>
        <v>553.67788432522138</v>
      </c>
      <c r="N87" s="10">
        <f t="shared" ca="1" si="49"/>
        <v>568.07350931767712</v>
      </c>
      <c r="O87" s="10">
        <f t="shared" ca="1" si="49"/>
        <v>582.8434205599367</v>
      </c>
      <c r="P87" s="10">
        <f t="shared" ca="1" si="49"/>
        <v>597.9973494944951</v>
      </c>
      <c r="Q87" s="10">
        <f t="shared" ca="1" si="49"/>
        <v>613.54528058135202</v>
      </c>
      <c r="R87" s="10">
        <f t="shared" ca="1" si="49"/>
        <v>629.49745787646714</v>
      </c>
      <c r="S87" s="10">
        <f t="shared" ca="1" si="49"/>
        <v>645.86439178125534</v>
      </c>
      <c r="T87" s="10">
        <f t="shared" ca="1" si="49"/>
        <v>662.65686596756802</v>
      </c>
      <c r="U87" s="10">
        <f t="shared" ca="1" si="49"/>
        <v>679.88594448272477</v>
      </c>
      <c r="V87" s="10">
        <f t="shared" ca="1" si="49"/>
        <v>697.56297903927566</v>
      </c>
      <c r="W87" s="10">
        <f t="shared" ca="1" si="49"/>
        <v>715.69961649429683</v>
      </c>
      <c r="X87" s="10">
        <f t="shared" ca="1" si="49"/>
        <v>734.30780652314854</v>
      </c>
      <c r="Y87" s="10">
        <f t="shared" ca="1" si="49"/>
        <v>753.39980949275048</v>
      </c>
      <c r="Z87" s="10">
        <f t="shared" ca="1" si="49"/>
        <v>772.98820453956205</v>
      </c>
      <c r="AA87" s="10">
        <f t="shared" ca="1" si="49"/>
        <v>793.08589785759068</v>
      </c>
      <c r="AB87" s="10">
        <f t="shared" ca="1" si="49"/>
        <v>813.70613120188807</v>
      </c>
      <c r="AC87" s="10">
        <f t="shared" ca="1" si="49"/>
        <v>834.8624906131372</v>
      </c>
      <c r="AD87" s="10">
        <f t="shared" ca="1" si="49"/>
        <v>856.56891536907881</v>
      </c>
      <c r="AE87" s="10">
        <f t="shared" ca="1" si="49"/>
        <v>878.83970716867486</v>
      </c>
      <c r="AF87" s="10">
        <f t="shared" ca="1" si="49"/>
        <v>901.68953955506038</v>
      </c>
      <c r="AG87" s="10">
        <f t="shared" ca="1" si="49"/>
        <v>925.13346758349201</v>
      </c>
      <c r="AH87" s="10">
        <f t="shared" ca="1" si="49"/>
        <v>949.18693774066287</v>
      </c>
      <c r="AI87" s="10">
        <f t="shared" ca="1" si="49"/>
        <v>973.86579812192008</v>
      </c>
      <c r="AJ87" s="10">
        <f t="shared" ca="1" si="49"/>
        <v>999.18630887309007</v>
      </c>
      <c r="AK87" s="10">
        <f t="shared" ca="1" si="49"/>
        <v>1025.1651529037904</v>
      </c>
      <c r="AL87" s="10">
        <f t="shared" ca="1" si="49"/>
        <v>1051.819446879289</v>
      </c>
    </row>
    <row r="88" spans="1:38" x14ac:dyDescent="0.25">
      <c r="A88" t="str">
        <f>MAIN!$B$52</f>
        <v>Ūdensvads, kanalizācija</v>
      </c>
      <c r="B88" s="2">
        <f ca="1">IF(MAIN!$E$54=Defined,MAIN!$F$55,MAIN!$E$55)</f>
        <v>30</v>
      </c>
      <c r="C88" s="9">
        <f ca="1">IF(MAIN!$E$54=Defined,MAIN!$F$56/B88*C69,MAIN!$E$56)</f>
        <v>149.68039999999999</v>
      </c>
      <c r="D88" s="10">
        <f t="shared" ca="1" si="44"/>
        <v>149.68039999999999</v>
      </c>
      <c r="E88" s="10">
        <f t="shared" ref="E88:AL88" ca="1" si="50">D88*(1+INFLATION)</f>
        <v>153.57209040000001</v>
      </c>
      <c r="F88" s="10">
        <f t="shared" ca="1" si="50"/>
        <v>157.56496475040001</v>
      </c>
      <c r="G88" s="10">
        <f t="shared" ca="1" si="50"/>
        <v>161.66165383391041</v>
      </c>
      <c r="H88" s="10">
        <f t="shared" ca="1" si="50"/>
        <v>165.86485683359209</v>
      </c>
      <c r="I88" s="10">
        <f t="shared" ca="1" si="50"/>
        <v>170.17734311126549</v>
      </c>
      <c r="J88" s="10">
        <f t="shared" ca="1" si="50"/>
        <v>174.6019540321584</v>
      </c>
      <c r="K88" s="10">
        <f t="shared" ca="1" si="50"/>
        <v>179.14160483699453</v>
      </c>
      <c r="L88" s="10">
        <f t="shared" ca="1" si="50"/>
        <v>183.79928656275641</v>
      </c>
      <c r="M88" s="10">
        <f t="shared" ca="1" si="50"/>
        <v>188.57806801338808</v>
      </c>
      <c r="N88" s="10">
        <f t="shared" ca="1" si="50"/>
        <v>193.48109778173617</v>
      </c>
      <c r="O88" s="10">
        <f t="shared" ca="1" si="50"/>
        <v>198.51160632406132</v>
      </c>
      <c r="P88" s="10">
        <f t="shared" ca="1" si="50"/>
        <v>203.67290808848691</v>
      </c>
      <c r="Q88" s="10">
        <f t="shared" ca="1" si="50"/>
        <v>208.96840369878757</v>
      </c>
      <c r="R88" s="10">
        <f t="shared" ca="1" si="50"/>
        <v>214.40158219495606</v>
      </c>
      <c r="S88" s="10">
        <f t="shared" ca="1" si="50"/>
        <v>219.97602333202494</v>
      </c>
      <c r="T88" s="10">
        <f t="shared" ca="1" si="50"/>
        <v>225.6953999386576</v>
      </c>
      <c r="U88" s="10">
        <f t="shared" ca="1" si="50"/>
        <v>231.56348033706271</v>
      </c>
      <c r="V88" s="10">
        <f t="shared" ca="1" si="50"/>
        <v>237.58413082582635</v>
      </c>
      <c r="W88" s="10">
        <f t="shared" ca="1" si="50"/>
        <v>243.76131822729783</v>
      </c>
      <c r="X88" s="10">
        <f t="shared" ca="1" si="50"/>
        <v>250.09911250120757</v>
      </c>
      <c r="Y88" s="10">
        <f t="shared" ca="1" si="50"/>
        <v>256.60168942623898</v>
      </c>
      <c r="Z88" s="10">
        <f t="shared" ca="1" si="50"/>
        <v>263.27333335132118</v>
      </c>
      <c r="AA88" s="10">
        <f t="shared" ca="1" si="50"/>
        <v>270.11844001845554</v>
      </c>
      <c r="AB88" s="10">
        <f t="shared" ca="1" si="50"/>
        <v>277.14151945893542</v>
      </c>
      <c r="AC88" s="10">
        <f t="shared" ca="1" si="50"/>
        <v>284.34719896486774</v>
      </c>
      <c r="AD88" s="10">
        <f t="shared" ca="1" si="50"/>
        <v>291.74022613795432</v>
      </c>
      <c r="AE88" s="10">
        <f t="shared" ca="1" si="50"/>
        <v>299.32547201754113</v>
      </c>
      <c r="AF88" s="10">
        <f t="shared" ca="1" si="50"/>
        <v>307.10793428999722</v>
      </c>
      <c r="AG88" s="10">
        <f t="shared" ca="1" si="50"/>
        <v>315.09274058153716</v>
      </c>
      <c r="AH88" s="10">
        <f t="shared" ca="1" si="50"/>
        <v>323.28515183665712</v>
      </c>
      <c r="AI88" s="10">
        <f t="shared" ca="1" si="50"/>
        <v>331.69056578441024</v>
      </c>
      <c r="AJ88" s="10">
        <f t="shared" ca="1" si="50"/>
        <v>340.31452049480492</v>
      </c>
      <c r="AK88" s="10">
        <f t="shared" ca="1" si="50"/>
        <v>349.16269802766988</v>
      </c>
      <c r="AL88" s="10">
        <f t="shared" ca="1" si="50"/>
        <v>358.24092817638927</v>
      </c>
    </row>
    <row r="89" spans="1:38" x14ac:dyDescent="0.25">
      <c r="A89" t="str">
        <f>MAIN!$B$59</f>
        <v>Iekšējā apdare: Griestu apdare</v>
      </c>
      <c r="B89" s="2">
        <f ca="1">IF(MAIN!$E$61=Defined,MAIN!$F$62,MAIN!$E$62)</f>
        <v>15</v>
      </c>
      <c r="C89" s="9">
        <f ca="1">IF(MAIN!$E$61=Defined,MAIN!$F$63/B89*C70,MAIN!$E$63)</f>
        <v>489.95263333333338</v>
      </c>
      <c r="D89" s="10">
        <f t="shared" ca="1" si="44"/>
        <v>489.95263333333338</v>
      </c>
      <c r="E89" s="10">
        <f t="shared" ref="E89:AL89" ca="1" si="51">D89*(1+INFLATION)</f>
        <v>502.69140180000005</v>
      </c>
      <c r="F89" s="10">
        <f t="shared" ca="1" si="51"/>
        <v>515.76137824680006</v>
      </c>
      <c r="G89" s="10">
        <f t="shared" ca="1" si="51"/>
        <v>529.17117408121692</v>
      </c>
      <c r="H89" s="10">
        <f t="shared" ca="1" si="51"/>
        <v>542.92962460732861</v>
      </c>
      <c r="I89" s="10">
        <f t="shared" ca="1" si="51"/>
        <v>557.04579484711917</v>
      </c>
      <c r="J89" s="10">
        <f t="shared" ca="1" si="51"/>
        <v>571.52898551314433</v>
      </c>
      <c r="K89" s="10">
        <f t="shared" ca="1" si="51"/>
        <v>586.38873913648615</v>
      </c>
      <c r="L89" s="10">
        <f t="shared" ca="1" si="51"/>
        <v>601.63484635403483</v>
      </c>
      <c r="M89" s="10">
        <f t="shared" ca="1" si="51"/>
        <v>617.27735235923979</v>
      </c>
      <c r="N89" s="10">
        <f t="shared" ca="1" si="51"/>
        <v>633.32656352058007</v>
      </c>
      <c r="O89" s="10">
        <f t="shared" ca="1" si="51"/>
        <v>649.79305417211515</v>
      </c>
      <c r="P89" s="10">
        <f t="shared" ca="1" si="51"/>
        <v>666.68767358059017</v>
      </c>
      <c r="Q89" s="10">
        <f t="shared" ca="1" si="51"/>
        <v>684.0215530936855</v>
      </c>
      <c r="R89" s="10">
        <f t="shared" ca="1" si="51"/>
        <v>701.80611347412139</v>
      </c>
      <c r="S89" s="10">
        <f t="shared" ca="1" si="51"/>
        <v>720.0530724244486</v>
      </c>
      <c r="T89" s="10">
        <f t="shared" ca="1" si="51"/>
        <v>738.77445230748424</v>
      </c>
      <c r="U89" s="10">
        <f t="shared" ca="1" si="51"/>
        <v>757.9825880674789</v>
      </c>
      <c r="V89" s="10">
        <f t="shared" ca="1" si="51"/>
        <v>777.69013535723332</v>
      </c>
      <c r="W89" s="10">
        <f t="shared" ca="1" si="51"/>
        <v>797.91007887652142</v>
      </c>
      <c r="X89" s="10">
        <f t="shared" ca="1" si="51"/>
        <v>818.65574092731094</v>
      </c>
      <c r="Y89" s="10">
        <f t="shared" ca="1" si="51"/>
        <v>839.940790191421</v>
      </c>
      <c r="Z89" s="10">
        <f t="shared" ca="1" si="51"/>
        <v>861.77925073639801</v>
      </c>
      <c r="AA89" s="10">
        <f t="shared" ca="1" si="51"/>
        <v>884.18551125554438</v>
      </c>
      <c r="AB89" s="10">
        <f t="shared" ca="1" si="51"/>
        <v>907.17433454818854</v>
      </c>
      <c r="AC89" s="10">
        <f t="shared" ca="1" si="51"/>
        <v>930.76086724644142</v>
      </c>
      <c r="AD89" s="10">
        <f t="shared" ca="1" si="51"/>
        <v>954.96064979484891</v>
      </c>
      <c r="AE89" s="10">
        <f t="shared" ca="1" si="51"/>
        <v>979.78962668951499</v>
      </c>
      <c r="AF89" s="10">
        <f t="shared" ca="1" si="51"/>
        <v>1005.2641569834424</v>
      </c>
      <c r="AG89" s="10">
        <f t="shared" ca="1" si="51"/>
        <v>1031.4010250650119</v>
      </c>
      <c r="AH89" s="10">
        <f t="shared" ca="1" si="51"/>
        <v>1058.2174517167023</v>
      </c>
      <c r="AI89" s="10">
        <f t="shared" ca="1" si="51"/>
        <v>1085.7311054613365</v>
      </c>
      <c r="AJ89" s="10">
        <f t="shared" ca="1" si="51"/>
        <v>1113.9601142033312</v>
      </c>
      <c r="AK89" s="10">
        <f t="shared" ca="1" si="51"/>
        <v>1142.9230771726177</v>
      </c>
      <c r="AL89" s="10">
        <f t="shared" ca="1" si="51"/>
        <v>1172.6390771791057</v>
      </c>
    </row>
    <row r="90" spans="1:38" x14ac:dyDescent="0.25">
      <c r="A90" t="str">
        <f>MAIN!$B$65</f>
        <v>Iekšējā apdare: Grīdu apdare</v>
      </c>
      <c r="B90" s="2">
        <f ca="1">IF(MAIN!$E$67=Defined,MAIN!$F$68,MAIN!$E$68)</f>
        <v>15</v>
      </c>
      <c r="C90" s="9">
        <f ca="1">IF(MAIN!E67=Defined,MAIN!F69/B90*C71,MAIN!E69)</f>
        <v>1027.9455666666668</v>
      </c>
      <c r="D90" s="10">
        <f t="shared" ca="1" si="44"/>
        <v>1027.9455666666668</v>
      </c>
      <c r="E90" s="10">
        <f t="shared" ref="E90:AL90" ca="1" si="52">D90*(1+INFLATION)</f>
        <v>1054.6721514000001</v>
      </c>
      <c r="F90" s="10">
        <f t="shared" ca="1" si="52"/>
        <v>1082.0936273364</v>
      </c>
      <c r="G90" s="10">
        <f t="shared" ca="1" si="52"/>
        <v>1110.2280616471464</v>
      </c>
      <c r="H90" s="10">
        <f t="shared" ca="1" si="52"/>
        <v>1139.0939912499723</v>
      </c>
      <c r="I90" s="10">
        <f t="shared" ca="1" si="52"/>
        <v>1168.7104350224715</v>
      </c>
      <c r="J90" s="10">
        <f t="shared" ca="1" si="52"/>
        <v>1199.0969063330558</v>
      </c>
      <c r="K90" s="10">
        <f t="shared" ca="1" si="52"/>
        <v>1230.2734258977152</v>
      </c>
      <c r="L90" s="10">
        <f t="shared" ca="1" si="52"/>
        <v>1262.2605349710559</v>
      </c>
      <c r="M90" s="10">
        <f t="shared" ca="1" si="52"/>
        <v>1295.0793088803034</v>
      </c>
      <c r="N90" s="10">
        <f t="shared" ca="1" si="52"/>
        <v>1328.7513709111913</v>
      </c>
      <c r="O90" s="10">
        <f t="shared" ca="1" si="52"/>
        <v>1363.2989065548823</v>
      </c>
      <c r="P90" s="10">
        <f t="shared" ca="1" si="52"/>
        <v>1398.7446781253093</v>
      </c>
      <c r="Q90" s="10">
        <f t="shared" ca="1" si="52"/>
        <v>1435.1120397565674</v>
      </c>
      <c r="R90" s="10">
        <f t="shared" ca="1" si="52"/>
        <v>1472.4249527902382</v>
      </c>
      <c r="S90" s="10">
        <f t="shared" ca="1" si="52"/>
        <v>1510.7080015627844</v>
      </c>
      <c r="T90" s="10">
        <f t="shared" ca="1" si="52"/>
        <v>1549.9864096034169</v>
      </c>
      <c r="U90" s="10">
        <f t="shared" ca="1" si="52"/>
        <v>1590.2860562531057</v>
      </c>
      <c r="V90" s="10">
        <f t="shared" ca="1" si="52"/>
        <v>1631.6334937156864</v>
      </c>
      <c r="W90" s="10">
        <f t="shared" ca="1" si="52"/>
        <v>1674.0559645522942</v>
      </c>
      <c r="X90" s="10">
        <f t="shared" ca="1" si="52"/>
        <v>1717.581419630654</v>
      </c>
      <c r="Y90" s="10">
        <f t="shared" ca="1" si="52"/>
        <v>1762.238536541051</v>
      </c>
      <c r="Z90" s="10">
        <f t="shared" ca="1" si="52"/>
        <v>1808.0567384911183</v>
      </c>
      <c r="AA90" s="10">
        <f t="shared" ca="1" si="52"/>
        <v>1855.0662136918875</v>
      </c>
      <c r="AB90" s="10">
        <f t="shared" ca="1" si="52"/>
        <v>1903.2979352478767</v>
      </c>
      <c r="AC90" s="10">
        <f t="shared" ca="1" si="52"/>
        <v>1952.7836815643216</v>
      </c>
      <c r="AD90" s="10">
        <f t="shared" ca="1" si="52"/>
        <v>2003.556057284994</v>
      </c>
      <c r="AE90" s="10">
        <f t="shared" ca="1" si="52"/>
        <v>2055.6485147744038</v>
      </c>
      <c r="AF90" s="10">
        <f t="shared" ca="1" si="52"/>
        <v>2109.0953761585383</v>
      </c>
      <c r="AG90" s="10">
        <f t="shared" ca="1" si="52"/>
        <v>2163.9318559386602</v>
      </c>
      <c r="AH90" s="10">
        <f t="shared" ca="1" si="52"/>
        <v>2220.1940841930655</v>
      </c>
      <c r="AI90" s="10">
        <f t="shared" ca="1" si="52"/>
        <v>2277.9191303820853</v>
      </c>
      <c r="AJ90" s="10">
        <f t="shared" ca="1" si="52"/>
        <v>2337.1450277720196</v>
      </c>
      <c r="AK90" s="10">
        <f t="shared" ca="1" si="52"/>
        <v>2397.910798494092</v>
      </c>
      <c r="AL90" s="10">
        <f t="shared" ca="1" si="52"/>
        <v>2460.2564792549383</v>
      </c>
    </row>
    <row r="91" spans="1:38" x14ac:dyDescent="0.25">
      <c r="A91" t="str">
        <f>MAIN!$B$71</f>
        <v>Iekšējā apdare: Sienu apdare</v>
      </c>
      <c r="B91" s="2">
        <f ca="1">IF(MAIN!$E$73=Defined,MAIN!$F$74,MAIN!$E$74)</f>
        <v>15</v>
      </c>
      <c r="C91" s="9">
        <f ca="1">IF(MAIN!E73=Defined,MAIN!F75/B91*C72,MAIN!E75)</f>
        <v>1294.9548266666668</v>
      </c>
      <c r="D91" s="10">
        <f t="shared" ca="1" si="44"/>
        <v>1294.9548266666668</v>
      </c>
      <c r="E91" s="10">
        <f t="shared" ref="E91:AL91" ca="1" si="53">D91*(1+INFLATION)</f>
        <v>1328.6236521600001</v>
      </c>
      <c r="F91" s="10">
        <f t="shared" ca="1" si="53"/>
        <v>1363.1678671161601</v>
      </c>
      <c r="G91" s="10">
        <f t="shared" ca="1" si="53"/>
        <v>1398.6102316611803</v>
      </c>
      <c r="H91" s="10">
        <f t="shared" ca="1" si="53"/>
        <v>1434.9740976843709</v>
      </c>
      <c r="I91" s="10">
        <f t="shared" ca="1" si="53"/>
        <v>1472.2834242241645</v>
      </c>
      <c r="J91" s="10">
        <f t="shared" ca="1" si="53"/>
        <v>1510.5627932539928</v>
      </c>
      <c r="K91" s="10">
        <f t="shared" ca="1" si="53"/>
        <v>1549.8374258785966</v>
      </c>
      <c r="L91" s="10">
        <f t="shared" ca="1" si="53"/>
        <v>1590.1331989514401</v>
      </c>
      <c r="M91" s="10">
        <f t="shared" ca="1" si="53"/>
        <v>1631.4766621241777</v>
      </c>
      <c r="N91" s="10">
        <f t="shared" ca="1" si="53"/>
        <v>1673.8950553394063</v>
      </c>
      <c r="O91" s="10">
        <f t="shared" ca="1" si="53"/>
        <v>1717.416326778231</v>
      </c>
      <c r="P91" s="10">
        <f t="shared" ca="1" si="53"/>
        <v>1762.069151274465</v>
      </c>
      <c r="Q91" s="10">
        <f t="shared" ca="1" si="53"/>
        <v>1807.8829492076011</v>
      </c>
      <c r="R91" s="10">
        <f t="shared" ca="1" si="53"/>
        <v>1854.8879058869989</v>
      </c>
      <c r="S91" s="10">
        <f t="shared" ca="1" si="53"/>
        <v>1903.114991440061</v>
      </c>
      <c r="T91" s="10">
        <f t="shared" ca="1" si="53"/>
        <v>1952.5959812175026</v>
      </c>
      <c r="U91" s="10">
        <f t="shared" ca="1" si="53"/>
        <v>2003.3634767291578</v>
      </c>
      <c r="V91" s="10">
        <f t="shared" ca="1" si="53"/>
        <v>2055.4509271241159</v>
      </c>
      <c r="W91" s="10">
        <f t="shared" ca="1" si="53"/>
        <v>2108.8926512293428</v>
      </c>
      <c r="X91" s="10">
        <f t="shared" ca="1" si="53"/>
        <v>2163.7238601613058</v>
      </c>
      <c r="Y91" s="10">
        <f t="shared" ca="1" si="53"/>
        <v>2219.9806805254998</v>
      </c>
      <c r="Z91" s="10">
        <f t="shared" ca="1" si="53"/>
        <v>2277.7001782191628</v>
      </c>
      <c r="AA91" s="10">
        <f t="shared" ca="1" si="53"/>
        <v>2336.9203828528612</v>
      </c>
      <c r="AB91" s="10">
        <f t="shared" ca="1" si="53"/>
        <v>2397.6803128070355</v>
      </c>
      <c r="AC91" s="10">
        <f t="shared" ca="1" si="53"/>
        <v>2460.0200009400187</v>
      </c>
      <c r="AD91" s="10">
        <f t="shared" ca="1" si="53"/>
        <v>2523.9805209644592</v>
      </c>
      <c r="AE91" s="10">
        <f t="shared" ca="1" si="53"/>
        <v>2589.6040145095353</v>
      </c>
      <c r="AF91" s="10">
        <f t="shared" ca="1" si="53"/>
        <v>2656.9337188867835</v>
      </c>
      <c r="AG91" s="10">
        <f t="shared" ca="1" si="53"/>
        <v>2726.01399557784</v>
      </c>
      <c r="AH91" s="10">
        <f t="shared" ca="1" si="53"/>
        <v>2796.8903594628637</v>
      </c>
      <c r="AI91" s="10">
        <f t="shared" ca="1" si="53"/>
        <v>2869.6095088088982</v>
      </c>
      <c r="AJ91" s="10">
        <f t="shared" ca="1" si="53"/>
        <v>2944.2193560379296</v>
      </c>
      <c r="AK91" s="10">
        <f t="shared" ca="1" si="53"/>
        <v>3020.7690592949157</v>
      </c>
      <c r="AL91" s="10">
        <f t="shared" ca="1" si="53"/>
        <v>3099.3090548365835</v>
      </c>
    </row>
    <row r="92" spans="1:38" x14ac:dyDescent="0.25">
      <c r="A92" t="str">
        <f>MAIN!$B$77</f>
        <v>Iekšdurvis</v>
      </c>
      <c r="B92" s="2">
        <f ca="1">IF(MAIN!$E$79=Defined,MAIN!$F$80,MAIN!$E$80)</f>
        <v>15</v>
      </c>
      <c r="C92" s="9">
        <f ca="1">IF(MAIN!$E$79=Defined,MAIN!$F$81/B92*C73,MAIN!$E$81)</f>
        <v>72.22026666666666</v>
      </c>
      <c r="D92" s="10">
        <f t="shared" ca="1" si="44"/>
        <v>72.22026666666666</v>
      </c>
      <c r="E92" s="10">
        <f t="shared" ref="E92:AL92" ca="1" si="54">D92*(1+INFLATION)</f>
        <v>74.097993599999995</v>
      </c>
      <c r="F92" s="10">
        <f t="shared" ca="1" si="54"/>
        <v>76.024541433599993</v>
      </c>
      <c r="G92" s="10">
        <f t="shared" ca="1" si="54"/>
        <v>78.001179510873598</v>
      </c>
      <c r="H92" s="10">
        <f t="shared" ca="1" si="54"/>
        <v>80.029210178156319</v>
      </c>
      <c r="I92" s="10">
        <f t="shared" ca="1" si="54"/>
        <v>82.109969642788386</v>
      </c>
      <c r="J92" s="10">
        <f t="shared" ca="1" si="54"/>
        <v>84.244828853500891</v>
      </c>
      <c r="K92" s="10">
        <f t="shared" ca="1" si="54"/>
        <v>86.435194403691924</v>
      </c>
      <c r="L92" s="10">
        <f t="shared" ca="1" si="54"/>
        <v>88.682509458187909</v>
      </c>
      <c r="M92" s="10">
        <f t="shared" ca="1" si="54"/>
        <v>90.988254704100797</v>
      </c>
      <c r="N92" s="10">
        <f t="shared" ca="1" si="54"/>
        <v>93.353949326407417</v>
      </c>
      <c r="O92" s="10">
        <f t="shared" ca="1" si="54"/>
        <v>95.781152008894011</v>
      </c>
      <c r="P92" s="10">
        <f t="shared" ca="1" si="54"/>
        <v>98.271461961125254</v>
      </c>
      <c r="Q92" s="10">
        <f t="shared" ca="1" si="54"/>
        <v>100.82651997211451</v>
      </c>
      <c r="R92" s="10">
        <f t="shared" ca="1" si="54"/>
        <v>103.44800949138948</v>
      </c>
      <c r="S92" s="10">
        <f t="shared" ca="1" si="54"/>
        <v>106.13765773816561</v>
      </c>
      <c r="T92" s="10">
        <f t="shared" ca="1" si="54"/>
        <v>108.89723683935793</v>
      </c>
      <c r="U92" s="10">
        <f t="shared" ca="1" si="54"/>
        <v>111.72856499718124</v>
      </c>
      <c r="V92" s="10">
        <f t="shared" ca="1" si="54"/>
        <v>114.63350768710795</v>
      </c>
      <c r="W92" s="10">
        <f t="shared" ca="1" si="54"/>
        <v>117.61397888697276</v>
      </c>
      <c r="X92" s="10">
        <f t="shared" ca="1" si="54"/>
        <v>120.67194233803406</v>
      </c>
      <c r="Y92" s="10">
        <f t="shared" ca="1" si="54"/>
        <v>123.80941283882295</v>
      </c>
      <c r="Z92" s="10">
        <f t="shared" ca="1" si="54"/>
        <v>127.02845757263235</v>
      </c>
      <c r="AA92" s="10">
        <f t="shared" ca="1" si="54"/>
        <v>130.33119746952079</v>
      </c>
      <c r="AB92" s="10">
        <f t="shared" ca="1" si="54"/>
        <v>133.71980860372832</v>
      </c>
      <c r="AC92" s="10">
        <f t="shared" ca="1" si="54"/>
        <v>137.19652362742525</v>
      </c>
      <c r="AD92" s="10">
        <f t="shared" ca="1" si="54"/>
        <v>140.76363324173832</v>
      </c>
      <c r="AE92" s="10">
        <f t="shared" ca="1" si="54"/>
        <v>144.42348770602351</v>
      </c>
      <c r="AF92" s="10">
        <f t="shared" ca="1" si="54"/>
        <v>148.17849838638011</v>
      </c>
      <c r="AG92" s="10">
        <f t="shared" ca="1" si="54"/>
        <v>152.03113934442601</v>
      </c>
      <c r="AH92" s="10">
        <f t="shared" ca="1" si="54"/>
        <v>155.98394896738108</v>
      </c>
      <c r="AI92" s="10">
        <f t="shared" ca="1" si="54"/>
        <v>160.039531640533</v>
      </c>
      <c r="AJ92" s="10">
        <f t="shared" ca="1" si="54"/>
        <v>164.20055946318686</v>
      </c>
      <c r="AK92" s="10">
        <f t="shared" ca="1" si="54"/>
        <v>168.46977400922972</v>
      </c>
      <c r="AL92" s="10">
        <f t="shared" ca="1" si="54"/>
        <v>172.84998813346971</v>
      </c>
    </row>
    <row r="93" spans="1:38" x14ac:dyDescent="0.25">
      <c r="A93" t="str">
        <f>MAIN!$B$83</f>
        <v>Ārējā apdare</v>
      </c>
      <c r="B93" s="2">
        <f ca="1">IF(MAIN!$E$85=Defined,MAIN!$F$86,MAIN!$E$86)</f>
        <v>30</v>
      </c>
      <c r="C93" s="9">
        <f ca="1">IF(MAIN!$E$85=Defined,MAIN!$F$87/B93*C74,MAIN!$E$87)</f>
        <v>321.33802166666675</v>
      </c>
      <c r="D93" s="10">
        <f t="shared" ca="1" si="44"/>
        <v>321.33802166666675</v>
      </c>
      <c r="E93" s="10">
        <f t="shared" ref="E93:AL93" ca="1" si="55">D93*(1+INFLATION)</f>
        <v>329.69281023000008</v>
      </c>
      <c r="F93" s="10">
        <f t="shared" ca="1" si="55"/>
        <v>338.26482329598008</v>
      </c>
      <c r="G93" s="10">
        <f t="shared" ca="1" si="55"/>
        <v>347.05970870167556</v>
      </c>
      <c r="H93" s="10">
        <f t="shared" ca="1" si="55"/>
        <v>356.08326112791912</v>
      </c>
      <c r="I93" s="10">
        <f t="shared" ca="1" si="55"/>
        <v>365.34142591724503</v>
      </c>
      <c r="J93" s="10">
        <f t="shared" ca="1" si="55"/>
        <v>374.84030299109344</v>
      </c>
      <c r="K93" s="10">
        <f t="shared" ca="1" si="55"/>
        <v>384.58615086886186</v>
      </c>
      <c r="L93" s="10">
        <f t="shared" ca="1" si="55"/>
        <v>394.58539079145226</v>
      </c>
      <c r="M93" s="10">
        <f t="shared" ca="1" si="55"/>
        <v>404.84461095203</v>
      </c>
      <c r="N93" s="10">
        <f t="shared" ca="1" si="55"/>
        <v>415.3705708367828</v>
      </c>
      <c r="O93" s="10">
        <f t="shared" ca="1" si="55"/>
        <v>426.17020567853916</v>
      </c>
      <c r="P93" s="10">
        <f t="shared" ca="1" si="55"/>
        <v>437.25063102618117</v>
      </c>
      <c r="Q93" s="10">
        <f t="shared" ca="1" si="55"/>
        <v>448.61914743286189</v>
      </c>
      <c r="R93" s="10">
        <f t="shared" ca="1" si="55"/>
        <v>460.2832452661163</v>
      </c>
      <c r="S93" s="10">
        <f t="shared" ca="1" si="55"/>
        <v>472.25060964303532</v>
      </c>
      <c r="T93" s="10">
        <f t="shared" ca="1" si="55"/>
        <v>484.52912549375424</v>
      </c>
      <c r="U93" s="10">
        <f t="shared" ca="1" si="55"/>
        <v>497.12688275659184</v>
      </c>
      <c r="V93" s="10">
        <f t="shared" ca="1" si="55"/>
        <v>510.05218170826322</v>
      </c>
      <c r="W93" s="10">
        <f t="shared" ca="1" si="55"/>
        <v>523.31353843267811</v>
      </c>
      <c r="X93" s="10">
        <f t="shared" ca="1" si="55"/>
        <v>536.91969043192773</v>
      </c>
      <c r="Y93" s="10">
        <f t="shared" ca="1" si="55"/>
        <v>550.87960238315782</v>
      </c>
      <c r="Z93" s="10">
        <f t="shared" ca="1" si="55"/>
        <v>565.20247204511998</v>
      </c>
      <c r="AA93" s="10">
        <f t="shared" ca="1" si="55"/>
        <v>579.89773631829314</v>
      </c>
      <c r="AB93" s="10">
        <f t="shared" ca="1" si="55"/>
        <v>594.97507746256872</v>
      </c>
      <c r="AC93" s="10">
        <f t="shared" ca="1" si="55"/>
        <v>610.44442947659547</v>
      </c>
      <c r="AD93" s="10">
        <f t="shared" ca="1" si="55"/>
        <v>626.31598464298702</v>
      </c>
      <c r="AE93" s="10">
        <f t="shared" ca="1" si="55"/>
        <v>642.60020024370465</v>
      </c>
      <c r="AF93" s="10">
        <f t="shared" ca="1" si="55"/>
        <v>659.30780545004097</v>
      </c>
      <c r="AG93" s="10">
        <f t="shared" ca="1" si="55"/>
        <v>676.44980839174207</v>
      </c>
      <c r="AH93" s="10">
        <f t="shared" ca="1" si="55"/>
        <v>694.03750340992735</v>
      </c>
      <c r="AI93" s="10">
        <f t="shared" ca="1" si="55"/>
        <v>712.08247849858549</v>
      </c>
      <c r="AJ93" s="10">
        <f t="shared" ca="1" si="55"/>
        <v>730.59662293954875</v>
      </c>
      <c r="AK93" s="10">
        <f t="shared" ca="1" si="55"/>
        <v>749.59213513597706</v>
      </c>
      <c r="AL93" s="10">
        <f t="shared" ca="1" si="55"/>
        <v>769.0815306495125</v>
      </c>
    </row>
    <row r="94" spans="1:38" x14ac:dyDescent="0.25">
      <c r="A94" t="str">
        <f>MAIN!$B$90</f>
        <v>Ārsienas</v>
      </c>
      <c r="B94" s="2">
        <f ca="1">IF(MAIN!$E$92=Defined,MAIN!$F$93,MAIN!$E$93)</f>
        <v>25</v>
      </c>
      <c r="C94" s="9">
        <f ca="1">IF(MAIN!$E$92=Defined,MAIN!$F$94/B94*C75,MAIN!$E$94)</f>
        <v>148.31274927999999</v>
      </c>
      <c r="D94" s="10">
        <f t="shared" ca="1" si="44"/>
        <v>148.31274927999999</v>
      </c>
      <c r="E94" s="10">
        <f t="shared" ref="E94:AL94" ca="1" si="56">D94*(1+INFLATION)</f>
        <v>152.16888076128001</v>
      </c>
      <c r="F94" s="10">
        <f t="shared" ca="1" si="56"/>
        <v>156.1252716610733</v>
      </c>
      <c r="G94" s="10">
        <f t="shared" ca="1" si="56"/>
        <v>160.18452872426121</v>
      </c>
      <c r="H94" s="10">
        <f t="shared" ca="1" si="56"/>
        <v>164.34932647109201</v>
      </c>
      <c r="I94" s="10">
        <f t="shared" ca="1" si="56"/>
        <v>168.62240895934042</v>
      </c>
      <c r="J94" s="10">
        <f t="shared" ca="1" si="56"/>
        <v>173.00659159228329</v>
      </c>
      <c r="K94" s="10">
        <f t="shared" ca="1" si="56"/>
        <v>177.50476297368266</v>
      </c>
      <c r="L94" s="10">
        <f t="shared" ca="1" si="56"/>
        <v>182.11988681099842</v>
      </c>
      <c r="M94" s="10">
        <f t="shared" ca="1" si="56"/>
        <v>186.8550038680844</v>
      </c>
      <c r="N94" s="10">
        <f t="shared" ca="1" si="56"/>
        <v>191.71323396865461</v>
      </c>
      <c r="O94" s="10">
        <f t="shared" ca="1" si="56"/>
        <v>196.69777805183963</v>
      </c>
      <c r="P94" s="10">
        <f t="shared" ca="1" si="56"/>
        <v>201.81192028118747</v>
      </c>
      <c r="Q94" s="10">
        <f t="shared" ca="1" si="56"/>
        <v>207.05903020849834</v>
      </c>
      <c r="R94" s="10">
        <f t="shared" ca="1" si="56"/>
        <v>212.44256499391929</v>
      </c>
      <c r="S94" s="10">
        <f t="shared" ca="1" si="56"/>
        <v>217.96607168376119</v>
      </c>
      <c r="T94" s="10">
        <f t="shared" ca="1" si="56"/>
        <v>223.63318954753899</v>
      </c>
      <c r="U94" s="10">
        <f t="shared" ca="1" si="56"/>
        <v>229.44765247577502</v>
      </c>
      <c r="V94" s="10">
        <f t="shared" ca="1" si="56"/>
        <v>235.41329144014517</v>
      </c>
      <c r="W94" s="10">
        <f t="shared" ca="1" si="56"/>
        <v>241.53403701758896</v>
      </c>
      <c r="X94" s="10">
        <f t="shared" ca="1" si="56"/>
        <v>247.81392198004627</v>
      </c>
      <c r="Y94" s="10">
        <f t="shared" ca="1" si="56"/>
        <v>254.25708395152748</v>
      </c>
      <c r="Z94" s="10">
        <f t="shared" ca="1" si="56"/>
        <v>260.86776813426718</v>
      </c>
      <c r="AA94" s="10">
        <f t="shared" ca="1" si="56"/>
        <v>267.65033010575814</v>
      </c>
      <c r="AB94" s="10">
        <f t="shared" ca="1" si="56"/>
        <v>274.60923868850784</v>
      </c>
      <c r="AC94" s="10">
        <f t="shared" ca="1" si="56"/>
        <v>281.74907889440908</v>
      </c>
      <c r="AD94" s="10">
        <f t="shared" ca="1" si="56"/>
        <v>289.07455494566375</v>
      </c>
      <c r="AE94" s="10">
        <f t="shared" ca="1" si="56"/>
        <v>296.59049337425103</v>
      </c>
      <c r="AF94" s="10">
        <f t="shared" ca="1" si="56"/>
        <v>304.30184620198156</v>
      </c>
      <c r="AG94" s="10">
        <f t="shared" ca="1" si="56"/>
        <v>312.2136942032331</v>
      </c>
      <c r="AH94" s="10">
        <f t="shared" ca="1" si="56"/>
        <v>320.33125025251718</v>
      </c>
      <c r="AI94" s="10">
        <f t="shared" ca="1" si="56"/>
        <v>328.65986275908261</v>
      </c>
      <c r="AJ94" s="10">
        <f t="shared" ca="1" si="56"/>
        <v>337.20501919081875</v>
      </c>
      <c r="AK94" s="10">
        <f t="shared" ca="1" si="56"/>
        <v>345.97234968978006</v>
      </c>
      <c r="AL94" s="10">
        <f t="shared" ca="1" si="56"/>
        <v>354.96763078171438</v>
      </c>
    </row>
    <row r="95" spans="1:38" x14ac:dyDescent="0.25">
      <c r="A95" t="str">
        <f>MAIN!$B$96</f>
        <v>Logi un stiklotās fasādes</v>
      </c>
      <c r="B95" s="2">
        <f ca="1">IF(MAIN!$E$98=Defined,MAIN!$F$99,MAIN!$E$99)</f>
        <v>37</v>
      </c>
      <c r="C95" s="9">
        <f ca="1">IF(MAIN!$E$98=Defined,MAIN!$F$100/B95*C76,MAIN!$E$100)</f>
        <v>161.06011000000001</v>
      </c>
      <c r="D95" s="10">
        <f t="shared" ca="1" si="44"/>
        <v>161.06011000000001</v>
      </c>
      <c r="E95" s="10">
        <f t="shared" ref="E95:AL95" ca="1" si="57">D95*(1+INFLATION)</f>
        <v>165.24767286000002</v>
      </c>
      <c r="F95" s="10">
        <f t="shared" ca="1" si="57"/>
        <v>169.54411235436004</v>
      </c>
      <c r="G95" s="10">
        <f t="shared" ca="1" si="57"/>
        <v>173.9522592755734</v>
      </c>
      <c r="H95" s="10">
        <f t="shared" ca="1" si="57"/>
        <v>178.47501801673832</v>
      </c>
      <c r="I95" s="10">
        <f t="shared" ca="1" si="57"/>
        <v>183.11536848517352</v>
      </c>
      <c r="J95" s="10">
        <f t="shared" ca="1" si="57"/>
        <v>187.87636806578803</v>
      </c>
      <c r="K95" s="10">
        <f t="shared" ca="1" si="57"/>
        <v>192.76115363549852</v>
      </c>
      <c r="L95" s="10">
        <f t="shared" ca="1" si="57"/>
        <v>197.77294363002147</v>
      </c>
      <c r="M95" s="10">
        <f t="shared" ca="1" si="57"/>
        <v>202.91504016440203</v>
      </c>
      <c r="N95" s="10">
        <f t="shared" ca="1" si="57"/>
        <v>208.19083120867649</v>
      </c>
      <c r="O95" s="10">
        <f t="shared" ca="1" si="57"/>
        <v>213.60379282010209</v>
      </c>
      <c r="P95" s="10">
        <f t="shared" ca="1" si="57"/>
        <v>219.15749143342475</v>
      </c>
      <c r="Q95" s="10">
        <f t="shared" ca="1" si="57"/>
        <v>224.85558621069382</v>
      </c>
      <c r="R95" s="10">
        <f t="shared" ca="1" si="57"/>
        <v>230.70183145217186</v>
      </c>
      <c r="S95" s="10">
        <f t="shared" ca="1" si="57"/>
        <v>236.70007906992834</v>
      </c>
      <c r="T95" s="10">
        <f t="shared" ca="1" si="57"/>
        <v>242.85428112574647</v>
      </c>
      <c r="U95" s="10">
        <f t="shared" ca="1" si="57"/>
        <v>249.16849243501588</v>
      </c>
      <c r="V95" s="10">
        <f t="shared" ca="1" si="57"/>
        <v>255.64687323832629</v>
      </c>
      <c r="W95" s="10">
        <f t="shared" ca="1" si="57"/>
        <v>262.2936919425228</v>
      </c>
      <c r="X95" s="10">
        <f t="shared" ca="1" si="57"/>
        <v>269.11332793302842</v>
      </c>
      <c r="Y95" s="10">
        <f t="shared" ca="1" si="57"/>
        <v>276.11027445928715</v>
      </c>
      <c r="Z95" s="10">
        <f t="shared" ca="1" si="57"/>
        <v>283.28914159522861</v>
      </c>
      <c r="AA95" s="10">
        <f t="shared" ca="1" si="57"/>
        <v>290.65465927670459</v>
      </c>
      <c r="AB95" s="10">
        <f t="shared" ca="1" si="57"/>
        <v>298.21168041789889</v>
      </c>
      <c r="AC95" s="10">
        <f t="shared" ca="1" si="57"/>
        <v>305.96518410876428</v>
      </c>
      <c r="AD95" s="10">
        <f t="shared" ca="1" si="57"/>
        <v>313.92027889559216</v>
      </c>
      <c r="AE95" s="10">
        <f t="shared" ca="1" si="57"/>
        <v>322.08220614687758</v>
      </c>
      <c r="AF95" s="10">
        <f t="shared" ca="1" si="57"/>
        <v>330.45634350669638</v>
      </c>
      <c r="AG95" s="10">
        <f t="shared" ca="1" si="57"/>
        <v>339.04820843787047</v>
      </c>
      <c r="AH95" s="10">
        <f t="shared" ca="1" si="57"/>
        <v>347.86346185725512</v>
      </c>
      <c r="AI95" s="10">
        <f t="shared" ca="1" si="57"/>
        <v>356.90791186554378</v>
      </c>
      <c r="AJ95" s="10">
        <f t="shared" ca="1" si="57"/>
        <v>366.18751757404794</v>
      </c>
      <c r="AK95" s="10">
        <f t="shared" ca="1" si="57"/>
        <v>375.70839303097318</v>
      </c>
      <c r="AL95" s="10">
        <f t="shared" ca="1" si="57"/>
        <v>385.47681124977851</v>
      </c>
    </row>
    <row r="96" spans="1:38" x14ac:dyDescent="0.25">
      <c r="A96" t="str">
        <f>MAIN!$B$102</f>
        <v>Ārdurvis</v>
      </c>
      <c r="B96" s="2">
        <f ca="1">IF(MAIN!$E$104=Defined,MAIN!$F$105,MAIN!$E$105)</f>
        <v>44</v>
      </c>
      <c r="C96" s="9">
        <f ca="1">IF(MAIN!$E$104=Defined,MAIN!$F$106/B96*C77,MAIN!$E$106)</f>
        <v>17.024472727272727</v>
      </c>
      <c r="D96" s="10">
        <f t="shared" ca="1" si="44"/>
        <v>17.024472727272727</v>
      </c>
      <c r="E96" s="10">
        <f t="shared" ref="E96:AL96" ca="1" si="58">D96*(1+INFLATION)</f>
        <v>17.467109018181819</v>
      </c>
      <c r="F96" s="10">
        <f t="shared" ca="1" si="58"/>
        <v>17.921253852654548</v>
      </c>
      <c r="G96" s="10">
        <f t="shared" ca="1" si="58"/>
        <v>18.387206452823566</v>
      </c>
      <c r="H96" s="10">
        <f t="shared" ca="1" si="58"/>
        <v>18.865273820596979</v>
      </c>
      <c r="I96" s="10">
        <f t="shared" ca="1" si="58"/>
        <v>19.355770939932501</v>
      </c>
      <c r="J96" s="10">
        <f t="shared" ca="1" si="58"/>
        <v>19.859020984370748</v>
      </c>
      <c r="K96" s="10">
        <f t="shared" ca="1" si="58"/>
        <v>20.375355529964388</v>
      </c>
      <c r="L96" s="10">
        <f t="shared" ca="1" si="58"/>
        <v>20.905114773743463</v>
      </c>
      <c r="M96" s="10">
        <f t="shared" ca="1" si="58"/>
        <v>21.448647757860794</v>
      </c>
      <c r="N96" s="10">
        <f t="shared" ca="1" si="58"/>
        <v>22.006312599565174</v>
      </c>
      <c r="O96" s="10">
        <f t="shared" ca="1" si="58"/>
        <v>22.57847672715387</v>
      </c>
      <c r="P96" s="10">
        <f t="shared" ca="1" si="58"/>
        <v>23.165517122059871</v>
      </c>
      <c r="Q96" s="10">
        <f t="shared" ca="1" si="58"/>
        <v>23.767820567233429</v>
      </c>
      <c r="R96" s="10">
        <f t="shared" ca="1" si="58"/>
        <v>24.385783901981497</v>
      </c>
      <c r="S96" s="10">
        <f t="shared" ca="1" si="58"/>
        <v>25.019814283433018</v>
      </c>
      <c r="T96" s="10">
        <f t="shared" ca="1" si="58"/>
        <v>25.670329454802278</v>
      </c>
      <c r="U96" s="10">
        <f t="shared" ca="1" si="58"/>
        <v>26.337758020627138</v>
      </c>
      <c r="V96" s="10">
        <f t="shared" ca="1" si="58"/>
        <v>27.022539729163444</v>
      </c>
      <c r="W96" s="10">
        <f t="shared" ca="1" si="58"/>
        <v>27.725125762121696</v>
      </c>
      <c r="X96" s="10">
        <f t="shared" ca="1" si="58"/>
        <v>28.445979031936862</v>
      </c>
      <c r="Y96" s="10">
        <f t="shared" ca="1" si="58"/>
        <v>29.185574486767219</v>
      </c>
      <c r="Z96" s="10">
        <f t="shared" ca="1" si="58"/>
        <v>29.944399423423167</v>
      </c>
      <c r="AA96" s="10">
        <f t="shared" ca="1" si="58"/>
        <v>30.72295380843217</v>
      </c>
      <c r="AB96" s="10">
        <f t="shared" ca="1" si="58"/>
        <v>31.521750607451406</v>
      </c>
      <c r="AC96" s="10">
        <f t="shared" ca="1" si="58"/>
        <v>32.341316123245143</v>
      </c>
      <c r="AD96" s="10">
        <f t="shared" ca="1" si="58"/>
        <v>33.182190342449516</v>
      </c>
      <c r="AE96" s="10">
        <f t="shared" ca="1" si="58"/>
        <v>34.044927291353204</v>
      </c>
      <c r="AF96" s="10">
        <f t="shared" ca="1" si="58"/>
        <v>34.930095400928387</v>
      </c>
      <c r="AG96" s="10">
        <f t="shared" ca="1" si="58"/>
        <v>35.838277881352525</v>
      </c>
      <c r="AH96" s="10">
        <f t="shared" ca="1" si="58"/>
        <v>36.770073106267688</v>
      </c>
      <c r="AI96" s="10">
        <f t="shared" ca="1" si="58"/>
        <v>37.726095007030651</v>
      </c>
      <c r="AJ96" s="10">
        <f t="shared" ca="1" si="58"/>
        <v>38.706973477213445</v>
      </c>
      <c r="AK96" s="10">
        <f t="shared" ca="1" si="58"/>
        <v>39.713354787620993</v>
      </c>
      <c r="AL96" s="10">
        <f t="shared" ca="1" si="58"/>
        <v>40.745902012099137</v>
      </c>
    </row>
    <row r="97" spans="1:38" x14ac:dyDescent="0.25">
      <c r="A97" t="str">
        <f>MAIN!$B$108</f>
        <v>Jumts</v>
      </c>
      <c r="B97" s="2">
        <f ca="1">IF(MAIN!$E$110=Defined,MAIN!$F$111,MAIN!$E$111)</f>
        <v>35</v>
      </c>
      <c r="C97" s="9">
        <f ca="1">IF(MAIN!$E$110=Defined,MAIN!$F$112/B97*C78,MAIN!$E$112)</f>
        <v>75.020697428571438</v>
      </c>
      <c r="D97" s="10">
        <f t="shared" ca="1" si="44"/>
        <v>75.020697428571438</v>
      </c>
      <c r="E97" s="10">
        <f t="shared" ref="E97:AL97" ca="1" si="59">D97*(1+INFLATION)</f>
        <v>76.971235561714295</v>
      </c>
      <c r="F97" s="10">
        <f t="shared" ca="1" si="59"/>
        <v>78.972487686318871</v>
      </c>
      <c r="G97" s="10">
        <f t="shared" ca="1" si="59"/>
        <v>81.025772366163167</v>
      </c>
      <c r="H97" s="10">
        <f t="shared" ca="1" si="59"/>
        <v>83.132442447683417</v>
      </c>
      <c r="I97" s="10">
        <f t="shared" ca="1" si="59"/>
        <v>85.29388595132319</v>
      </c>
      <c r="J97" s="10">
        <f t="shared" ca="1" si="59"/>
        <v>87.511526986057589</v>
      </c>
      <c r="K97" s="10">
        <f t="shared" ca="1" si="59"/>
        <v>89.786826687695083</v>
      </c>
      <c r="L97" s="10">
        <f t="shared" ca="1" si="59"/>
        <v>92.121284181575163</v>
      </c>
      <c r="M97" s="10">
        <f t="shared" ca="1" si="59"/>
        <v>94.516437570296119</v>
      </c>
      <c r="N97" s="10">
        <f t="shared" ca="1" si="59"/>
        <v>96.973864947123815</v>
      </c>
      <c r="O97" s="10">
        <f t="shared" ca="1" si="59"/>
        <v>99.495185435749036</v>
      </c>
      <c r="P97" s="10">
        <f t="shared" ca="1" si="59"/>
        <v>102.08206025707851</v>
      </c>
      <c r="Q97" s="10">
        <f t="shared" ca="1" si="59"/>
        <v>104.73619382376255</v>
      </c>
      <c r="R97" s="10">
        <f t="shared" ca="1" si="59"/>
        <v>107.45933486318037</v>
      </c>
      <c r="S97" s="10">
        <f t="shared" ca="1" si="59"/>
        <v>110.25327756962307</v>
      </c>
      <c r="T97" s="10">
        <f t="shared" ca="1" si="59"/>
        <v>113.11986278643327</v>
      </c>
      <c r="U97" s="10">
        <f t="shared" ca="1" si="59"/>
        <v>116.06097921888055</v>
      </c>
      <c r="V97" s="10">
        <f t="shared" ca="1" si="59"/>
        <v>119.07856467857144</v>
      </c>
      <c r="W97" s="10">
        <f t="shared" ca="1" si="59"/>
        <v>122.1746073602143</v>
      </c>
      <c r="X97" s="10">
        <f t="shared" ca="1" si="59"/>
        <v>125.35114715157987</v>
      </c>
      <c r="Y97" s="10">
        <f t="shared" ca="1" si="59"/>
        <v>128.61027697752095</v>
      </c>
      <c r="Z97" s="10">
        <f t="shared" ca="1" si="59"/>
        <v>131.9541441789365</v>
      </c>
      <c r="AA97" s="10">
        <f t="shared" ca="1" si="59"/>
        <v>135.38495192758884</v>
      </c>
      <c r="AB97" s="10">
        <f t="shared" ca="1" si="59"/>
        <v>138.90496067770616</v>
      </c>
      <c r="AC97" s="10">
        <f t="shared" ca="1" si="59"/>
        <v>142.51648965532652</v>
      </c>
      <c r="AD97" s="10">
        <f t="shared" ca="1" si="59"/>
        <v>146.22191838636502</v>
      </c>
      <c r="AE97" s="10">
        <f t="shared" ca="1" si="59"/>
        <v>150.02368826441051</v>
      </c>
      <c r="AF97" s="10">
        <f t="shared" ca="1" si="59"/>
        <v>153.92430415928519</v>
      </c>
      <c r="AG97" s="10">
        <f t="shared" ca="1" si="59"/>
        <v>157.9263360674266</v>
      </c>
      <c r="AH97" s="10">
        <f t="shared" ca="1" si="59"/>
        <v>162.0324208051797</v>
      </c>
      <c r="AI97" s="10">
        <f t="shared" ca="1" si="59"/>
        <v>166.24526374611438</v>
      </c>
      <c r="AJ97" s="10">
        <f t="shared" ca="1" si="59"/>
        <v>170.56764060351335</v>
      </c>
      <c r="AK97" s="10">
        <f t="shared" ca="1" si="59"/>
        <v>175.00239925920471</v>
      </c>
      <c r="AL97" s="10">
        <f t="shared" ca="1" si="59"/>
        <v>179.55246163994403</v>
      </c>
    </row>
    <row r="98" spans="1:38" x14ac:dyDescent="0.25">
      <c r="A98" t="str">
        <f>MAIN!$B$114</f>
        <v>Citas kapitālizmaksas</v>
      </c>
      <c r="B98" s="2">
        <f>MAIN!$E$116</f>
        <v>30</v>
      </c>
      <c r="C98" s="9">
        <f>MAIN!$E$117</f>
        <v>200</v>
      </c>
      <c r="D98" s="10">
        <f t="shared" si="44"/>
        <v>200</v>
      </c>
      <c r="E98" s="10">
        <f t="shared" ref="E98:AL98" si="60">D98*(1+INFLATION)</f>
        <v>205.20000000000002</v>
      </c>
      <c r="F98" s="10">
        <f t="shared" si="60"/>
        <v>210.53520000000003</v>
      </c>
      <c r="G98" s="10">
        <f t="shared" si="60"/>
        <v>216.00911520000002</v>
      </c>
      <c r="H98" s="10">
        <f t="shared" si="60"/>
        <v>221.62535219520004</v>
      </c>
      <c r="I98" s="10">
        <f t="shared" si="60"/>
        <v>227.38761135227523</v>
      </c>
      <c r="J98" s="10">
        <f t="shared" si="60"/>
        <v>233.2996892474344</v>
      </c>
      <c r="K98" s="10">
        <f t="shared" si="60"/>
        <v>239.3654811678677</v>
      </c>
      <c r="L98" s="10">
        <f t="shared" si="60"/>
        <v>245.58898367823227</v>
      </c>
      <c r="M98" s="10">
        <f t="shared" si="60"/>
        <v>251.97429725386633</v>
      </c>
      <c r="N98" s="10">
        <f t="shared" si="60"/>
        <v>258.52562898246686</v>
      </c>
      <c r="O98" s="10">
        <f t="shared" si="60"/>
        <v>265.24729533601101</v>
      </c>
      <c r="P98" s="10">
        <f t="shared" si="60"/>
        <v>272.1437250147473</v>
      </c>
      <c r="Q98" s="10">
        <f t="shared" si="60"/>
        <v>279.21946186513077</v>
      </c>
      <c r="R98" s="10">
        <f t="shared" si="60"/>
        <v>286.47916787362419</v>
      </c>
      <c r="S98" s="10">
        <f t="shared" si="60"/>
        <v>293.92762623833841</v>
      </c>
      <c r="T98" s="10">
        <f t="shared" si="60"/>
        <v>301.56974452053521</v>
      </c>
      <c r="U98" s="10">
        <f t="shared" si="60"/>
        <v>309.41055787806914</v>
      </c>
      <c r="V98" s="10">
        <f t="shared" si="60"/>
        <v>317.45523238289894</v>
      </c>
      <c r="W98" s="10">
        <f t="shared" si="60"/>
        <v>325.70906842485431</v>
      </c>
      <c r="X98" s="10">
        <f t="shared" si="60"/>
        <v>334.17750420390053</v>
      </c>
      <c r="Y98" s="10">
        <f t="shared" si="60"/>
        <v>342.86611931320192</v>
      </c>
      <c r="Z98" s="10">
        <f t="shared" si="60"/>
        <v>351.78063841534515</v>
      </c>
      <c r="AA98" s="10">
        <f t="shared" si="60"/>
        <v>360.92693501414414</v>
      </c>
      <c r="AB98" s="10">
        <f t="shared" si="60"/>
        <v>370.31103532451186</v>
      </c>
      <c r="AC98" s="10">
        <f t="shared" si="60"/>
        <v>379.93912224294917</v>
      </c>
      <c r="AD98" s="10">
        <f t="shared" si="60"/>
        <v>389.81753942126585</v>
      </c>
      <c r="AE98" s="10">
        <f t="shared" si="60"/>
        <v>399.95279544621877</v>
      </c>
      <c r="AF98" s="10">
        <f t="shared" si="60"/>
        <v>410.35156812782049</v>
      </c>
      <c r="AG98" s="10">
        <f t="shared" si="60"/>
        <v>421.02070889914381</v>
      </c>
      <c r="AH98" s="10">
        <f t="shared" si="60"/>
        <v>431.96724733052156</v>
      </c>
      <c r="AI98" s="10">
        <f t="shared" si="60"/>
        <v>443.19839576111514</v>
      </c>
      <c r="AJ98" s="10">
        <f t="shared" si="60"/>
        <v>454.72155405090416</v>
      </c>
      <c r="AK98" s="10">
        <f t="shared" si="60"/>
        <v>466.54431445622765</v>
      </c>
      <c r="AL98" s="10">
        <f t="shared" si="60"/>
        <v>478.6744666320896</v>
      </c>
    </row>
    <row r="99" spans="1:38" x14ac:dyDescent="0.25">
      <c r="B99" s="2"/>
      <c r="C99" s="2"/>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row>
    <row r="101" spans="1:38" x14ac:dyDescent="0.25">
      <c r="A101" s="8">
        <v>3</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s="12" customFormat="1" ht="18.75" x14ac:dyDescent="0.3">
      <c r="A102" s="4" t="s">
        <v>53</v>
      </c>
      <c r="D102" s="3">
        <v>1</v>
      </c>
      <c r="E102" s="3">
        <v>2</v>
      </c>
      <c r="F102" s="3">
        <v>3</v>
      </c>
      <c r="G102" s="3">
        <v>4</v>
      </c>
      <c r="H102" s="3">
        <v>5</v>
      </c>
      <c r="I102" s="3">
        <v>6</v>
      </c>
      <c r="J102" s="3">
        <v>7</v>
      </c>
      <c r="K102" s="3">
        <v>8</v>
      </c>
      <c r="L102" s="3">
        <v>9</v>
      </c>
      <c r="M102" s="3">
        <v>10</v>
      </c>
      <c r="N102" s="3">
        <v>11</v>
      </c>
      <c r="O102" s="3">
        <v>12</v>
      </c>
      <c r="P102" s="3">
        <v>13</v>
      </c>
      <c r="Q102" s="3">
        <v>14</v>
      </c>
      <c r="R102" s="3">
        <v>15</v>
      </c>
      <c r="S102" s="3">
        <v>16</v>
      </c>
      <c r="T102" s="3">
        <v>17</v>
      </c>
      <c r="U102" s="3">
        <v>18</v>
      </c>
      <c r="V102" s="3">
        <v>19</v>
      </c>
      <c r="W102" s="3">
        <v>20</v>
      </c>
      <c r="X102" s="3">
        <v>21</v>
      </c>
      <c r="Y102" s="3">
        <v>22</v>
      </c>
      <c r="Z102" s="3">
        <v>23</v>
      </c>
      <c r="AA102" s="3">
        <v>24</v>
      </c>
      <c r="AB102" s="3">
        <v>25</v>
      </c>
      <c r="AC102" s="3">
        <v>26</v>
      </c>
      <c r="AD102" s="3">
        <v>27</v>
      </c>
      <c r="AE102" s="3">
        <v>28</v>
      </c>
      <c r="AF102" s="3">
        <v>29</v>
      </c>
      <c r="AG102" s="3">
        <v>30</v>
      </c>
      <c r="AH102" s="3">
        <v>31</v>
      </c>
      <c r="AI102" s="3">
        <v>32</v>
      </c>
      <c r="AJ102" s="3">
        <v>33</v>
      </c>
      <c r="AK102" s="3">
        <v>34</v>
      </c>
      <c r="AL102" s="3">
        <v>35</v>
      </c>
    </row>
    <row r="103" spans="1:38" s="12" customFormat="1" x14ac:dyDescent="0.25">
      <c r="A103" t="str">
        <f>MAIN!$B$121</f>
        <v>Apkure</v>
      </c>
      <c r="B103" s="13">
        <f ca="1">IF(MAIN!G123=Defined,MAIN!H124,MAIN!G124)</f>
        <v>7.2999999999999995E-2</v>
      </c>
      <c r="C103" s="14"/>
      <c r="D103" s="15">
        <f ca="1">MAIN!$C$7/MAIN!G125*MAIN!G126*CFs!B103</f>
        <v>18601.643612631578</v>
      </c>
      <c r="E103" s="15">
        <f t="shared" ref="E103:AL103" ca="1" si="61">D103*(1+INFLATION)</f>
        <v>19085.286346559998</v>
      </c>
      <c r="F103" s="15">
        <f t="shared" ca="1" si="61"/>
        <v>19581.503791570558</v>
      </c>
      <c r="G103" s="15">
        <f t="shared" ca="1" si="61"/>
        <v>20090.622890151393</v>
      </c>
      <c r="H103" s="15">
        <f t="shared" ca="1" si="61"/>
        <v>20612.97908529533</v>
      </c>
      <c r="I103" s="15">
        <f t="shared" ca="1" si="61"/>
        <v>21148.916541513008</v>
      </c>
      <c r="J103" s="15">
        <f t="shared" ca="1" si="61"/>
        <v>21698.788371592345</v>
      </c>
      <c r="K103" s="15">
        <f t="shared" ca="1" si="61"/>
        <v>22262.956869253747</v>
      </c>
      <c r="L103" s="15">
        <f t="shared" ca="1" si="61"/>
        <v>22841.793747854346</v>
      </c>
      <c r="M103" s="15">
        <f t="shared" ca="1" si="61"/>
        <v>23435.680385298561</v>
      </c>
      <c r="N103" s="15">
        <f t="shared" ca="1" si="61"/>
        <v>24045.008075316324</v>
      </c>
      <c r="O103" s="15">
        <f t="shared" ca="1" si="61"/>
        <v>24670.178285274549</v>
      </c>
      <c r="P103" s="15">
        <f t="shared" ca="1" si="61"/>
        <v>25311.602920691686</v>
      </c>
      <c r="Q103" s="15">
        <f t="shared" ca="1" si="61"/>
        <v>25969.704596629672</v>
      </c>
      <c r="R103" s="15">
        <f t="shared" ca="1" si="61"/>
        <v>26644.916916142043</v>
      </c>
      <c r="S103" s="15">
        <f t="shared" ca="1" si="61"/>
        <v>27337.684755961738</v>
      </c>
      <c r="T103" s="15">
        <f t="shared" ca="1" si="61"/>
        <v>28048.464559616743</v>
      </c>
      <c r="U103" s="15">
        <f t="shared" ca="1" si="61"/>
        <v>28777.724638166779</v>
      </c>
      <c r="V103" s="15">
        <f t="shared" ca="1" si="61"/>
        <v>29525.945478759117</v>
      </c>
      <c r="W103" s="15">
        <f t="shared" ca="1" si="61"/>
        <v>30293.620061206853</v>
      </c>
      <c r="X103" s="15">
        <f t="shared" ca="1" si="61"/>
        <v>31081.254182798231</v>
      </c>
      <c r="Y103" s="15">
        <f t="shared" ca="1" si="61"/>
        <v>31889.366791550987</v>
      </c>
      <c r="Z103" s="15">
        <f t="shared" ca="1" si="61"/>
        <v>32718.490328131313</v>
      </c>
      <c r="AA103" s="15">
        <f t="shared" ca="1" si="61"/>
        <v>33569.171076662729</v>
      </c>
      <c r="AB103" s="15">
        <f t="shared" ca="1" si="61"/>
        <v>34441.969524655964</v>
      </c>
      <c r="AC103" s="15">
        <f t="shared" ca="1" si="61"/>
        <v>35337.460732297019</v>
      </c>
      <c r="AD103" s="15">
        <f t="shared" ca="1" si="61"/>
        <v>36256.234711336743</v>
      </c>
      <c r="AE103" s="15">
        <f t="shared" ca="1" si="61"/>
        <v>37198.896813831496</v>
      </c>
      <c r="AF103" s="15">
        <f t="shared" ca="1" si="61"/>
        <v>38166.068130991116</v>
      </c>
      <c r="AG103" s="15">
        <f t="shared" ca="1" si="61"/>
        <v>39158.385902396883</v>
      </c>
      <c r="AH103" s="15">
        <f t="shared" ca="1" si="61"/>
        <v>40176.503935859204</v>
      </c>
      <c r="AI103" s="15">
        <f t="shared" ca="1" si="61"/>
        <v>41221.093038191546</v>
      </c>
      <c r="AJ103" s="15">
        <f t="shared" ca="1" si="61"/>
        <v>42292.841457184528</v>
      </c>
      <c r="AK103" s="15">
        <f t="shared" ca="1" si="61"/>
        <v>43392.455335071325</v>
      </c>
      <c r="AL103" s="15">
        <f t="shared" ca="1" si="61"/>
        <v>44520.659173783177</v>
      </c>
    </row>
    <row r="104" spans="1:38" s="12" customFormat="1" x14ac:dyDescent="0.25">
      <c r="A104" t="s">
        <v>55</v>
      </c>
      <c r="B104" s="13">
        <f ca="1">IF(MAIN!G130=Defined,MAIN!H131,MAIN!G131)</f>
        <v>7.2999999999999995E-2</v>
      </c>
      <c r="C104" s="13"/>
      <c r="D104" s="15">
        <f ca="1">MAIN!G133/MAIN!G132*CFs!B104*AREAT</f>
        <v>3309.3047058823531</v>
      </c>
      <c r="E104" s="15">
        <f t="shared" ref="E104:AL104" ca="1" si="62">D104*(1+INFLATION)</f>
        <v>3395.3466282352942</v>
      </c>
      <c r="F104" s="15">
        <f t="shared" ca="1" si="62"/>
        <v>3483.6256405694121</v>
      </c>
      <c r="G104" s="15">
        <f t="shared" ca="1" si="62"/>
        <v>3574.199907224217</v>
      </c>
      <c r="H104" s="15">
        <f t="shared" ca="1" si="62"/>
        <v>3667.1291048120465</v>
      </c>
      <c r="I104" s="15">
        <f t="shared" ca="1" si="62"/>
        <v>3762.4744615371596</v>
      </c>
      <c r="J104" s="15">
        <f t="shared" ca="1" si="62"/>
        <v>3860.2987975371257</v>
      </c>
      <c r="K104" s="15">
        <f t="shared" ca="1" si="62"/>
        <v>3960.6665662730911</v>
      </c>
      <c r="L104" s="15">
        <f t="shared" ca="1" si="62"/>
        <v>4063.6438969961914</v>
      </c>
      <c r="M104" s="15">
        <f t="shared" ca="1" si="62"/>
        <v>4169.2986383180923</v>
      </c>
      <c r="N104" s="15">
        <f t="shared" ca="1" si="62"/>
        <v>4277.7004029143627</v>
      </c>
      <c r="O104" s="15">
        <f t="shared" ca="1" si="62"/>
        <v>4388.9206133901362</v>
      </c>
      <c r="P104" s="15">
        <f t="shared" ca="1" si="62"/>
        <v>4503.0325493382798</v>
      </c>
      <c r="Q104" s="15">
        <f t="shared" ca="1" si="62"/>
        <v>4620.1113956210747</v>
      </c>
      <c r="R104" s="15">
        <f t="shared" ca="1" si="62"/>
        <v>4740.2342919072225</v>
      </c>
      <c r="S104" s="15">
        <f t="shared" ca="1" si="62"/>
        <v>4863.4803834968106</v>
      </c>
      <c r="T104" s="15">
        <f t="shared" ca="1" si="62"/>
        <v>4989.9308734677279</v>
      </c>
      <c r="U104" s="15">
        <f t="shared" ca="1" si="62"/>
        <v>5119.6690761778891</v>
      </c>
      <c r="V104" s="15">
        <f t="shared" ca="1" si="62"/>
        <v>5252.7804721585144</v>
      </c>
      <c r="W104" s="15">
        <f t="shared" ca="1" si="62"/>
        <v>5389.3527644346359</v>
      </c>
      <c r="X104" s="15">
        <f t="shared" ca="1" si="62"/>
        <v>5529.4759363099365</v>
      </c>
      <c r="Y104" s="15">
        <f t="shared" ca="1" si="62"/>
        <v>5673.2423106539954</v>
      </c>
      <c r="Z104" s="15">
        <f t="shared" ca="1" si="62"/>
        <v>5820.7466107309992</v>
      </c>
      <c r="AA104" s="15">
        <f t="shared" ca="1" si="62"/>
        <v>5972.0860226100058</v>
      </c>
      <c r="AB104" s="15">
        <f t="shared" ca="1" si="62"/>
        <v>6127.3602591978661</v>
      </c>
      <c r="AC104" s="15">
        <f t="shared" ca="1" si="62"/>
        <v>6286.6716259370105</v>
      </c>
      <c r="AD104" s="15">
        <f t="shared" ca="1" si="62"/>
        <v>6450.1250882113727</v>
      </c>
      <c r="AE104" s="15">
        <f t="shared" ca="1" si="62"/>
        <v>6617.8283405048687</v>
      </c>
      <c r="AF104" s="15">
        <f t="shared" ca="1" si="62"/>
        <v>6789.8918773579953</v>
      </c>
      <c r="AG104" s="15">
        <f t="shared" ca="1" si="62"/>
        <v>6966.429066169303</v>
      </c>
      <c r="AH104" s="15">
        <f t="shared" ca="1" si="62"/>
        <v>7147.5562218897048</v>
      </c>
      <c r="AI104" s="15">
        <f t="shared" ca="1" si="62"/>
        <v>7333.3926836588371</v>
      </c>
      <c r="AJ104" s="15">
        <f t="shared" ca="1" si="62"/>
        <v>7524.0608934339671</v>
      </c>
      <c r="AK104" s="15">
        <f t="shared" ca="1" si="62"/>
        <v>7719.6864766632507</v>
      </c>
      <c r="AL104" s="15">
        <f t="shared" ca="1" si="62"/>
        <v>7920.3983250564952</v>
      </c>
    </row>
    <row r="105" spans="1:38" s="12" customFormat="1" x14ac:dyDescent="0.25">
      <c r="A105" t="s">
        <v>54</v>
      </c>
      <c r="B105" s="13">
        <f>IF(MAIN!G134=Defined,MAIN!H135,MAIN!G135)</f>
        <v>0.76</v>
      </c>
      <c r="C105" s="14">
        <f>IF(MAIN!$G$52=Ref!$B$54,0.85,IF(MAIN!$G$52=Ref!$B$55,0.7,1))</f>
        <v>1</v>
      </c>
      <c r="D105" s="15">
        <f>MAIN!$C$8*MAIN!G136*CFs!B105*C105</f>
        <v>2280</v>
      </c>
      <c r="E105" s="15">
        <f t="shared" ref="E105:AL105" si="63">D105*(1+INFLATION)</f>
        <v>2339.2800000000002</v>
      </c>
      <c r="F105" s="15">
        <f t="shared" si="63"/>
        <v>2400.1012800000003</v>
      </c>
      <c r="G105" s="15">
        <f t="shared" si="63"/>
        <v>2462.5039132800002</v>
      </c>
      <c r="H105" s="15">
        <f t="shared" si="63"/>
        <v>2526.5290150252804</v>
      </c>
      <c r="I105" s="15">
        <f t="shared" si="63"/>
        <v>2592.2187694159379</v>
      </c>
      <c r="J105" s="15">
        <f t="shared" si="63"/>
        <v>2659.6164574207523</v>
      </c>
      <c r="K105" s="15">
        <f t="shared" si="63"/>
        <v>2728.7664853136921</v>
      </c>
      <c r="L105" s="15">
        <f t="shared" si="63"/>
        <v>2799.714413931848</v>
      </c>
      <c r="M105" s="15">
        <f t="shared" si="63"/>
        <v>2872.506988694076</v>
      </c>
      <c r="N105" s="15">
        <f t="shared" si="63"/>
        <v>2947.192170400122</v>
      </c>
      <c r="O105" s="15">
        <f t="shared" si="63"/>
        <v>3023.8191668305253</v>
      </c>
      <c r="P105" s="15">
        <f t="shared" si="63"/>
        <v>3102.4384651681189</v>
      </c>
      <c r="Q105" s="15">
        <f t="shared" si="63"/>
        <v>3183.1018652624903</v>
      </c>
      <c r="R105" s="15">
        <f t="shared" si="63"/>
        <v>3265.8625137593149</v>
      </c>
      <c r="S105" s="15">
        <f t="shared" si="63"/>
        <v>3350.7749391170573</v>
      </c>
      <c r="T105" s="15">
        <f t="shared" si="63"/>
        <v>3437.8950875341011</v>
      </c>
      <c r="U105" s="15">
        <f t="shared" si="63"/>
        <v>3527.2803598099877</v>
      </c>
      <c r="V105" s="15">
        <f t="shared" si="63"/>
        <v>3618.9896491650475</v>
      </c>
      <c r="W105" s="15">
        <f t="shared" si="63"/>
        <v>3713.0833800433388</v>
      </c>
      <c r="X105" s="15">
        <f t="shared" si="63"/>
        <v>3809.6235479244656</v>
      </c>
      <c r="Y105" s="15">
        <f t="shared" si="63"/>
        <v>3908.6737601705017</v>
      </c>
      <c r="Z105" s="15">
        <f t="shared" si="63"/>
        <v>4010.2992779349347</v>
      </c>
      <c r="AA105" s="15">
        <f t="shared" si="63"/>
        <v>4114.5670591612434</v>
      </c>
      <c r="AB105" s="15">
        <f t="shared" si="63"/>
        <v>4221.5458026994356</v>
      </c>
      <c r="AC105" s="15">
        <f t="shared" si="63"/>
        <v>4331.305993569621</v>
      </c>
      <c r="AD105" s="15">
        <f t="shared" si="63"/>
        <v>4443.9199494024315</v>
      </c>
      <c r="AE105" s="15">
        <f t="shared" si="63"/>
        <v>4559.4618680868944</v>
      </c>
      <c r="AF105" s="15">
        <f t="shared" si="63"/>
        <v>4678.0078766571542</v>
      </c>
      <c r="AG105" s="15">
        <f t="shared" si="63"/>
        <v>4799.6360814502405</v>
      </c>
      <c r="AH105" s="15">
        <f t="shared" si="63"/>
        <v>4924.4266195679465</v>
      </c>
      <c r="AI105" s="15">
        <f t="shared" si="63"/>
        <v>5052.4617116767131</v>
      </c>
      <c r="AJ105" s="15">
        <f t="shared" si="63"/>
        <v>5183.8257161803076</v>
      </c>
      <c r="AK105" s="15">
        <f t="shared" si="63"/>
        <v>5318.6051848009956</v>
      </c>
      <c r="AL105" s="15">
        <f t="shared" si="63"/>
        <v>5456.8889196058217</v>
      </c>
    </row>
    <row r="106" spans="1:38" s="12" customFormat="1" x14ac:dyDescent="0.25">
      <c r="A106" t="str">
        <f>MAIN!$B$138</f>
        <v>Kanalizācija</v>
      </c>
      <c r="B106" s="13">
        <f>IF(MAIN!$G$139=Defined,MAIN!$H$140,MAIN!$G$140)</f>
        <v>0.79</v>
      </c>
      <c r="C106" s="14">
        <f>IF(MAIN!$G$52=Ref!$B$54,0.85,IF(MAIN!$G$52=Ref!$B$55,0.7,1))</f>
        <v>1</v>
      </c>
      <c r="D106" s="15">
        <f>MAIN!$C$8*MAIN!G141*CFs!B106*C106</f>
        <v>2370</v>
      </c>
      <c r="E106" s="15">
        <f t="shared" ref="E106:AL106" si="64">D106*(1+INFLATION)</f>
        <v>2431.62</v>
      </c>
      <c r="F106" s="15">
        <f t="shared" si="64"/>
        <v>2494.8421199999998</v>
      </c>
      <c r="G106" s="15">
        <f t="shared" si="64"/>
        <v>2559.7080151199998</v>
      </c>
      <c r="H106" s="15">
        <f t="shared" si="64"/>
        <v>2626.2604235131198</v>
      </c>
      <c r="I106" s="15">
        <f t="shared" si="64"/>
        <v>2694.5431945244609</v>
      </c>
      <c r="J106" s="15">
        <f t="shared" si="64"/>
        <v>2764.6013175820967</v>
      </c>
      <c r="K106" s="15">
        <f t="shared" si="64"/>
        <v>2836.4809518392312</v>
      </c>
      <c r="L106" s="15">
        <f t="shared" si="64"/>
        <v>2910.2294565870511</v>
      </c>
      <c r="M106" s="15">
        <f t="shared" si="64"/>
        <v>2985.8954224583144</v>
      </c>
      <c r="N106" s="15">
        <f t="shared" si="64"/>
        <v>3063.5287034422308</v>
      </c>
      <c r="O106" s="15">
        <f t="shared" si="64"/>
        <v>3143.1804497317289</v>
      </c>
      <c r="P106" s="15">
        <f t="shared" si="64"/>
        <v>3224.9031414247538</v>
      </c>
      <c r="Q106" s="15">
        <f t="shared" si="64"/>
        <v>3308.7506231017974</v>
      </c>
      <c r="R106" s="15">
        <f t="shared" si="64"/>
        <v>3394.7781393024443</v>
      </c>
      <c r="S106" s="15">
        <f t="shared" si="64"/>
        <v>3483.0423709243078</v>
      </c>
      <c r="T106" s="15">
        <f t="shared" si="64"/>
        <v>3573.6014725683399</v>
      </c>
      <c r="U106" s="15">
        <f t="shared" si="64"/>
        <v>3666.5151108551167</v>
      </c>
      <c r="V106" s="15">
        <f t="shared" si="64"/>
        <v>3761.8445037373499</v>
      </c>
      <c r="W106" s="15">
        <f t="shared" si="64"/>
        <v>3859.6524608345212</v>
      </c>
      <c r="X106" s="15">
        <f t="shared" si="64"/>
        <v>3960.0034248162187</v>
      </c>
      <c r="Y106" s="15">
        <f t="shared" si="64"/>
        <v>4062.9635138614403</v>
      </c>
      <c r="Z106" s="15">
        <f t="shared" si="64"/>
        <v>4168.6005652218382</v>
      </c>
      <c r="AA106" s="15">
        <f t="shared" si="64"/>
        <v>4276.9841799176065</v>
      </c>
      <c r="AB106" s="15">
        <f t="shared" si="64"/>
        <v>4388.1857685954647</v>
      </c>
      <c r="AC106" s="15">
        <f t="shared" si="64"/>
        <v>4502.2785985789469</v>
      </c>
      <c r="AD106" s="15">
        <f t="shared" si="64"/>
        <v>4619.3378421419993</v>
      </c>
      <c r="AE106" s="15">
        <f t="shared" si="64"/>
        <v>4739.4406260376918</v>
      </c>
      <c r="AF106" s="15">
        <f t="shared" si="64"/>
        <v>4862.6660823146722</v>
      </c>
      <c r="AG106" s="15">
        <f t="shared" si="64"/>
        <v>4989.0954004548539</v>
      </c>
      <c r="AH106" s="15">
        <f t="shared" si="64"/>
        <v>5118.8118808666804</v>
      </c>
      <c r="AI106" s="15">
        <f t="shared" si="64"/>
        <v>5251.900989769214</v>
      </c>
      <c r="AJ106" s="15">
        <f t="shared" si="64"/>
        <v>5388.4504155032137</v>
      </c>
      <c r="AK106" s="15">
        <f t="shared" si="64"/>
        <v>5528.550126306297</v>
      </c>
      <c r="AL106" s="15">
        <f t="shared" si="64"/>
        <v>5672.2924295902612</v>
      </c>
    </row>
    <row r="107" spans="1:38" s="12" customFormat="1" x14ac:dyDescent="0.25">
      <c r="A107" t="str">
        <f>MAIN!$B$143 &amp; " " &amp;MAIN!$B$145</f>
        <v>Elektroenerģija Mehāniskā ventilācija</v>
      </c>
      <c r="B107" s="13">
        <f ca="1">IF(MAIN!G146=Defined,MAIN!H147,MAIN!G147)</f>
        <v>0.15</v>
      </c>
      <c r="C107" s="14"/>
      <c r="D107" s="15">
        <f ca="1">B107*MAIN!G148*AREAT</f>
        <v>5475.1889999999994</v>
      </c>
      <c r="E107" s="15">
        <f t="shared" ref="E107:AL107" ca="1" si="65">D107*(1+INFLATION)</f>
        <v>5617.5439139999999</v>
      </c>
      <c r="F107" s="15">
        <f t="shared" ca="1" si="65"/>
        <v>5763.600055764</v>
      </c>
      <c r="G107" s="15">
        <f t="shared" ca="1" si="65"/>
        <v>5913.4536572138641</v>
      </c>
      <c r="H107" s="15">
        <f t="shared" ca="1" si="65"/>
        <v>6067.2034523014245</v>
      </c>
      <c r="I107" s="15">
        <f t="shared" ca="1" si="65"/>
        <v>6224.9507420612617</v>
      </c>
      <c r="J107" s="15">
        <f t="shared" ca="1" si="65"/>
        <v>6386.7994613548544</v>
      </c>
      <c r="K107" s="15">
        <f t="shared" ca="1" si="65"/>
        <v>6552.8562473500806</v>
      </c>
      <c r="L107" s="15">
        <f t="shared" ca="1" si="65"/>
        <v>6723.2305097811832</v>
      </c>
      <c r="M107" s="15">
        <f t="shared" ca="1" si="65"/>
        <v>6898.0345030354938</v>
      </c>
      <c r="N107" s="15">
        <f t="shared" ca="1" si="65"/>
        <v>7077.3834001144169</v>
      </c>
      <c r="O107" s="15">
        <f t="shared" ca="1" si="65"/>
        <v>7261.3953685173919</v>
      </c>
      <c r="P107" s="15">
        <f t="shared" ca="1" si="65"/>
        <v>7450.1916480988439</v>
      </c>
      <c r="Q107" s="15">
        <f t="shared" ca="1" si="65"/>
        <v>7643.8966309494144</v>
      </c>
      <c r="R107" s="15">
        <f t="shared" ca="1" si="65"/>
        <v>7842.6379433540997</v>
      </c>
      <c r="S107" s="15">
        <f t="shared" ca="1" si="65"/>
        <v>8046.546529881306</v>
      </c>
      <c r="T107" s="15">
        <f t="shared" ca="1" si="65"/>
        <v>8255.7567396582199</v>
      </c>
      <c r="U107" s="15">
        <f t="shared" ca="1" si="65"/>
        <v>8470.406414889334</v>
      </c>
      <c r="V107" s="15">
        <f t="shared" ca="1" si="65"/>
        <v>8690.6369816764563</v>
      </c>
      <c r="W107" s="15">
        <f t="shared" ca="1" si="65"/>
        <v>8916.5935432000442</v>
      </c>
      <c r="X107" s="15">
        <f t="shared" ca="1" si="65"/>
        <v>9148.4249753232452</v>
      </c>
      <c r="Y107" s="15">
        <f t="shared" ca="1" si="65"/>
        <v>9386.2840246816504</v>
      </c>
      <c r="Z107" s="15">
        <f t="shared" ca="1" si="65"/>
        <v>9630.327409323374</v>
      </c>
      <c r="AA107" s="15">
        <f t="shared" ca="1" si="65"/>
        <v>9880.7159219657824</v>
      </c>
      <c r="AB107" s="15">
        <f t="shared" ca="1" si="65"/>
        <v>10137.614535936893</v>
      </c>
      <c r="AC107" s="15">
        <f t="shared" ca="1" si="65"/>
        <v>10401.192513871252</v>
      </c>
      <c r="AD107" s="15">
        <f t="shared" ca="1" si="65"/>
        <v>10671.623519231905</v>
      </c>
      <c r="AE107" s="15">
        <f t="shared" ca="1" si="65"/>
        <v>10949.085730731935</v>
      </c>
      <c r="AF107" s="15">
        <f t="shared" ca="1" si="65"/>
        <v>11233.761959730966</v>
      </c>
      <c r="AG107" s="15">
        <f t="shared" ca="1" si="65"/>
        <v>11525.839770683971</v>
      </c>
      <c r="AH107" s="15">
        <f t="shared" ca="1" si="65"/>
        <v>11825.511604721754</v>
      </c>
      <c r="AI107" s="15">
        <f t="shared" ca="1" si="65"/>
        <v>12132.97490644452</v>
      </c>
      <c r="AJ107" s="15">
        <f t="shared" ca="1" si="65"/>
        <v>12448.432254012077</v>
      </c>
      <c r="AK107" s="15">
        <f t="shared" ca="1" si="65"/>
        <v>12772.091492616391</v>
      </c>
      <c r="AL107" s="15">
        <f t="shared" ca="1" si="65"/>
        <v>13104.165871424419</v>
      </c>
    </row>
    <row r="108" spans="1:38" s="12" customFormat="1" x14ac:dyDescent="0.25">
      <c r="A108" t="str">
        <f>MAIN!$B$143 &amp; " " &amp;MAIN!$B$150</f>
        <v>Elektroenerģija Apgaismojums</v>
      </c>
      <c r="B108" s="13">
        <f ca="1">IF(MAIN!G151=Defined,MAIN!H152,MAIN!G152)</f>
        <v>0.15</v>
      </c>
      <c r="C108" s="14"/>
      <c r="D108" s="15">
        <f ca="1">B108*MAIN!G153*AREAT</f>
        <v>6967.4669999999996</v>
      </c>
      <c r="E108" s="15">
        <f t="shared" ref="E108:AL108" ca="1" si="66">D108*(1+INFLATION)</f>
        <v>7148.621142</v>
      </c>
      <c r="F108" s="15">
        <f t="shared" ca="1" si="66"/>
        <v>7334.4852916919999</v>
      </c>
      <c r="G108" s="15">
        <f t="shared" ca="1" si="66"/>
        <v>7525.1819092759924</v>
      </c>
      <c r="H108" s="15">
        <f t="shared" ca="1" si="66"/>
        <v>7720.8366389171688</v>
      </c>
      <c r="I108" s="15">
        <f t="shared" ca="1" si="66"/>
        <v>7921.5783915290158</v>
      </c>
      <c r="J108" s="15">
        <f t="shared" ca="1" si="66"/>
        <v>8127.5394297087705</v>
      </c>
      <c r="K108" s="15">
        <f t="shared" ca="1" si="66"/>
        <v>8338.855454881199</v>
      </c>
      <c r="L108" s="15">
        <f t="shared" ca="1" si="66"/>
        <v>8555.6656967081108</v>
      </c>
      <c r="M108" s="15">
        <f t="shared" ca="1" si="66"/>
        <v>8778.1130048225223</v>
      </c>
      <c r="N108" s="15">
        <f t="shared" ca="1" si="66"/>
        <v>9006.3439429479076</v>
      </c>
      <c r="O108" s="15">
        <f t="shared" ca="1" si="66"/>
        <v>9240.5088854645528</v>
      </c>
      <c r="P108" s="15">
        <f t="shared" ca="1" si="66"/>
        <v>9480.7621164866323</v>
      </c>
      <c r="Q108" s="15">
        <f t="shared" ca="1" si="66"/>
        <v>9727.2619315152842</v>
      </c>
      <c r="R108" s="15">
        <f t="shared" ca="1" si="66"/>
        <v>9980.1707417346825</v>
      </c>
      <c r="S108" s="15">
        <f t="shared" ca="1" si="66"/>
        <v>10239.655181019785</v>
      </c>
      <c r="T108" s="15">
        <f t="shared" ca="1" si="66"/>
        <v>10505.886215726299</v>
      </c>
      <c r="U108" s="15">
        <f t="shared" ca="1" si="66"/>
        <v>10779.039257335184</v>
      </c>
      <c r="V108" s="15">
        <f t="shared" ca="1" si="66"/>
        <v>11059.294278025898</v>
      </c>
      <c r="W108" s="15">
        <f t="shared" ca="1" si="66"/>
        <v>11346.835929254572</v>
      </c>
      <c r="X108" s="15">
        <f t="shared" ca="1" si="66"/>
        <v>11641.853663415191</v>
      </c>
      <c r="Y108" s="15">
        <f t="shared" ca="1" si="66"/>
        <v>11944.541858663986</v>
      </c>
      <c r="Z108" s="15">
        <f t="shared" ca="1" si="66"/>
        <v>12255.09994698925</v>
      </c>
      <c r="AA108" s="15">
        <f t="shared" ca="1" si="66"/>
        <v>12573.732545610972</v>
      </c>
      <c r="AB108" s="15">
        <f t="shared" ca="1" si="66"/>
        <v>12900.649591796857</v>
      </c>
      <c r="AC108" s="15">
        <f t="shared" ca="1" si="66"/>
        <v>13236.066481183576</v>
      </c>
      <c r="AD108" s="15">
        <f t="shared" ca="1" si="66"/>
        <v>13580.20420969435</v>
      </c>
      <c r="AE108" s="15">
        <f t="shared" ca="1" si="66"/>
        <v>13933.289519146403</v>
      </c>
      <c r="AF108" s="15">
        <f t="shared" ca="1" si="66"/>
        <v>14295.555046644209</v>
      </c>
      <c r="AG108" s="15">
        <f t="shared" ca="1" si="66"/>
        <v>14667.23947785696</v>
      </c>
      <c r="AH108" s="15">
        <f t="shared" ca="1" si="66"/>
        <v>15048.587704281241</v>
      </c>
      <c r="AI108" s="15">
        <f t="shared" ca="1" si="66"/>
        <v>15439.850984592553</v>
      </c>
      <c r="AJ108" s="15">
        <f t="shared" ca="1" si="66"/>
        <v>15841.287110191959</v>
      </c>
      <c r="AK108" s="15">
        <f t="shared" ca="1" si="66"/>
        <v>16253.160575056951</v>
      </c>
      <c r="AL108" s="15">
        <f t="shared" ca="1" si="66"/>
        <v>16675.74275000843</v>
      </c>
    </row>
    <row r="109" spans="1:38" s="12" customFormat="1" x14ac:dyDescent="0.25">
      <c r="A109" t="str">
        <f>MAIN!$B$143 &amp; " " &amp;MAIN!$B$155</f>
        <v>Elektroenerģija Dzesēšana</v>
      </c>
      <c r="B109" s="13">
        <f ca="1">IF(MAIN!G156=Defined,MAIN!H157,MAIN!G157)</f>
        <v>0.15</v>
      </c>
      <c r="C109" s="14"/>
      <c r="D109" s="15">
        <f ca="1">B109*MAIN!G158*AREAT</f>
        <v>0</v>
      </c>
      <c r="E109" s="15">
        <f t="shared" ref="E109:AL109" ca="1" si="67">D109*(1+INFLATION)</f>
        <v>0</v>
      </c>
      <c r="F109" s="15">
        <f t="shared" ca="1" si="67"/>
        <v>0</v>
      </c>
      <c r="G109" s="15">
        <f t="shared" ca="1" si="67"/>
        <v>0</v>
      </c>
      <c r="H109" s="15">
        <f t="shared" ca="1" si="67"/>
        <v>0</v>
      </c>
      <c r="I109" s="15">
        <f t="shared" ca="1" si="67"/>
        <v>0</v>
      </c>
      <c r="J109" s="15">
        <f t="shared" ca="1" si="67"/>
        <v>0</v>
      </c>
      <c r="K109" s="15">
        <f t="shared" ca="1" si="67"/>
        <v>0</v>
      </c>
      <c r="L109" s="15">
        <f t="shared" ca="1" si="67"/>
        <v>0</v>
      </c>
      <c r="M109" s="15">
        <f t="shared" ca="1" si="67"/>
        <v>0</v>
      </c>
      <c r="N109" s="15">
        <f t="shared" ca="1" si="67"/>
        <v>0</v>
      </c>
      <c r="O109" s="15">
        <f t="shared" ca="1" si="67"/>
        <v>0</v>
      </c>
      <c r="P109" s="15">
        <f t="shared" ca="1" si="67"/>
        <v>0</v>
      </c>
      <c r="Q109" s="15">
        <f t="shared" ca="1" si="67"/>
        <v>0</v>
      </c>
      <c r="R109" s="15">
        <f t="shared" ca="1" si="67"/>
        <v>0</v>
      </c>
      <c r="S109" s="15">
        <f t="shared" ca="1" si="67"/>
        <v>0</v>
      </c>
      <c r="T109" s="15">
        <f t="shared" ca="1" si="67"/>
        <v>0</v>
      </c>
      <c r="U109" s="15">
        <f t="shared" ca="1" si="67"/>
        <v>0</v>
      </c>
      <c r="V109" s="15">
        <f t="shared" ca="1" si="67"/>
        <v>0</v>
      </c>
      <c r="W109" s="15">
        <f t="shared" ca="1" si="67"/>
        <v>0</v>
      </c>
      <c r="X109" s="15">
        <f t="shared" ca="1" si="67"/>
        <v>0</v>
      </c>
      <c r="Y109" s="15">
        <f t="shared" ca="1" si="67"/>
        <v>0</v>
      </c>
      <c r="Z109" s="15">
        <f t="shared" ca="1" si="67"/>
        <v>0</v>
      </c>
      <c r="AA109" s="15">
        <f t="shared" ca="1" si="67"/>
        <v>0</v>
      </c>
      <c r="AB109" s="15">
        <f t="shared" ca="1" si="67"/>
        <v>0</v>
      </c>
      <c r="AC109" s="15">
        <f t="shared" ca="1" si="67"/>
        <v>0</v>
      </c>
      <c r="AD109" s="15">
        <f t="shared" ca="1" si="67"/>
        <v>0</v>
      </c>
      <c r="AE109" s="15">
        <f t="shared" ca="1" si="67"/>
        <v>0</v>
      </c>
      <c r="AF109" s="15">
        <f t="shared" ca="1" si="67"/>
        <v>0</v>
      </c>
      <c r="AG109" s="15">
        <f t="shared" ca="1" si="67"/>
        <v>0</v>
      </c>
      <c r="AH109" s="15">
        <f t="shared" ca="1" si="67"/>
        <v>0</v>
      </c>
      <c r="AI109" s="15">
        <f t="shared" ca="1" si="67"/>
        <v>0</v>
      </c>
      <c r="AJ109" s="15">
        <f t="shared" ca="1" si="67"/>
        <v>0</v>
      </c>
      <c r="AK109" s="15">
        <f t="shared" ca="1" si="67"/>
        <v>0</v>
      </c>
      <c r="AL109" s="15">
        <f t="shared" ca="1" si="67"/>
        <v>0</v>
      </c>
    </row>
    <row r="110" spans="1:38" s="12" customFormat="1" x14ac:dyDescent="0.25">
      <c r="A110" t="str">
        <f>MAIN!$B$143 &amp; " " &amp;MAIN!$B$160</f>
        <v>Elektroenerģija Papildus</v>
      </c>
      <c r="B110" s="13">
        <f ca="1">IF(MAIN!G161=Defined,MAIN!H162,MAIN!G162)</f>
        <v>0.15</v>
      </c>
      <c r="C110" s="14"/>
      <c r="D110" s="15">
        <f ca="1">B110*MAIN!G163*AREAT</f>
        <v>0</v>
      </c>
      <c r="E110" s="15">
        <f t="shared" ref="E110:AL110" ca="1" si="68">D110*(1+INFLATION)</f>
        <v>0</v>
      </c>
      <c r="F110" s="15">
        <f t="shared" ca="1" si="68"/>
        <v>0</v>
      </c>
      <c r="G110" s="15">
        <f t="shared" ca="1" si="68"/>
        <v>0</v>
      </c>
      <c r="H110" s="15">
        <f t="shared" ca="1" si="68"/>
        <v>0</v>
      </c>
      <c r="I110" s="15">
        <f t="shared" ca="1" si="68"/>
        <v>0</v>
      </c>
      <c r="J110" s="15">
        <f t="shared" ca="1" si="68"/>
        <v>0</v>
      </c>
      <c r="K110" s="15">
        <f t="shared" ca="1" si="68"/>
        <v>0</v>
      </c>
      <c r="L110" s="15">
        <f t="shared" ca="1" si="68"/>
        <v>0</v>
      </c>
      <c r="M110" s="15">
        <f t="shared" ca="1" si="68"/>
        <v>0</v>
      </c>
      <c r="N110" s="15">
        <f t="shared" ca="1" si="68"/>
        <v>0</v>
      </c>
      <c r="O110" s="15">
        <f t="shared" ca="1" si="68"/>
        <v>0</v>
      </c>
      <c r="P110" s="15">
        <f t="shared" ca="1" si="68"/>
        <v>0</v>
      </c>
      <c r="Q110" s="15">
        <f t="shared" ca="1" si="68"/>
        <v>0</v>
      </c>
      <c r="R110" s="15">
        <f t="shared" ca="1" si="68"/>
        <v>0</v>
      </c>
      <c r="S110" s="15">
        <f t="shared" ca="1" si="68"/>
        <v>0</v>
      </c>
      <c r="T110" s="15">
        <f t="shared" ca="1" si="68"/>
        <v>0</v>
      </c>
      <c r="U110" s="15">
        <f t="shared" ca="1" si="68"/>
        <v>0</v>
      </c>
      <c r="V110" s="15">
        <f t="shared" ca="1" si="68"/>
        <v>0</v>
      </c>
      <c r="W110" s="15">
        <f t="shared" ca="1" si="68"/>
        <v>0</v>
      </c>
      <c r="X110" s="15">
        <f t="shared" ca="1" si="68"/>
        <v>0</v>
      </c>
      <c r="Y110" s="15">
        <f t="shared" ca="1" si="68"/>
        <v>0</v>
      </c>
      <c r="Z110" s="15">
        <f t="shared" ca="1" si="68"/>
        <v>0</v>
      </c>
      <c r="AA110" s="15">
        <f t="shared" ca="1" si="68"/>
        <v>0</v>
      </c>
      <c r="AB110" s="15">
        <f t="shared" ca="1" si="68"/>
        <v>0</v>
      </c>
      <c r="AC110" s="15">
        <f t="shared" ca="1" si="68"/>
        <v>0</v>
      </c>
      <c r="AD110" s="15">
        <f t="shared" ca="1" si="68"/>
        <v>0</v>
      </c>
      <c r="AE110" s="15">
        <f t="shared" ca="1" si="68"/>
        <v>0</v>
      </c>
      <c r="AF110" s="15">
        <f t="shared" ca="1" si="68"/>
        <v>0</v>
      </c>
      <c r="AG110" s="15">
        <f t="shared" ca="1" si="68"/>
        <v>0</v>
      </c>
      <c r="AH110" s="15">
        <f t="shared" ca="1" si="68"/>
        <v>0</v>
      </c>
      <c r="AI110" s="15">
        <f t="shared" ca="1" si="68"/>
        <v>0</v>
      </c>
      <c r="AJ110" s="15">
        <f t="shared" ca="1" si="68"/>
        <v>0</v>
      </c>
      <c r="AK110" s="15">
        <f t="shared" ca="1" si="68"/>
        <v>0</v>
      </c>
      <c r="AL110" s="15">
        <f t="shared" ca="1" si="68"/>
        <v>0</v>
      </c>
    </row>
    <row r="111" spans="1:38" s="12" customFormat="1" x14ac:dyDescent="0.25">
      <c r="A111" s="17"/>
    </row>
    <row r="112" spans="1:38" ht="18.75" x14ac:dyDescent="0.3">
      <c r="A112" s="4" t="s">
        <v>5</v>
      </c>
      <c r="B112" s="6" t="s">
        <v>7</v>
      </c>
      <c r="C112" s="6" t="s">
        <v>0</v>
      </c>
      <c r="D112" s="3">
        <v>1</v>
      </c>
      <c r="E112" s="3">
        <v>2</v>
      </c>
      <c r="F112" s="3">
        <v>3</v>
      </c>
      <c r="G112" s="3">
        <v>4</v>
      </c>
      <c r="H112" s="3">
        <v>5</v>
      </c>
      <c r="I112" s="3">
        <v>6</v>
      </c>
      <c r="J112" s="3">
        <v>7</v>
      </c>
      <c r="K112" s="3">
        <v>8</v>
      </c>
      <c r="L112" s="3">
        <v>9</v>
      </c>
      <c r="M112" s="3">
        <v>10</v>
      </c>
      <c r="N112" s="3">
        <v>11</v>
      </c>
      <c r="O112" s="3">
        <v>12</v>
      </c>
      <c r="P112" s="3">
        <v>13</v>
      </c>
      <c r="Q112" s="3">
        <v>14</v>
      </c>
      <c r="R112" s="3">
        <v>15</v>
      </c>
      <c r="S112" s="3">
        <v>16</v>
      </c>
      <c r="T112" s="3">
        <v>17</v>
      </c>
      <c r="U112" s="3">
        <v>18</v>
      </c>
      <c r="V112" s="3">
        <v>19</v>
      </c>
      <c r="W112" s="3">
        <v>20</v>
      </c>
      <c r="X112" s="3">
        <v>21</v>
      </c>
      <c r="Y112" s="3">
        <v>22</v>
      </c>
      <c r="Z112" s="3">
        <v>23</v>
      </c>
      <c r="AA112" s="3">
        <v>24</v>
      </c>
      <c r="AB112" s="3">
        <v>25</v>
      </c>
      <c r="AC112" s="3">
        <v>26</v>
      </c>
      <c r="AD112" s="3">
        <v>27</v>
      </c>
      <c r="AE112" s="3">
        <v>28</v>
      </c>
      <c r="AF112" s="3">
        <v>29</v>
      </c>
      <c r="AG112" s="3">
        <v>30</v>
      </c>
      <c r="AH112" s="3">
        <v>31</v>
      </c>
      <c r="AI112" s="3">
        <v>32</v>
      </c>
      <c r="AJ112" s="3">
        <v>33</v>
      </c>
      <c r="AK112" s="3">
        <v>34</v>
      </c>
      <c r="AL112" s="3">
        <v>35</v>
      </c>
    </row>
    <row r="113" spans="1:38" x14ac:dyDescent="0.25">
      <c r="A113" t="str">
        <f>MAIN!$B$16</f>
        <v>Ēkas būvkonstrukcijas: Karkass</v>
      </c>
      <c r="B113" s="2">
        <f ca="1">IF(MAIN!$G$18=Defined,MAIN!$H$19,MAIN!$G$19)</f>
        <v>70</v>
      </c>
      <c r="C113" s="2">
        <f>MAIN!$G$17</f>
        <v>350539.8</v>
      </c>
      <c r="D113" s="2">
        <f>C113</f>
        <v>350539.8</v>
      </c>
      <c r="E113" s="10" t="str">
        <f ca="1">IF(MOD(E$112,$B113)=0,$D113*(INFLATION+1)^CFs!D$112,"")</f>
        <v/>
      </c>
      <c r="F113" s="10" t="str">
        <f ca="1">IF(MOD(F112,$B$113)=0,$D$113*(1+INFLATION)^CFs!E112,"")</f>
        <v/>
      </c>
      <c r="G113" s="10" t="str">
        <f ca="1">IF(MOD(G112,$B$113)=0,$D$113*(1+INFLATION)^CFs!F112,"")</f>
        <v/>
      </c>
      <c r="H113" s="10" t="str">
        <f ca="1">IF(MOD(H112,$B$113)=0,$D$113*(1+INFLATION)^CFs!G112,"")</f>
        <v/>
      </c>
      <c r="I113" s="10" t="str">
        <f ca="1">IF(MOD(I112,$B$113)=0,$D$113*(1+INFLATION)^CFs!H112,"")</f>
        <v/>
      </c>
      <c r="J113" s="10" t="str">
        <f ca="1">IF(MOD(J112,$B$113)=0,$D$113*(1+INFLATION)^CFs!I112,"")</f>
        <v/>
      </c>
      <c r="K113" s="10" t="str">
        <f ca="1">IF(MOD(K112,$B$113)=0,$D$113*(1+INFLATION)^CFs!J112,"")</f>
        <v/>
      </c>
      <c r="L113" s="10" t="str">
        <f ca="1">IF(MOD(L112,$B$113)=0,$D$113*(1+INFLATION)^CFs!K112,"")</f>
        <v/>
      </c>
      <c r="M113" s="10" t="str">
        <f ca="1">IF(MOD(M112,$B$113)=0,$D$113*(1+INFLATION)^CFs!L112,"")</f>
        <v/>
      </c>
      <c r="N113" s="10" t="str">
        <f ca="1">IF(MOD(N112,$B$113)=0,$D$113*(1+INFLATION)^CFs!M112,"")</f>
        <v/>
      </c>
      <c r="O113" s="10" t="str">
        <f ca="1">IF(MOD(O112,$B$113)=0,$D$113*(1+INFLATION)^CFs!N112,"")</f>
        <v/>
      </c>
      <c r="P113" s="10" t="str">
        <f ca="1">IF(MOD(P112,$B$113)=0,$D$113*(1+INFLATION)^CFs!O112,"")</f>
        <v/>
      </c>
      <c r="Q113" s="10" t="str">
        <f ca="1">IF(MOD(Q112,$B$113)=0,$D$113*(1+INFLATION)^CFs!P112,"")</f>
        <v/>
      </c>
      <c r="R113" s="10" t="str">
        <f ca="1">IF(MOD(R112,$B$113)=0,$D$113*(1+INFLATION)^CFs!Q112,"")</f>
        <v/>
      </c>
      <c r="S113" s="10" t="str">
        <f ca="1">IF(MOD(S112,$B$113)=0,$D$113*(1+INFLATION)^CFs!R112,"")</f>
        <v/>
      </c>
      <c r="T113" s="10" t="str">
        <f ca="1">IF(MOD(T112,$B$113)=0,$D$113*(1+INFLATION)^CFs!S112,"")</f>
        <v/>
      </c>
      <c r="U113" s="10" t="str">
        <f ca="1">IF(MOD(U112,$B$113)=0,$D$113*(1+INFLATION)^CFs!T112,"")</f>
        <v/>
      </c>
      <c r="V113" s="10" t="str">
        <f ca="1">IF(MOD(V112,$B$113)=0,$D$113*(1+INFLATION)^CFs!U112,"")</f>
        <v/>
      </c>
      <c r="W113" s="10" t="str">
        <f ca="1">IF(MOD(W112,$B$113)=0,$D$113*(1+INFLATION)^CFs!V112,"")</f>
        <v/>
      </c>
      <c r="X113" s="10" t="str">
        <f ca="1">IF(MOD(X112,$B$113)=0,$D$113*(1+INFLATION)^CFs!W112,"")</f>
        <v/>
      </c>
      <c r="Y113" s="10" t="str">
        <f ca="1">IF(MOD(Y112,$B$113)=0,$D$113*(1+INFLATION)^CFs!X112,"")</f>
        <v/>
      </c>
      <c r="Z113" s="10" t="str">
        <f ca="1">IF(MOD(Z112,$B$113)=0,$D$113*(1+INFLATION)^CFs!Y112,"")</f>
        <v/>
      </c>
      <c r="AA113" s="10" t="str">
        <f ca="1">IF(MOD(AA112,$B$113)=0,$D$113*(1+INFLATION)^CFs!Z112,"")</f>
        <v/>
      </c>
      <c r="AB113" s="10" t="str">
        <f ca="1">IF(MOD(AB112,$B$113)=0,$D$113*(1+INFLATION)^CFs!AA112,"")</f>
        <v/>
      </c>
      <c r="AC113" s="10" t="str">
        <f ca="1">IF(MOD(AC112,$B$113)=0,$D$113*(1+INFLATION)^CFs!AB112,"")</f>
        <v/>
      </c>
      <c r="AD113" s="10" t="str">
        <f ca="1">IF(MOD(AD112,$B$113)=0,$D$113*(1+INFLATION)^CFs!AC112,"")</f>
        <v/>
      </c>
      <c r="AE113" s="10" t="str">
        <f ca="1">IF(MOD(AE112,$B$113)=0,$D$113*(1+INFLATION)^CFs!AD112,"")</f>
        <v/>
      </c>
      <c r="AF113" s="10" t="str">
        <f ca="1">IF(MOD(AF112,$B$113)=0,$D$113*(1+INFLATION)^CFs!AE112,"")</f>
        <v/>
      </c>
      <c r="AG113" s="10" t="str">
        <f ca="1">IF(MOD(AG112,$B$113)=0,$D$113*(1+INFLATION)^CFs!AF112,"")</f>
        <v/>
      </c>
      <c r="AH113" s="10" t="str">
        <f ca="1">IF(MOD(AH112,$B$113)=0,$D$113*(1+INFLATION)^CFs!AG112,"")</f>
        <v/>
      </c>
      <c r="AI113" s="10" t="str">
        <f ca="1">IF(MOD(AI112,$B$113)=0,$D$113*(1+INFLATION)^CFs!AH112,"")</f>
        <v/>
      </c>
      <c r="AJ113" s="10" t="str">
        <f ca="1">IF(MOD(AJ112,$B$113)=0,$D$113*(1+INFLATION)^CFs!AI112,"")</f>
        <v/>
      </c>
      <c r="AK113" s="10" t="str">
        <f ca="1">IF(MOD(AK112,$B$113)=0,$D$113*(1+INFLATION)^CFs!AJ112,"")</f>
        <v/>
      </c>
      <c r="AL113" s="10" t="str">
        <f ca="1">IF(MOD(AL112,$B$113)=0,$D$113*(1+INFLATION)^CFs!AK112,"")</f>
        <v/>
      </c>
    </row>
    <row r="114" spans="1:38" x14ac:dyDescent="0.25">
      <c r="A114" t="str">
        <f>MAIN!$B$22</f>
        <v>Ēkas būvkonstrukcijas: Pamati</v>
      </c>
      <c r="B114" s="2">
        <f ca="1">IF(MAIN!$G$24=Defined,MAIN!$H$25,MAIN!$G$25)</f>
        <v>80</v>
      </c>
      <c r="C114" s="2">
        <f>MAIN!G23</f>
        <v>172965.38</v>
      </c>
      <c r="D114" s="2">
        <f t="shared" ref="D114:D115" si="69">C114</f>
        <v>172965.38</v>
      </c>
      <c r="E114" s="10" t="str">
        <f ca="1">IF(MOD(E$112,$B114)=0,$D114*(INFLATION+1)^CFs!D$112,"")</f>
        <v/>
      </c>
      <c r="F114" s="10" t="str">
        <f ca="1">IF(MOD(F$112,$B114)=0,$D114*(INFLATION+1)^CFs!E$112,"")</f>
        <v/>
      </c>
      <c r="G114" s="10" t="str">
        <f ca="1">IF(MOD(G$112,$B114)=0,$D114*(INFLATION+1)^CFs!F$112,"")</f>
        <v/>
      </c>
      <c r="H114" s="10" t="str">
        <f ca="1">IF(MOD(H$112,$B114)=0,$D114*(INFLATION+1)^CFs!G$112,"")</f>
        <v/>
      </c>
      <c r="I114" s="10" t="str">
        <f ca="1">IF(MOD(I$112,$B114)=0,$D114*(INFLATION+1)^CFs!H$112,"")</f>
        <v/>
      </c>
      <c r="J114" s="10" t="str">
        <f ca="1">IF(MOD(J$112,$B114)=0,$D114*(INFLATION+1)^CFs!I$112,"")</f>
        <v/>
      </c>
      <c r="K114" s="10" t="str">
        <f ca="1">IF(MOD(K$112,$B114)=0,$D114*(INFLATION+1)^CFs!J$112,"")</f>
        <v/>
      </c>
      <c r="L114" s="10" t="str">
        <f ca="1">IF(MOD(L$112,$B114)=0,$D114*(INFLATION+1)^CFs!K$112,"")</f>
        <v/>
      </c>
      <c r="M114" s="10" t="str">
        <f ca="1">IF(MOD(M$112,$B114)=0,$D114*(INFLATION+1)^CFs!L$112,"")</f>
        <v/>
      </c>
      <c r="N114" s="10" t="str">
        <f ca="1">IF(MOD(N$112,$B114)=0,$D114*(INFLATION+1)^CFs!M$112,"")</f>
        <v/>
      </c>
      <c r="O114" s="10" t="str">
        <f ca="1">IF(MOD(O$112,$B114)=0,$D114*(INFLATION+1)^CFs!N$112,"")</f>
        <v/>
      </c>
      <c r="P114" s="10" t="str">
        <f ca="1">IF(MOD(P$112,$B114)=0,$D114*(INFLATION+1)^CFs!O$112,"")</f>
        <v/>
      </c>
      <c r="Q114" s="10" t="str">
        <f ca="1">IF(MOD(Q$112,$B114)=0,$D114*(INFLATION+1)^CFs!P$112,"")</f>
        <v/>
      </c>
      <c r="R114" s="10" t="str">
        <f ca="1">IF(MOD(R$112,$B114)=0,$D114*(INFLATION+1)^CFs!Q$112,"")</f>
        <v/>
      </c>
      <c r="S114" s="10" t="str">
        <f ca="1">IF(MOD(S$112,$B114)=0,$D114*(INFLATION+1)^CFs!R$112,"")</f>
        <v/>
      </c>
      <c r="T114" s="10" t="str">
        <f ca="1">IF(MOD(T$112,$B114)=0,$D114*(INFLATION+1)^CFs!S$112,"")</f>
        <v/>
      </c>
      <c r="U114" s="10" t="str">
        <f ca="1">IF(MOD(U$112,$B114)=0,$D114*(INFLATION+1)^CFs!T$112,"")</f>
        <v/>
      </c>
      <c r="V114" s="10" t="str">
        <f ca="1">IF(MOD(V$112,$B114)=0,$D114*(INFLATION+1)^CFs!U$112,"")</f>
        <v/>
      </c>
      <c r="W114" s="10" t="str">
        <f ca="1">IF(MOD(W$112,$B114)=0,$D114*(INFLATION+1)^CFs!V$112,"")</f>
        <v/>
      </c>
      <c r="X114" s="10" t="str">
        <f ca="1">IF(MOD(X$112,$B114)=0,$D114*(INFLATION+1)^CFs!W$112,"")</f>
        <v/>
      </c>
      <c r="Y114" s="10" t="str">
        <f ca="1">IF(MOD(Y$112,$B114)=0,$D114*(INFLATION+1)^CFs!X$112,"")</f>
        <v/>
      </c>
      <c r="Z114" s="10" t="str">
        <f ca="1">IF(MOD(Z$112,$B114)=0,$D114*(INFLATION+1)^CFs!Y$112,"")</f>
        <v/>
      </c>
      <c r="AA114" s="10" t="str">
        <f ca="1">IF(MOD(AA$112,$B114)=0,$D114*(INFLATION+1)^CFs!Z$112,"")</f>
        <v/>
      </c>
      <c r="AB114" s="10" t="str">
        <f ca="1">IF(MOD(AB$112,$B114)=0,$D114*(INFLATION+1)^CFs!AA$112,"")</f>
        <v/>
      </c>
      <c r="AC114" s="10" t="str">
        <f ca="1">IF(MOD(AC$112,$B114)=0,$D114*(INFLATION+1)^CFs!AB$112,"")</f>
        <v/>
      </c>
      <c r="AD114" s="10" t="str">
        <f ca="1">IF(MOD(AD$112,$B114)=0,$D114*(INFLATION+1)^CFs!AC$112,"")</f>
        <v/>
      </c>
      <c r="AE114" s="10" t="str">
        <f ca="1">IF(MOD(AE$112,$B114)=0,$D114*(INFLATION+1)^CFs!AD$112,"")</f>
        <v/>
      </c>
      <c r="AF114" s="10" t="str">
        <f ca="1">IF(MOD(AF$112,$B114)=0,$D114*(INFLATION+1)^CFs!AE$112,"")</f>
        <v/>
      </c>
      <c r="AG114" s="10" t="str">
        <f ca="1">IF(MOD(AG$112,$B114)=0,$D114*(INFLATION+1)^CFs!AF$112,"")</f>
        <v/>
      </c>
      <c r="AH114" s="10" t="str">
        <f ca="1">IF(MOD(AH$112,$B114)=0,$D114*(INFLATION+1)^CFs!AG$112,"")</f>
        <v/>
      </c>
      <c r="AI114" s="10" t="str">
        <f ca="1">IF(MOD(AI$112,$B114)=0,$D114*(INFLATION+1)^CFs!AH$112,"")</f>
        <v/>
      </c>
      <c r="AJ114" s="10" t="str">
        <f ca="1">IF(MOD(AJ$112,$B114)=0,$D114*(INFLATION+1)^CFs!AI$112,"")</f>
        <v/>
      </c>
      <c r="AK114" s="10" t="str">
        <f ca="1">IF(MOD(AK$112,$B114)=0,$D114*(INFLATION+1)^CFs!AJ$112,"")</f>
        <v/>
      </c>
      <c r="AL114" s="10" t="str">
        <f ca="1">IF(MOD(AL$112,$B114)=0,$D114*(INFLATION+1)^CFs!AK$112,"")</f>
        <v/>
      </c>
    </row>
    <row r="115" spans="1:38" x14ac:dyDescent="0.25">
      <c r="A115" t="str">
        <f>MAIN!$B$28</f>
        <v>Ēkas būvkonstrukcijas: Jumts</v>
      </c>
      <c r="B115" s="2">
        <f ca="1">IF(MAIN!$G$30=Defined,MAIN!$H$31,MAIN!$G$31)</f>
        <v>80</v>
      </c>
      <c r="C115" s="2">
        <f>MAIN!G29</f>
        <v>202904.3</v>
      </c>
      <c r="D115" s="2">
        <f t="shared" si="69"/>
        <v>202904.3</v>
      </c>
      <c r="E115" s="10" t="str">
        <f ca="1">IF(MOD(E$112,$B115)=0,$D115*(INFLATION+1)^CFs!D$112,"")</f>
        <v/>
      </c>
      <c r="F115" s="10" t="str">
        <f ca="1">IF(MOD(F$112,$B115)=0,$D115*(INFLATION+1)^CFs!E$112,"")</f>
        <v/>
      </c>
      <c r="G115" s="10" t="str">
        <f ca="1">IF(MOD(G$112,$B115)=0,$D115*(INFLATION+1)^CFs!F$112,"")</f>
        <v/>
      </c>
      <c r="H115" s="10" t="str">
        <f ca="1">IF(MOD(H$112,$B115)=0,$D115*(INFLATION+1)^CFs!G$112,"")</f>
        <v/>
      </c>
      <c r="I115" s="10" t="str">
        <f ca="1">IF(MOD(I$112,$B115)=0,$D115*(INFLATION+1)^CFs!H$112,"")</f>
        <v/>
      </c>
      <c r="J115" s="10" t="str">
        <f ca="1">IF(MOD(J$112,$B115)=0,$D115*(INFLATION+1)^CFs!I$112,"")</f>
        <v/>
      </c>
      <c r="K115" s="10" t="str">
        <f ca="1">IF(MOD(K$112,$B115)=0,$D115*(INFLATION+1)^CFs!J$112,"")</f>
        <v/>
      </c>
      <c r="L115" s="10" t="str">
        <f ca="1">IF(MOD(L$112,$B115)=0,$D115*(INFLATION+1)^CFs!K$112,"")</f>
        <v/>
      </c>
      <c r="M115" s="10" t="str">
        <f ca="1">IF(MOD(M$112,$B115)=0,$D115*(INFLATION+1)^CFs!L$112,"")</f>
        <v/>
      </c>
      <c r="N115" s="10" t="str">
        <f ca="1">IF(MOD(N$112,$B115)=0,$D115*(INFLATION+1)^CFs!M$112,"")</f>
        <v/>
      </c>
      <c r="O115" s="10" t="str">
        <f ca="1">IF(MOD(O$112,$B115)=0,$D115*(INFLATION+1)^CFs!N$112,"")</f>
        <v/>
      </c>
      <c r="P115" s="10" t="str">
        <f ca="1">IF(MOD(P$112,$B115)=0,$D115*(INFLATION+1)^CFs!O$112,"")</f>
        <v/>
      </c>
      <c r="Q115" s="10" t="str">
        <f ca="1">IF(MOD(Q$112,$B115)=0,$D115*(INFLATION+1)^CFs!P$112,"")</f>
        <v/>
      </c>
      <c r="R115" s="10" t="str">
        <f ca="1">IF(MOD(R$112,$B115)=0,$D115*(INFLATION+1)^CFs!Q$112,"")</f>
        <v/>
      </c>
      <c r="S115" s="10" t="str">
        <f ca="1">IF(MOD(S$112,$B115)=0,$D115*(INFLATION+1)^CFs!R$112,"")</f>
        <v/>
      </c>
      <c r="T115" s="10" t="str">
        <f ca="1">IF(MOD(T$112,$B115)=0,$D115*(INFLATION+1)^CFs!S$112,"")</f>
        <v/>
      </c>
      <c r="U115" s="10" t="str">
        <f ca="1">IF(MOD(U$112,$B115)=0,$D115*(INFLATION+1)^CFs!T$112,"")</f>
        <v/>
      </c>
      <c r="V115" s="10" t="str">
        <f ca="1">IF(MOD(V$112,$B115)=0,$D115*(INFLATION+1)^CFs!U$112,"")</f>
        <v/>
      </c>
      <c r="W115" s="10" t="str">
        <f ca="1">IF(MOD(W$112,$B115)=0,$D115*(INFLATION+1)^CFs!V$112,"")</f>
        <v/>
      </c>
      <c r="X115" s="10" t="str">
        <f ca="1">IF(MOD(X$112,$B115)=0,$D115*(INFLATION+1)^CFs!W$112,"")</f>
        <v/>
      </c>
      <c r="Y115" s="10" t="str">
        <f ca="1">IF(MOD(Y$112,$B115)=0,$D115*(INFLATION+1)^CFs!X$112,"")</f>
        <v/>
      </c>
      <c r="Z115" s="10" t="str">
        <f ca="1">IF(MOD(Z$112,$B115)=0,$D115*(INFLATION+1)^CFs!Y$112,"")</f>
        <v/>
      </c>
      <c r="AA115" s="10" t="str">
        <f ca="1">IF(MOD(AA$112,$B115)=0,$D115*(INFLATION+1)^CFs!Z$112,"")</f>
        <v/>
      </c>
      <c r="AB115" s="10" t="str">
        <f ca="1">IF(MOD(AB$112,$B115)=0,$D115*(INFLATION+1)^CFs!AA$112,"")</f>
        <v/>
      </c>
      <c r="AC115" s="10" t="str">
        <f ca="1">IF(MOD(AC$112,$B115)=0,$D115*(INFLATION+1)^CFs!AB$112,"")</f>
        <v/>
      </c>
      <c r="AD115" s="10" t="str">
        <f ca="1">IF(MOD(AD$112,$B115)=0,$D115*(INFLATION+1)^CFs!AC$112,"")</f>
        <v/>
      </c>
      <c r="AE115" s="10" t="str">
        <f ca="1">IF(MOD(AE$112,$B115)=0,$D115*(INFLATION+1)^CFs!AD$112,"")</f>
        <v/>
      </c>
      <c r="AF115" s="10" t="str">
        <f ca="1">IF(MOD(AF$112,$B115)=0,$D115*(INFLATION+1)^CFs!AE$112,"")</f>
        <v/>
      </c>
      <c r="AG115" s="10" t="str">
        <f ca="1">IF(MOD(AG$112,$B115)=0,$D115*(INFLATION+1)^CFs!AF$112,"")</f>
        <v/>
      </c>
      <c r="AH115" s="10" t="str">
        <f ca="1">IF(MOD(AH$112,$B115)=0,$D115*(INFLATION+1)^CFs!AG$112,"")</f>
        <v/>
      </c>
      <c r="AI115" s="10" t="str">
        <f ca="1">IF(MOD(AI$112,$B115)=0,$D115*(INFLATION+1)^CFs!AH$112,"")</f>
        <v/>
      </c>
      <c r="AJ115" s="10" t="str">
        <f ca="1">IF(MOD(AJ$112,$B115)=0,$D115*(INFLATION+1)^CFs!AI$112,"")</f>
        <v/>
      </c>
      <c r="AK115" s="10" t="str">
        <f ca="1">IF(MOD(AK$112,$B115)=0,$D115*(INFLATION+1)^CFs!AJ$112,"")</f>
        <v/>
      </c>
      <c r="AL115" s="10" t="str">
        <f ca="1">IF(MOD(AL$112,$B115)=0,$D115*(INFLATION+1)^CFs!AK$112,"")</f>
        <v/>
      </c>
    </row>
    <row r="116" spans="1:38" x14ac:dyDescent="0.25">
      <c r="A116" t="str">
        <f>MAIN!$B$34</f>
        <v>Elektroapgāde</v>
      </c>
      <c r="B116" s="2">
        <f ca="1">IF(MAIN!$G$36=Defined,MAIN!$H$37,MAIN!$G$37)</f>
        <v>30</v>
      </c>
      <c r="C116" s="2">
        <f>MAIN!$G$35</f>
        <v>167120.76</v>
      </c>
      <c r="D116" s="2">
        <f>C116</f>
        <v>167120.76</v>
      </c>
      <c r="E116" s="10" t="str">
        <f ca="1">IF(MOD(E$112,$B116)=0,$D116*(INFLATION+1)^CFs!D$112,"")</f>
        <v/>
      </c>
      <c r="F116" s="10" t="str">
        <f ca="1">IF(MOD(F$112,$B116)=0,$D116*(INFLATION+1)^CFs!E$112,"")</f>
        <v/>
      </c>
      <c r="G116" s="10" t="str">
        <f ca="1">IF(MOD(G$112,$B116)=0,$D116*(INFLATION+1)^CFs!F$112,"")</f>
        <v/>
      </c>
      <c r="H116" s="10" t="str">
        <f ca="1">IF(MOD(H$112,$B116)=0,$D116*(INFLATION+1)^CFs!G$112,"")</f>
        <v/>
      </c>
      <c r="I116" s="10" t="str">
        <f ca="1">IF(MOD(I$112,$B116)=0,$D116*(INFLATION+1)^CFs!H$112,"")</f>
        <v/>
      </c>
      <c r="J116" s="10" t="str">
        <f ca="1">IF(MOD(J$112,$B116)=0,$D116*(INFLATION+1)^CFs!I$112,"")</f>
        <v/>
      </c>
      <c r="K116" s="10" t="str">
        <f ca="1">IF(MOD(K$112,$B116)=0,$D116*(INFLATION+1)^CFs!J$112,"")</f>
        <v/>
      </c>
      <c r="L116" s="10" t="str">
        <f ca="1">IF(MOD(L$112,$B116)=0,$D116*(INFLATION+1)^CFs!K$112,"")</f>
        <v/>
      </c>
      <c r="M116" s="10" t="str">
        <f ca="1">IF(MOD(M$112,$B116)=0,$D116*(INFLATION+1)^CFs!L$112,"")</f>
        <v/>
      </c>
      <c r="N116" s="10" t="str">
        <f ca="1">IF(MOD(N$112,$B116)=0,$D116*(INFLATION+1)^CFs!M$112,"")</f>
        <v/>
      </c>
      <c r="O116" s="10" t="str">
        <f ca="1">IF(MOD(O$112,$B116)=0,$D116*(INFLATION+1)^CFs!N$112,"")</f>
        <v/>
      </c>
      <c r="P116" s="10" t="str">
        <f ca="1">IF(MOD(P$112,$B116)=0,$D116*(INFLATION+1)^CFs!O$112,"")</f>
        <v/>
      </c>
      <c r="Q116" s="10" t="str">
        <f ca="1">IF(MOD(Q$112,$B116)=0,$D116*(INFLATION+1)^CFs!P$112,"")</f>
        <v/>
      </c>
      <c r="R116" s="10" t="str">
        <f ca="1">IF(MOD(R$112,$B116)=0,$D116*(INFLATION+1)^CFs!Q$112,"")</f>
        <v/>
      </c>
      <c r="S116" s="10" t="str">
        <f ca="1">IF(MOD(S$112,$B116)=0,$D116*(INFLATION+1)^CFs!R$112,"")</f>
        <v/>
      </c>
      <c r="T116" s="10" t="str">
        <f ca="1">IF(MOD(T$112,$B116)=0,$D116*(INFLATION+1)^CFs!S$112,"")</f>
        <v/>
      </c>
      <c r="U116" s="10" t="str">
        <f ca="1">IF(MOD(U$112,$B116)=0,$D116*(INFLATION+1)^CFs!T$112,"")</f>
        <v/>
      </c>
      <c r="V116" s="10" t="str">
        <f ca="1">IF(MOD(V$112,$B116)=0,$D116*(INFLATION+1)^CFs!U$112,"")</f>
        <v/>
      </c>
      <c r="W116" s="10" t="str">
        <f ca="1">IF(MOD(W$112,$B116)=0,$D116*(INFLATION+1)^CFs!V$112,"")</f>
        <v/>
      </c>
      <c r="X116" s="10" t="str">
        <f ca="1">IF(MOD(X$112,$B116)=0,$D116*(INFLATION+1)^CFs!W$112,"")</f>
        <v/>
      </c>
      <c r="Y116" s="10" t="str">
        <f ca="1">IF(MOD(Y$112,$B116)=0,$D116*(INFLATION+1)^CFs!X$112,"")</f>
        <v/>
      </c>
      <c r="Z116" s="10" t="str">
        <f ca="1">IF(MOD(Z$112,$B116)=0,$D116*(INFLATION+1)^CFs!Y$112,"")</f>
        <v/>
      </c>
      <c r="AA116" s="10" t="str">
        <f ca="1">IF(MOD(AA$112,$B116)=0,$D116*(INFLATION+1)^CFs!Z$112,"")</f>
        <v/>
      </c>
      <c r="AB116" s="10" t="str">
        <f ca="1">IF(MOD(AB$112,$B116)=0,$D116*(INFLATION+1)^CFs!AA$112,"")</f>
        <v/>
      </c>
      <c r="AC116" s="10" t="str">
        <f ca="1">IF(MOD(AC$112,$B116)=0,$D116*(INFLATION+1)^CFs!AB$112,"")</f>
        <v/>
      </c>
      <c r="AD116" s="10" t="str">
        <f ca="1">IF(MOD(AD$112,$B116)=0,$D116*(INFLATION+1)^CFs!AC$112,"")</f>
        <v/>
      </c>
      <c r="AE116" s="10" t="str">
        <f ca="1">IF(MOD(AE$112,$B116)=0,$D116*(INFLATION+1)^CFs!AD$112,"")</f>
        <v/>
      </c>
      <c r="AF116" s="10" t="str">
        <f ca="1">IF(MOD(AF$112,$B116)=0,$D116*(INFLATION+1)^CFs!AE$112,"")</f>
        <v/>
      </c>
      <c r="AG116" s="10">
        <f ca="1">IF(MOD(AG$112,$B116)=0,$D116*(INFLATION+1)^CFs!AF$112,"")</f>
        <v>351806.50423481798</v>
      </c>
      <c r="AH116" s="10" t="str">
        <f ca="1">IF(MOD(AH$112,$B116)=0,$D116*(INFLATION+1)^CFs!AG$112,"")</f>
        <v/>
      </c>
      <c r="AI116" s="10" t="str">
        <f ca="1">IF(MOD(AI$112,$B116)=0,$D116*(INFLATION+1)^CFs!AH$112,"")</f>
        <v/>
      </c>
      <c r="AJ116" s="10" t="str">
        <f ca="1">IF(MOD(AJ$112,$B116)=0,$D116*(INFLATION+1)^CFs!AI$112,"")</f>
        <v/>
      </c>
      <c r="AK116" s="10" t="str">
        <f ca="1">IF(MOD(AK$112,$B116)=0,$D116*(INFLATION+1)^CFs!AJ$112,"")</f>
        <v/>
      </c>
      <c r="AL116" s="10" t="str">
        <f ca="1">IF(MOD(AL$112,$B116)=0,$D116*(INFLATION+1)^CFs!AK$112,"")</f>
        <v/>
      </c>
    </row>
    <row r="117" spans="1:38" x14ac:dyDescent="0.25">
      <c r="A117" t="str">
        <f>MAIN!$B$40</f>
        <v>Ventilācija</v>
      </c>
      <c r="B117" s="2">
        <f ca="1">IF(MAIN!$G$42=Defined,MAIN!$H$43,MAIN!$G$43)</f>
        <v>20</v>
      </c>
      <c r="C117" s="2">
        <f>MAIN!$G$41</f>
        <v>223156.65</v>
      </c>
      <c r="D117" s="2">
        <f t="shared" ref="D117:D128" si="70">C117</f>
        <v>223156.65</v>
      </c>
      <c r="E117" s="10" t="str">
        <f ca="1">IF(MOD(E$112,$B117)=0,$D117*(INFLATION+1)^CFs!D$112,"")</f>
        <v/>
      </c>
      <c r="F117" s="10" t="str">
        <f ca="1">IF(MOD(F$112,$B117)=0,$D117*(INFLATION+1)^CFs!E$112,"")</f>
        <v/>
      </c>
      <c r="G117" s="10" t="str">
        <f ca="1">IF(MOD(G$112,$B117)=0,$D117*(INFLATION+1)^CFs!F$112,"")</f>
        <v/>
      </c>
      <c r="H117" s="10" t="str">
        <f ca="1">IF(MOD(H$112,$B117)=0,$D117*(INFLATION+1)^CFs!G$112,"")</f>
        <v/>
      </c>
      <c r="I117" s="10" t="str">
        <f ca="1">IF(MOD(I$112,$B117)=0,$D117*(INFLATION+1)^CFs!H$112,"")</f>
        <v/>
      </c>
      <c r="J117" s="10" t="str">
        <f ca="1">IF(MOD(J$112,$B117)=0,$D117*(INFLATION+1)^CFs!I$112,"")</f>
        <v/>
      </c>
      <c r="K117" s="10" t="str">
        <f ca="1">IF(MOD(K$112,$B117)=0,$D117*(INFLATION+1)^CFs!J$112,"")</f>
        <v/>
      </c>
      <c r="L117" s="10" t="str">
        <f ca="1">IF(MOD(L$112,$B117)=0,$D117*(INFLATION+1)^CFs!K$112,"")</f>
        <v/>
      </c>
      <c r="M117" s="10" t="str">
        <f ca="1">IF(MOD(M$112,$B117)=0,$D117*(INFLATION+1)^CFs!L$112,"")</f>
        <v/>
      </c>
      <c r="N117" s="10" t="str">
        <f ca="1">IF(MOD(N$112,$B117)=0,$D117*(INFLATION+1)^CFs!M$112,"")</f>
        <v/>
      </c>
      <c r="O117" s="10" t="str">
        <f ca="1">IF(MOD(O$112,$B117)=0,$D117*(INFLATION+1)^CFs!N$112,"")</f>
        <v/>
      </c>
      <c r="P117" s="10" t="str">
        <f ca="1">IF(MOD(P$112,$B117)=0,$D117*(INFLATION+1)^CFs!O$112,"")</f>
        <v/>
      </c>
      <c r="Q117" s="10" t="str">
        <f ca="1">IF(MOD(Q$112,$B117)=0,$D117*(INFLATION+1)^CFs!P$112,"")</f>
        <v/>
      </c>
      <c r="R117" s="10" t="str">
        <f ca="1">IF(MOD(R$112,$B117)=0,$D117*(INFLATION+1)^CFs!Q$112,"")</f>
        <v/>
      </c>
      <c r="S117" s="10" t="str">
        <f ca="1">IF(MOD(S$112,$B117)=0,$D117*(INFLATION+1)^CFs!R$112,"")</f>
        <v/>
      </c>
      <c r="T117" s="10" t="str">
        <f ca="1">IF(MOD(T$112,$B117)=0,$D117*(INFLATION+1)^CFs!S$112,"")</f>
        <v/>
      </c>
      <c r="U117" s="10" t="str">
        <f ca="1">IF(MOD(U$112,$B117)=0,$D117*(INFLATION+1)^CFs!T$112,"")</f>
        <v/>
      </c>
      <c r="V117" s="10" t="str">
        <f ca="1">IF(MOD(V$112,$B117)=0,$D117*(INFLATION+1)^CFs!U$112,"")</f>
        <v/>
      </c>
      <c r="W117" s="10">
        <f ca="1">IF(MOD(W$112,$B117)=0,$D117*(INFLATION+1)^CFs!V$112,"")</f>
        <v>363420.72292155598</v>
      </c>
      <c r="X117" s="10" t="str">
        <f ca="1">IF(MOD(X$112,$B117)=0,$D117*(INFLATION+1)^CFs!W$112,"")</f>
        <v/>
      </c>
      <c r="Y117" s="10" t="str">
        <f ca="1">IF(MOD(Y$112,$B117)=0,$D117*(INFLATION+1)^CFs!X$112,"")</f>
        <v/>
      </c>
      <c r="Z117" s="10" t="str">
        <f ca="1">IF(MOD(Z$112,$B117)=0,$D117*(INFLATION+1)^CFs!Y$112,"")</f>
        <v/>
      </c>
      <c r="AA117" s="10" t="str">
        <f ca="1">IF(MOD(AA$112,$B117)=0,$D117*(INFLATION+1)^CFs!Z$112,"")</f>
        <v/>
      </c>
      <c r="AB117" s="10" t="str">
        <f ca="1">IF(MOD(AB$112,$B117)=0,$D117*(INFLATION+1)^CFs!AA$112,"")</f>
        <v/>
      </c>
      <c r="AC117" s="10" t="str">
        <f ca="1">IF(MOD(AC$112,$B117)=0,$D117*(INFLATION+1)^CFs!AB$112,"")</f>
        <v/>
      </c>
      <c r="AD117" s="10" t="str">
        <f ca="1">IF(MOD(AD$112,$B117)=0,$D117*(INFLATION+1)^CFs!AC$112,"")</f>
        <v/>
      </c>
      <c r="AE117" s="10" t="str">
        <f ca="1">IF(MOD(AE$112,$B117)=0,$D117*(INFLATION+1)^CFs!AD$112,"")</f>
        <v/>
      </c>
      <c r="AF117" s="10" t="str">
        <f ca="1">IF(MOD(AF$112,$B117)=0,$D117*(INFLATION+1)^CFs!AE$112,"")</f>
        <v/>
      </c>
      <c r="AG117" s="10" t="str">
        <f ca="1">IF(MOD(AG$112,$B117)=0,$D117*(INFLATION+1)^CFs!AF$112,"")</f>
        <v/>
      </c>
      <c r="AH117" s="10" t="str">
        <f ca="1">IF(MOD(AH$112,$B117)=0,$D117*(INFLATION+1)^CFs!AG$112,"")</f>
        <v/>
      </c>
      <c r="AI117" s="10" t="str">
        <f ca="1">IF(MOD(AI$112,$B117)=0,$D117*(INFLATION+1)^CFs!AH$112,"")</f>
        <v/>
      </c>
      <c r="AJ117" s="10" t="str">
        <f ca="1">IF(MOD(AJ$112,$B117)=0,$D117*(INFLATION+1)^CFs!AI$112,"")</f>
        <v/>
      </c>
      <c r="AK117" s="10" t="str">
        <f ca="1">IF(MOD(AK$112,$B117)=0,$D117*(INFLATION+1)^CFs!AJ$112,"")</f>
        <v/>
      </c>
      <c r="AL117" s="10" t="str">
        <f ca="1">IF(MOD(AL$112,$B117)=0,$D117*(INFLATION+1)^CFs!AK$112,"")</f>
        <v/>
      </c>
    </row>
    <row r="118" spans="1:38" x14ac:dyDescent="0.25">
      <c r="A118" t="str">
        <f>MAIN!$B$46</f>
        <v>Apkure</v>
      </c>
      <c r="B118" s="2">
        <f ca="1">IF(MAIN!$G$48=Defined,MAIN!$H$49,MAIN!$G$49)</f>
        <v>20</v>
      </c>
      <c r="C118" s="2">
        <f>MAIN!$G$47</f>
        <v>181225.45</v>
      </c>
      <c r="D118" s="2">
        <f t="shared" si="70"/>
        <v>181225.45</v>
      </c>
      <c r="E118" s="10" t="str">
        <f ca="1">IF(MOD(E$112,$B118)=0,$D118*(INFLATION+1)^CFs!D$112,"")</f>
        <v/>
      </c>
      <c r="F118" s="10" t="str">
        <f ca="1">IF(MOD(F$112,$B118)=0,$D118*(INFLATION+1)^CFs!E$112,"")</f>
        <v/>
      </c>
      <c r="G118" s="10" t="str">
        <f ca="1">IF(MOD(G$112,$B118)=0,$D118*(INFLATION+1)^CFs!F$112,"")</f>
        <v/>
      </c>
      <c r="H118" s="10" t="str">
        <f ca="1">IF(MOD(H$112,$B118)=0,$D118*(INFLATION+1)^CFs!G$112,"")</f>
        <v/>
      </c>
      <c r="I118" s="10" t="str">
        <f ca="1">IF(MOD(I$112,$B118)=0,$D118*(INFLATION+1)^CFs!H$112,"")</f>
        <v/>
      </c>
      <c r="J118" s="10" t="str">
        <f ca="1">IF(MOD(J$112,$B118)=0,$D118*(INFLATION+1)^CFs!I$112,"")</f>
        <v/>
      </c>
      <c r="K118" s="10" t="str">
        <f ca="1">IF(MOD(K$112,$B118)=0,$D118*(INFLATION+1)^CFs!J$112,"")</f>
        <v/>
      </c>
      <c r="L118" s="10" t="str">
        <f ca="1">IF(MOD(L$112,$B118)=0,$D118*(INFLATION+1)^CFs!K$112,"")</f>
        <v/>
      </c>
      <c r="M118" s="10" t="str">
        <f ca="1">IF(MOD(M$112,$B118)=0,$D118*(INFLATION+1)^CFs!L$112,"")</f>
        <v/>
      </c>
      <c r="N118" s="10" t="str">
        <f ca="1">IF(MOD(N$112,$B118)=0,$D118*(INFLATION+1)^CFs!M$112,"")</f>
        <v/>
      </c>
      <c r="O118" s="10" t="str">
        <f ca="1">IF(MOD(O$112,$B118)=0,$D118*(INFLATION+1)^CFs!N$112,"")</f>
        <v/>
      </c>
      <c r="P118" s="10" t="str">
        <f ca="1">IF(MOD(P$112,$B118)=0,$D118*(INFLATION+1)^CFs!O$112,"")</f>
        <v/>
      </c>
      <c r="Q118" s="10" t="str">
        <f ca="1">IF(MOD(Q$112,$B118)=0,$D118*(INFLATION+1)^CFs!P$112,"")</f>
        <v/>
      </c>
      <c r="R118" s="10" t="str">
        <f ca="1">IF(MOD(R$112,$B118)=0,$D118*(INFLATION+1)^CFs!Q$112,"")</f>
        <v/>
      </c>
      <c r="S118" s="10" t="str">
        <f ca="1">IF(MOD(S$112,$B118)=0,$D118*(INFLATION+1)^CFs!R$112,"")</f>
        <v/>
      </c>
      <c r="T118" s="10" t="str">
        <f ca="1">IF(MOD(T$112,$B118)=0,$D118*(INFLATION+1)^CFs!S$112,"")</f>
        <v/>
      </c>
      <c r="U118" s="10" t="str">
        <f ca="1">IF(MOD(U$112,$B118)=0,$D118*(INFLATION+1)^CFs!T$112,"")</f>
        <v/>
      </c>
      <c r="V118" s="10" t="str">
        <f ca="1">IF(MOD(V$112,$B118)=0,$D118*(INFLATION+1)^CFs!U$112,"")</f>
        <v/>
      </c>
      <c r="W118" s="10">
        <f ca="1">IF(MOD(W$112,$B118)=0,$D118*(INFLATION+1)^CFs!V$112,"")</f>
        <v>295133.86247187486</v>
      </c>
      <c r="X118" s="10" t="str">
        <f ca="1">IF(MOD(X$112,$B118)=0,$D118*(INFLATION+1)^CFs!W$112,"")</f>
        <v/>
      </c>
      <c r="Y118" s="10" t="str">
        <f ca="1">IF(MOD(Y$112,$B118)=0,$D118*(INFLATION+1)^CFs!X$112,"")</f>
        <v/>
      </c>
      <c r="Z118" s="10" t="str">
        <f ca="1">IF(MOD(Z$112,$B118)=0,$D118*(INFLATION+1)^CFs!Y$112,"")</f>
        <v/>
      </c>
      <c r="AA118" s="10" t="str">
        <f ca="1">IF(MOD(AA$112,$B118)=0,$D118*(INFLATION+1)^CFs!Z$112,"")</f>
        <v/>
      </c>
      <c r="AB118" s="10" t="str">
        <f ca="1">IF(MOD(AB$112,$B118)=0,$D118*(INFLATION+1)^CFs!AA$112,"")</f>
        <v/>
      </c>
      <c r="AC118" s="10" t="str">
        <f ca="1">IF(MOD(AC$112,$B118)=0,$D118*(INFLATION+1)^CFs!AB$112,"")</f>
        <v/>
      </c>
      <c r="AD118" s="10" t="str">
        <f ca="1">IF(MOD(AD$112,$B118)=0,$D118*(INFLATION+1)^CFs!AC$112,"")</f>
        <v/>
      </c>
      <c r="AE118" s="10" t="str">
        <f ca="1">IF(MOD(AE$112,$B118)=0,$D118*(INFLATION+1)^CFs!AD$112,"")</f>
        <v/>
      </c>
      <c r="AF118" s="10" t="str">
        <f ca="1">IF(MOD(AF$112,$B118)=0,$D118*(INFLATION+1)^CFs!AE$112,"")</f>
        <v/>
      </c>
      <c r="AG118" s="10" t="str">
        <f ca="1">IF(MOD(AG$112,$B118)=0,$D118*(INFLATION+1)^CFs!AF$112,"")</f>
        <v/>
      </c>
      <c r="AH118" s="10" t="str">
        <f ca="1">IF(MOD(AH$112,$B118)=0,$D118*(INFLATION+1)^CFs!AG$112,"")</f>
        <v/>
      </c>
      <c r="AI118" s="10" t="str">
        <f ca="1">IF(MOD(AI$112,$B118)=0,$D118*(INFLATION+1)^CFs!AH$112,"")</f>
        <v/>
      </c>
      <c r="AJ118" s="10" t="str">
        <f ca="1">IF(MOD(AJ$112,$B118)=0,$D118*(INFLATION+1)^CFs!AI$112,"")</f>
        <v/>
      </c>
      <c r="AK118" s="10" t="str">
        <f ca="1">IF(MOD(AK$112,$B118)=0,$D118*(INFLATION+1)^CFs!AJ$112,"")</f>
        <v/>
      </c>
      <c r="AL118" s="10" t="str">
        <f ca="1">IF(MOD(AL$112,$B118)=0,$D118*(INFLATION+1)^CFs!AK$112,"")</f>
        <v/>
      </c>
    </row>
    <row r="119" spans="1:38" x14ac:dyDescent="0.25">
      <c r="A119" t="str">
        <f>MAIN!$B$52</f>
        <v>Ūdensvads, kanalizācija</v>
      </c>
      <c r="B119" s="2">
        <f ca="1">IF(MAIN!$G$54=Defined,MAIN!$H$55,MAIN!$G$55)</f>
        <v>30</v>
      </c>
      <c r="C119" s="2">
        <f>MAIN!$G$53</f>
        <v>149680.4</v>
      </c>
      <c r="D119" s="2">
        <f t="shared" si="70"/>
        <v>149680.4</v>
      </c>
      <c r="E119" s="10" t="str">
        <f ca="1">IF(MOD(E$112,$B119)=0,$D119*(INFLATION+1)^CFs!D$112,"")</f>
        <v/>
      </c>
      <c r="F119" s="10" t="str">
        <f ca="1">IF(MOD(F$112,$B119)=0,$D119*(INFLATION+1)^CFs!E$112,"")</f>
        <v/>
      </c>
      <c r="G119" s="10" t="str">
        <f ca="1">IF(MOD(G$112,$B119)=0,$D119*(INFLATION+1)^CFs!F$112,"")</f>
        <v/>
      </c>
      <c r="H119" s="10" t="str">
        <f ca="1">IF(MOD(H$112,$B119)=0,$D119*(INFLATION+1)^CFs!G$112,"")</f>
        <v/>
      </c>
      <c r="I119" s="10" t="str">
        <f ca="1">IF(MOD(I$112,$B119)=0,$D119*(INFLATION+1)^CFs!H$112,"")</f>
        <v/>
      </c>
      <c r="J119" s="10" t="str">
        <f ca="1">IF(MOD(J$112,$B119)=0,$D119*(INFLATION+1)^CFs!I$112,"")</f>
        <v/>
      </c>
      <c r="K119" s="10" t="str">
        <f ca="1">IF(MOD(K$112,$B119)=0,$D119*(INFLATION+1)^CFs!J$112,"")</f>
        <v/>
      </c>
      <c r="L119" s="10" t="str">
        <f ca="1">IF(MOD(L$112,$B119)=0,$D119*(INFLATION+1)^CFs!K$112,"")</f>
        <v/>
      </c>
      <c r="M119" s="10" t="str">
        <f ca="1">IF(MOD(M$112,$B119)=0,$D119*(INFLATION+1)^CFs!L$112,"")</f>
        <v/>
      </c>
      <c r="N119" s="10" t="str">
        <f ca="1">IF(MOD(N$112,$B119)=0,$D119*(INFLATION+1)^CFs!M$112,"")</f>
        <v/>
      </c>
      <c r="O119" s="10" t="str">
        <f ca="1">IF(MOD(O$112,$B119)=0,$D119*(INFLATION+1)^CFs!N$112,"")</f>
        <v/>
      </c>
      <c r="P119" s="10" t="str">
        <f ca="1">IF(MOD(P$112,$B119)=0,$D119*(INFLATION+1)^CFs!O$112,"")</f>
        <v/>
      </c>
      <c r="Q119" s="10" t="str">
        <f ca="1">IF(MOD(Q$112,$B119)=0,$D119*(INFLATION+1)^CFs!P$112,"")</f>
        <v/>
      </c>
      <c r="R119" s="10" t="str">
        <f ca="1">IF(MOD(R$112,$B119)=0,$D119*(INFLATION+1)^CFs!Q$112,"")</f>
        <v/>
      </c>
      <c r="S119" s="10" t="str">
        <f ca="1">IF(MOD(S$112,$B119)=0,$D119*(INFLATION+1)^CFs!R$112,"")</f>
        <v/>
      </c>
      <c r="T119" s="10" t="str">
        <f ca="1">IF(MOD(T$112,$B119)=0,$D119*(INFLATION+1)^CFs!S$112,"")</f>
        <v/>
      </c>
      <c r="U119" s="10" t="str">
        <f ca="1">IF(MOD(U$112,$B119)=0,$D119*(INFLATION+1)^CFs!T$112,"")</f>
        <v/>
      </c>
      <c r="V119" s="10" t="str">
        <f ca="1">IF(MOD(V$112,$B119)=0,$D119*(INFLATION+1)^CFs!U$112,"")</f>
        <v/>
      </c>
      <c r="W119" s="10" t="str">
        <f ca="1">IF(MOD(W$112,$B119)=0,$D119*(INFLATION+1)^CFs!V$112,"")</f>
        <v/>
      </c>
      <c r="X119" s="10" t="str">
        <f ca="1">IF(MOD(X$112,$B119)=0,$D119*(INFLATION+1)^CFs!W$112,"")</f>
        <v/>
      </c>
      <c r="Y119" s="10" t="str">
        <f ca="1">IF(MOD(Y$112,$B119)=0,$D119*(INFLATION+1)^CFs!X$112,"")</f>
        <v/>
      </c>
      <c r="Z119" s="10" t="str">
        <f ca="1">IF(MOD(Z$112,$B119)=0,$D119*(INFLATION+1)^CFs!Y$112,"")</f>
        <v/>
      </c>
      <c r="AA119" s="10" t="str">
        <f ca="1">IF(MOD(AA$112,$B119)=0,$D119*(INFLATION+1)^CFs!Z$112,"")</f>
        <v/>
      </c>
      <c r="AB119" s="10" t="str">
        <f ca="1">IF(MOD(AB$112,$B119)=0,$D119*(INFLATION+1)^CFs!AA$112,"")</f>
        <v/>
      </c>
      <c r="AC119" s="10" t="str">
        <f ca="1">IF(MOD(AC$112,$B119)=0,$D119*(INFLATION+1)^CFs!AB$112,"")</f>
        <v/>
      </c>
      <c r="AD119" s="10" t="str">
        <f ca="1">IF(MOD(AD$112,$B119)=0,$D119*(INFLATION+1)^CFs!AC$112,"")</f>
        <v/>
      </c>
      <c r="AE119" s="10" t="str">
        <f ca="1">IF(MOD(AE$112,$B119)=0,$D119*(INFLATION+1)^CFs!AD$112,"")</f>
        <v/>
      </c>
      <c r="AF119" s="10" t="str">
        <f ca="1">IF(MOD(AF$112,$B119)=0,$D119*(INFLATION+1)^CFs!AE$112,"")</f>
        <v/>
      </c>
      <c r="AG119" s="10">
        <f ca="1">IF(MOD(AG$112,$B119)=0,$D119*(INFLATION+1)^CFs!AF$112,"")</f>
        <v>315092.74058153667</v>
      </c>
      <c r="AH119" s="10" t="str">
        <f ca="1">IF(MOD(AH$112,$B119)=0,$D119*(INFLATION+1)^CFs!AG$112,"")</f>
        <v/>
      </c>
      <c r="AI119" s="10" t="str">
        <f ca="1">IF(MOD(AI$112,$B119)=0,$D119*(INFLATION+1)^CFs!AH$112,"")</f>
        <v/>
      </c>
      <c r="AJ119" s="10" t="str">
        <f ca="1">IF(MOD(AJ$112,$B119)=0,$D119*(INFLATION+1)^CFs!AI$112,"")</f>
        <v/>
      </c>
      <c r="AK119" s="10" t="str">
        <f ca="1">IF(MOD(AK$112,$B119)=0,$D119*(INFLATION+1)^CFs!AJ$112,"")</f>
        <v/>
      </c>
      <c r="AL119" s="10" t="str">
        <f ca="1">IF(MOD(AL$112,$B119)=0,$D119*(INFLATION+1)^CFs!AK$112,"")</f>
        <v/>
      </c>
    </row>
    <row r="120" spans="1:38" x14ac:dyDescent="0.25">
      <c r="A120" t="str">
        <f>MAIN!$B$59</f>
        <v>Iekšējā apdare: Griestu apdare</v>
      </c>
      <c r="B120" s="2">
        <f ca="1">IF(MAIN!$G$61=Defined,MAIN!$H$62,MAIN!$G$62)</f>
        <v>20</v>
      </c>
      <c r="C120" s="2">
        <f>MAIN!$G$60</f>
        <v>108139.54550000001</v>
      </c>
      <c r="D120" s="2">
        <f t="shared" si="70"/>
        <v>108139.54550000001</v>
      </c>
      <c r="E120" s="10" t="str">
        <f ca="1">IF(MOD(E$112,$B120)=0,$D120*(INFLATION+1)^CFs!D$112,"")</f>
        <v/>
      </c>
      <c r="F120" s="10" t="str">
        <f ca="1">IF(MOD(F$112,$B120)=0,$D120*(INFLATION+1)^CFs!E$112,"")</f>
        <v/>
      </c>
      <c r="G120" s="10" t="str">
        <f ca="1">IF(MOD(G$112,$B120)=0,$D120*(INFLATION+1)^CFs!F$112,"")</f>
        <v/>
      </c>
      <c r="H120" s="10" t="str">
        <f ca="1">IF(MOD(H$112,$B120)=0,$D120*(INFLATION+1)^CFs!G$112,"")</f>
        <v/>
      </c>
      <c r="I120" s="10" t="str">
        <f ca="1">IF(MOD(I$112,$B120)=0,$D120*(INFLATION+1)^CFs!H$112,"")</f>
        <v/>
      </c>
      <c r="J120" s="10" t="str">
        <f ca="1">IF(MOD(J$112,$B120)=0,$D120*(INFLATION+1)^CFs!I$112,"")</f>
        <v/>
      </c>
      <c r="K120" s="10" t="str">
        <f ca="1">IF(MOD(K$112,$B120)=0,$D120*(INFLATION+1)^CFs!J$112,"")</f>
        <v/>
      </c>
      <c r="L120" s="10" t="str">
        <f ca="1">IF(MOD(L$112,$B120)=0,$D120*(INFLATION+1)^CFs!K$112,"")</f>
        <v/>
      </c>
      <c r="M120" s="10" t="str">
        <f ca="1">IF(MOD(M$112,$B120)=0,$D120*(INFLATION+1)^CFs!L$112,"")</f>
        <v/>
      </c>
      <c r="N120" s="10" t="str">
        <f ca="1">IF(MOD(N$112,$B120)=0,$D120*(INFLATION+1)^CFs!M$112,"")</f>
        <v/>
      </c>
      <c r="O120" s="10" t="str">
        <f ca="1">IF(MOD(O$112,$B120)=0,$D120*(INFLATION+1)^CFs!N$112,"")</f>
        <v/>
      </c>
      <c r="P120" s="10" t="str">
        <f ca="1">IF(MOD(P$112,$B120)=0,$D120*(INFLATION+1)^CFs!O$112,"")</f>
        <v/>
      </c>
      <c r="Q120" s="10" t="str">
        <f ca="1">IF(MOD(Q$112,$B120)=0,$D120*(INFLATION+1)^CFs!P$112,"")</f>
        <v/>
      </c>
      <c r="R120" s="10" t="str">
        <f ca="1">IF(MOD(R$112,$B120)=0,$D120*(INFLATION+1)^CFs!Q$112,"")</f>
        <v/>
      </c>
      <c r="S120" s="10" t="str">
        <f ca="1">IF(MOD(S$112,$B120)=0,$D120*(INFLATION+1)^CFs!R$112,"")</f>
        <v/>
      </c>
      <c r="T120" s="10" t="str">
        <f ca="1">IF(MOD(T$112,$B120)=0,$D120*(INFLATION+1)^CFs!S$112,"")</f>
        <v/>
      </c>
      <c r="U120" s="10" t="str">
        <f ca="1">IF(MOD(U$112,$B120)=0,$D120*(INFLATION+1)^CFs!T$112,"")</f>
        <v/>
      </c>
      <c r="V120" s="10" t="str">
        <f ca="1">IF(MOD(V$112,$B120)=0,$D120*(INFLATION+1)^CFs!U$112,"")</f>
        <v/>
      </c>
      <c r="W120" s="10">
        <f ca="1">IF(MOD(W$112,$B120)=0,$D120*(INFLATION+1)^CFs!V$112,"")</f>
        <v>176110.15312346059</v>
      </c>
      <c r="X120" s="10" t="str">
        <f ca="1">IF(MOD(X$112,$B120)=0,$D120*(INFLATION+1)^CFs!W$112,"")</f>
        <v/>
      </c>
      <c r="Y120" s="10" t="str">
        <f ca="1">IF(MOD(Y$112,$B120)=0,$D120*(INFLATION+1)^CFs!X$112,"")</f>
        <v/>
      </c>
      <c r="Z120" s="10" t="str">
        <f ca="1">IF(MOD(Z$112,$B120)=0,$D120*(INFLATION+1)^CFs!Y$112,"")</f>
        <v/>
      </c>
      <c r="AA120" s="10" t="str">
        <f ca="1">IF(MOD(AA$112,$B120)=0,$D120*(INFLATION+1)^CFs!Z$112,"")</f>
        <v/>
      </c>
      <c r="AB120" s="10" t="str">
        <f ca="1">IF(MOD(AB$112,$B120)=0,$D120*(INFLATION+1)^CFs!AA$112,"")</f>
        <v/>
      </c>
      <c r="AC120" s="10" t="str">
        <f ca="1">IF(MOD(AC$112,$B120)=0,$D120*(INFLATION+1)^CFs!AB$112,"")</f>
        <v/>
      </c>
      <c r="AD120" s="10" t="str">
        <f ca="1">IF(MOD(AD$112,$B120)=0,$D120*(INFLATION+1)^CFs!AC$112,"")</f>
        <v/>
      </c>
      <c r="AE120" s="10" t="str">
        <f ca="1">IF(MOD(AE$112,$B120)=0,$D120*(INFLATION+1)^CFs!AD$112,"")</f>
        <v/>
      </c>
      <c r="AF120" s="10" t="str">
        <f ca="1">IF(MOD(AF$112,$B120)=0,$D120*(INFLATION+1)^CFs!AE$112,"")</f>
        <v/>
      </c>
      <c r="AG120" s="10" t="str">
        <f ca="1">IF(MOD(AG$112,$B120)=0,$D120*(INFLATION+1)^CFs!AF$112,"")</f>
        <v/>
      </c>
      <c r="AH120" s="10" t="str">
        <f ca="1">IF(MOD(AH$112,$B120)=0,$D120*(INFLATION+1)^CFs!AG$112,"")</f>
        <v/>
      </c>
      <c r="AI120" s="10" t="str">
        <f ca="1">IF(MOD(AI$112,$B120)=0,$D120*(INFLATION+1)^CFs!AH$112,"")</f>
        <v/>
      </c>
      <c r="AJ120" s="10" t="str">
        <f ca="1">IF(MOD(AJ$112,$B120)=0,$D120*(INFLATION+1)^CFs!AI$112,"")</f>
        <v/>
      </c>
      <c r="AK120" s="10" t="str">
        <f ca="1">IF(MOD(AK$112,$B120)=0,$D120*(INFLATION+1)^CFs!AJ$112,"")</f>
        <v/>
      </c>
      <c r="AL120" s="10" t="str">
        <f ca="1">IF(MOD(AL$112,$B120)=0,$D120*(INFLATION+1)^CFs!AK$112,"")</f>
        <v/>
      </c>
    </row>
    <row r="121" spans="1:38" x14ac:dyDescent="0.25">
      <c r="A121" t="str">
        <f>MAIN!$B$65</f>
        <v>Iekšējā apdare: Grīdu apdare</v>
      </c>
      <c r="B121" s="2">
        <f ca="1">IF(MAIN!$G$67=Defined,MAIN!$H$68,MAIN!$G$68)</f>
        <v>20</v>
      </c>
      <c r="C121" s="2">
        <f>MAIN!$G$66</f>
        <v>226882.2715</v>
      </c>
      <c r="D121" s="2">
        <f t="shared" ref="D121:D122" si="71">C121</f>
        <v>226882.2715</v>
      </c>
      <c r="E121" s="10" t="str">
        <f ca="1">IF(MOD(E$112,$B121)=0,$D121*(INFLATION+1)^CFs!D$112,"")</f>
        <v/>
      </c>
      <c r="F121" s="10" t="str">
        <f ca="1">IF(MOD(F$112,$B121)=0,$D121*(INFLATION+1)^CFs!E$112,"")</f>
        <v/>
      </c>
      <c r="G121" s="10" t="str">
        <f ca="1">IF(MOD(G$112,$B121)=0,$D121*(INFLATION+1)^CFs!F$112,"")</f>
        <v/>
      </c>
      <c r="H121" s="10" t="str">
        <f ca="1">IF(MOD(H$112,$B121)=0,$D121*(INFLATION+1)^CFs!G$112,"")</f>
        <v/>
      </c>
      <c r="I121" s="10" t="str">
        <f ca="1">IF(MOD(I$112,$B121)=0,$D121*(INFLATION+1)^CFs!H$112,"")</f>
        <v/>
      </c>
      <c r="J121" s="10" t="str">
        <f ca="1">IF(MOD(J$112,$B121)=0,$D121*(INFLATION+1)^CFs!I$112,"")</f>
        <v/>
      </c>
      <c r="K121" s="10" t="str">
        <f ca="1">IF(MOD(K$112,$B121)=0,$D121*(INFLATION+1)^CFs!J$112,"")</f>
        <v/>
      </c>
      <c r="L121" s="10" t="str">
        <f ca="1">IF(MOD(L$112,$B121)=0,$D121*(INFLATION+1)^CFs!K$112,"")</f>
        <v/>
      </c>
      <c r="M121" s="10" t="str">
        <f ca="1">IF(MOD(M$112,$B121)=0,$D121*(INFLATION+1)^CFs!L$112,"")</f>
        <v/>
      </c>
      <c r="N121" s="10" t="str">
        <f ca="1">IF(MOD(N$112,$B121)=0,$D121*(INFLATION+1)^CFs!M$112,"")</f>
        <v/>
      </c>
      <c r="O121" s="10" t="str">
        <f ca="1">IF(MOD(O$112,$B121)=0,$D121*(INFLATION+1)^CFs!N$112,"")</f>
        <v/>
      </c>
      <c r="P121" s="10" t="str">
        <f ca="1">IF(MOD(P$112,$B121)=0,$D121*(INFLATION+1)^CFs!O$112,"")</f>
        <v/>
      </c>
      <c r="Q121" s="10" t="str">
        <f ca="1">IF(MOD(Q$112,$B121)=0,$D121*(INFLATION+1)^CFs!P$112,"")</f>
        <v/>
      </c>
      <c r="R121" s="10" t="str">
        <f ca="1">IF(MOD(R$112,$B121)=0,$D121*(INFLATION+1)^CFs!Q$112,"")</f>
        <v/>
      </c>
      <c r="S121" s="10" t="str">
        <f ca="1">IF(MOD(S$112,$B121)=0,$D121*(INFLATION+1)^CFs!R$112,"")</f>
        <v/>
      </c>
      <c r="T121" s="10" t="str">
        <f ca="1">IF(MOD(T$112,$B121)=0,$D121*(INFLATION+1)^CFs!S$112,"")</f>
        <v/>
      </c>
      <c r="U121" s="10" t="str">
        <f ca="1">IF(MOD(U$112,$B121)=0,$D121*(INFLATION+1)^CFs!T$112,"")</f>
        <v/>
      </c>
      <c r="V121" s="10" t="str">
        <f ca="1">IF(MOD(V$112,$B121)=0,$D121*(INFLATION+1)^CFs!U$112,"")</f>
        <v/>
      </c>
      <c r="W121" s="10">
        <f ca="1">IF(MOD(W$112,$B121)=0,$D121*(INFLATION+1)^CFs!V$112,"")</f>
        <v>369488.06646189903</v>
      </c>
      <c r="X121" s="10" t="str">
        <f ca="1">IF(MOD(X$112,$B121)=0,$D121*(INFLATION+1)^CFs!W$112,"")</f>
        <v/>
      </c>
      <c r="Y121" s="10" t="str">
        <f ca="1">IF(MOD(Y$112,$B121)=0,$D121*(INFLATION+1)^CFs!X$112,"")</f>
        <v/>
      </c>
      <c r="Z121" s="10" t="str">
        <f ca="1">IF(MOD(Z$112,$B121)=0,$D121*(INFLATION+1)^CFs!Y$112,"")</f>
        <v/>
      </c>
      <c r="AA121" s="10" t="str">
        <f ca="1">IF(MOD(AA$112,$B121)=0,$D121*(INFLATION+1)^CFs!Z$112,"")</f>
        <v/>
      </c>
      <c r="AB121" s="10" t="str">
        <f ca="1">IF(MOD(AB$112,$B121)=0,$D121*(INFLATION+1)^CFs!AA$112,"")</f>
        <v/>
      </c>
      <c r="AC121" s="10" t="str">
        <f ca="1">IF(MOD(AC$112,$B121)=0,$D121*(INFLATION+1)^CFs!AB$112,"")</f>
        <v/>
      </c>
      <c r="AD121" s="10" t="str">
        <f ca="1">IF(MOD(AD$112,$B121)=0,$D121*(INFLATION+1)^CFs!AC$112,"")</f>
        <v/>
      </c>
      <c r="AE121" s="10" t="str">
        <f ca="1">IF(MOD(AE$112,$B121)=0,$D121*(INFLATION+1)^CFs!AD$112,"")</f>
        <v/>
      </c>
      <c r="AF121" s="10" t="str">
        <f ca="1">IF(MOD(AF$112,$B121)=0,$D121*(INFLATION+1)^CFs!AE$112,"")</f>
        <v/>
      </c>
      <c r="AG121" s="10" t="str">
        <f ca="1">IF(MOD(AG$112,$B121)=0,$D121*(INFLATION+1)^CFs!AF$112,"")</f>
        <v/>
      </c>
      <c r="AH121" s="10" t="str">
        <f ca="1">IF(MOD(AH$112,$B121)=0,$D121*(INFLATION+1)^CFs!AG$112,"")</f>
        <v/>
      </c>
      <c r="AI121" s="10" t="str">
        <f ca="1">IF(MOD(AI$112,$B121)=0,$D121*(INFLATION+1)^CFs!AH$112,"")</f>
        <v/>
      </c>
      <c r="AJ121" s="10" t="str">
        <f ca="1">IF(MOD(AJ$112,$B121)=0,$D121*(INFLATION+1)^CFs!AI$112,"")</f>
        <v/>
      </c>
      <c r="AK121" s="10" t="str">
        <f ca="1">IF(MOD(AK$112,$B121)=0,$D121*(INFLATION+1)^CFs!AJ$112,"")</f>
        <v/>
      </c>
      <c r="AL121" s="10" t="str">
        <f ca="1">IF(MOD(AL$112,$B121)=0,$D121*(INFLATION+1)^CFs!AK$112,"")</f>
        <v/>
      </c>
    </row>
    <row r="122" spans="1:38" x14ac:dyDescent="0.25">
      <c r="A122" t="str">
        <f>MAIN!$B$71</f>
        <v>Iekšējā apdare: Sienu apdare</v>
      </c>
      <c r="B122" s="2">
        <f ca="1">IF(MAIN!$G$73=Defined,MAIN!$H$74,MAIN!$G$74)</f>
        <v>20</v>
      </c>
      <c r="C122" s="2">
        <f>MAIN!$G$72</f>
        <v>285815.02960000001</v>
      </c>
      <c r="D122" s="2">
        <f t="shared" si="71"/>
        <v>285815.02960000001</v>
      </c>
      <c r="E122" s="10" t="str">
        <f ca="1">IF(MOD(E$112,$B122)=0,$D122*(INFLATION+1)^CFs!D$112,"")</f>
        <v/>
      </c>
      <c r="F122" s="10" t="str">
        <f ca="1">IF(MOD(F$112,$B122)=0,$D122*(INFLATION+1)^CFs!E$112,"")</f>
        <v/>
      </c>
      <c r="G122" s="10" t="str">
        <f ca="1">IF(MOD(G$112,$B122)=0,$D122*(INFLATION+1)^CFs!F$112,"")</f>
        <v/>
      </c>
      <c r="H122" s="10" t="str">
        <f ca="1">IF(MOD(H$112,$B122)=0,$D122*(INFLATION+1)^CFs!G$112,"")</f>
        <v/>
      </c>
      <c r="I122" s="10" t="str">
        <f ca="1">IF(MOD(I$112,$B122)=0,$D122*(INFLATION+1)^CFs!H$112,"")</f>
        <v/>
      </c>
      <c r="J122" s="10" t="str">
        <f ca="1">IF(MOD(J$112,$B122)=0,$D122*(INFLATION+1)^CFs!I$112,"")</f>
        <v/>
      </c>
      <c r="K122" s="10" t="str">
        <f ca="1">IF(MOD(K$112,$B122)=0,$D122*(INFLATION+1)^CFs!J$112,"")</f>
        <v/>
      </c>
      <c r="L122" s="10" t="str">
        <f ca="1">IF(MOD(L$112,$B122)=0,$D122*(INFLATION+1)^CFs!K$112,"")</f>
        <v/>
      </c>
      <c r="M122" s="10" t="str">
        <f ca="1">IF(MOD(M$112,$B122)=0,$D122*(INFLATION+1)^CFs!L$112,"")</f>
        <v/>
      </c>
      <c r="N122" s="10" t="str">
        <f ca="1">IF(MOD(N$112,$B122)=0,$D122*(INFLATION+1)^CFs!M$112,"")</f>
        <v/>
      </c>
      <c r="O122" s="10" t="str">
        <f ca="1">IF(MOD(O$112,$B122)=0,$D122*(INFLATION+1)^CFs!N$112,"")</f>
        <v/>
      </c>
      <c r="P122" s="10" t="str">
        <f ca="1">IF(MOD(P$112,$B122)=0,$D122*(INFLATION+1)^CFs!O$112,"")</f>
        <v/>
      </c>
      <c r="Q122" s="10" t="str">
        <f ca="1">IF(MOD(Q$112,$B122)=0,$D122*(INFLATION+1)^CFs!P$112,"")</f>
        <v/>
      </c>
      <c r="R122" s="10" t="str">
        <f ca="1">IF(MOD(R$112,$B122)=0,$D122*(INFLATION+1)^CFs!Q$112,"")</f>
        <v/>
      </c>
      <c r="S122" s="10" t="str">
        <f ca="1">IF(MOD(S$112,$B122)=0,$D122*(INFLATION+1)^CFs!R$112,"")</f>
        <v/>
      </c>
      <c r="T122" s="10" t="str">
        <f ca="1">IF(MOD(T$112,$B122)=0,$D122*(INFLATION+1)^CFs!S$112,"")</f>
        <v/>
      </c>
      <c r="U122" s="10" t="str">
        <f ca="1">IF(MOD(U$112,$B122)=0,$D122*(INFLATION+1)^CFs!T$112,"")</f>
        <v/>
      </c>
      <c r="V122" s="10" t="str">
        <f ca="1">IF(MOD(V$112,$B122)=0,$D122*(INFLATION+1)^CFs!U$112,"")</f>
        <v/>
      </c>
      <c r="W122" s="10">
        <f ca="1">IF(MOD(W$112,$B122)=0,$D122*(INFLATION+1)^CFs!V$112,"")</f>
        <v>465462.73516419041</v>
      </c>
      <c r="X122" s="10" t="str">
        <f ca="1">IF(MOD(X$112,$B122)=0,$D122*(INFLATION+1)^CFs!W$112,"")</f>
        <v/>
      </c>
      <c r="Y122" s="10" t="str">
        <f ca="1">IF(MOD(Y$112,$B122)=0,$D122*(INFLATION+1)^CFs!X$112,"")</f>
        <v/>
      </c>
      <c r="Z122" s="10" t="str">
        <f ca="1">IF(MOD(Z$112,$B122)=0,$D122*(INFLATION+1)^CFs!Y$112,"")</f>
        <v/>
      </c>
      <c r="AA122" s="10" t="str">
        <f ca="1">IF(MOD(AA$112,$B122)=0,$D122*(INFLATION+1)^CFs!Z$112,"")</f>
        <v/>
      </c>
      <c r="AB122" s="10" t="str">
        <f ca="1">IF(MOD(AB$112,$B122)=0,$D122*(INFLATION+1)^CFs!AA$112,"")</f>
        <v/>
      </c>
      <c r="AC122" s="10" t="str">
        <f ca="1">IF(MOD(AC$112,$B122)=0,$D122*(INFLATION+1)^CFs!AB$112,"")</f>
        <v/>
      </c>
      <c r="AD122" s="10" t="str">
        <f ca="1">IF(MOD(AD$112,$B122)=0,$D122*(INFLATION+1)^CFs!AC$112,"")</f>
        <v/>
      </c>
      <c r="AE122" s="10" t="str">
        <f ca="1">IF(MOD(AE$112,$B122)=0,$D122*(INFLATION+1)^CFs!AD$112,"")</f>
        <v/>
      </c>
      <c r="AF122" s="10" t="str">
        <f ca="1">IF(MOD(AF$112,$B122)=0,$D122*(INFLATION+1)^CFs!AE$112,"")</f>
        <v/>
      </c>
      <c r="AG122" s="10" t="str">
        <f ca="1">IF(MOD(AG$112,$B122)=0,$D122*(INFLATION+1)^CFs!AF$112,"")</f>
        <v/>
      </c>
      <c r="AH122" s="10" t="str">
        <f ca="1">IF(MOD(AH$112,$B122)=0,$D122*(INFLATION+1)^CFs!AG$112,"")</f>
        <v/>
      </c>
      <c r="AI122" s="10" t="str">
        <f ca="1">IF(MOD(AI$112,$B122)=0,$D122*(INFLATION+1)^CFs!AH$112,"")</f>
        <v/>
      </c>
      <c r="AJ122" s="10" t="str">
        <f ca="1">IF(MOD(AJ$112,$B122)=0,$D122*(INFLATION+1)^CFs!AI$112,"")</f>
        <v/>
      </c>
      <c r="AK122" s="10" t="str">
        <f ca="1">IF(MOD(AK$112,$B122)=0,$D122*(INFLATION+1)^CFs!AJ$112,"")</f>
        <v/>
      </c>
      <c r="AL122" s="10" t="str">
        <f ca="1">IF(MOD(AL$112,$B122)=0,$D122*(INFLATION+1)^CFs!AK$112,"")</f>
        <v/>
      </c>
    </row>
    <row r="123" spans="1:38" x14ac:dyDescent="0.25">
      <c r="A123" t="str">
        <f>MAIN!$B$77</f>
        <v>Iekšdurvis</v>
      </c>
      <c r="B123" s="2">
        <f ca="1">IF(MAIN!$G$79=Defined,MAIN!$H$80,MAIN!$G$80)</f>
        <v>25</v>
      </c>
      <c r="C123" s="2">
        <f>MAIN!$G$78</f>
        <v>111580.31199999999</v>
      </c>
      <c r="D123" s="2">
        <f t="shared" ref="D123" si="72">C123</f>
        <v>111580.31199999999</v>
      </c>
      <c r="E123" s="10" t="str">
        <f ca="1">IF(MOD(E$112,$B123)=0,$D123*(INFLATION+1)^CFs!D$112,"")</f>
        <v/>
      </c>
      <c r="F123" s="10" t="str">
        <f ca="1">IF(MOD(F$112,$B123)=0,$D123*(INFLATION+1)^CFs!E$112,"")</f>
        <v/>
      </c>
      <c r="G123" s="10" t="str">
        <f ca="1">IF(MOD(G$112,$B123)=0,$D123*(INFLATION+1)^CFs!F$112,"")</f>
        <v/>
      </c>
      <c r="H123" s="10" t="str">
        <f ca="1">IF(MOD(H$112,$B123)=0,$D123*(INFLATION+1)^CFs!G$112,"")</f>
        <v/>
      </c>
      <c r="I123" s="10" t="str">
        <f ca="1">IF(MOD(I$112,$B123)=0,$D123*(INFLATION+1)^CFs!H$112,"")</f>
        <v/>
      </c>
      <c r="J123" s="10" t="str">
        <f ca="1">IF(MOD(J$112,$B123)=0,$D123*(INFLATION+1)^CFs!I$112,"")</f>
        <v/>
      </c>
      <c r="K123" s="10" t="str">
        <f ca="1">IF(MOD(K$112,$B123)=0,$D123*(INFLATION+1)^CFs!J$112,"")</f>
        <v/>
      </c>
      <c r="L123" s="10" t="str">
        <f ca="1">IF(MOD(L$112,$B123)=0,$D123*(INFLATION+1)^CFs!K$112,"")</f>
        <v/>
      </c>
      <c r="M123" s="10" t="str">
        <f ca="1">IF(MOD(M$112,$B123)=0,$D123*(INFLATION+1)^CFs!L$112,"")</f>
        <v/>
      </c>
      <c r="N123" s="10" t="str">
        <f ca="1">IF(MOD(N$112,$B123)=0,$D123*(INFLATION+1)^CFs!M$112,"")</f>
        <v/>
      </c>
      <c r="O123" s="10" t="str">
        <f ca="1">IF(MOD(O$112,$B123)=0,$D123*(INFLATION+1)^CFs!N$112,"")</f>
        <v/>
      </c>
      <c r="P123" s="10" t="str">
        <f ca="1">IF(MOD(P$112,$B123)=0,$D123*(INFLATION+1)^CFs!O$112,"")</f>
        <v/>
      </c>
      <c r="Q123" s="10" t="str">
        <f ca="1">IF(MOD(Q$112,$B123)=0,$D123*(INFLATION+1)^CFs!P$112,"")</f>
        <v/>
      </c>
      <c r="R123" s="10" t="str">
        <f ca="1">IF(MOD(R$112,$B123)=0,$D123*(INFLATION+1)^CFs!Q$112,"")</f>
        <v/>
      </c>
      <c r="S123" s="10" t="str">
        <f ca="1">IF(MOD(S$112,$B123)=0,$D123*(INFLATION+1)^CFs!R$112,"")</f>
        <v/>
      </c>
      <c r="T123" s="10" t="str">
        <f ca="1">IF(MOD(T$112,$B123)=0,$D123*(INFLATION+1)^CFs!S$112,"")</f>
        <v/>
      </c>
      <c r="U123" s="10" t="str">
        <f ca="1">IF(MOD(U$112,$B123)=0,$D123*(INFLATION+1)^CFs!T$112,"")</f>
        <v/>
      </c>
      <c r="V123" s="10" t="str">
        <f ca="1">IF(MOD(V$112,$B123)=0,$D123*(INFLATION+1)^CFs!U$112,"")</f>
        <v/>
      </c>
      <c r="W123" s="10" t="str">
        <f ca="1">IF(MOD(W$112,$B123)=0,$D123*(INFLATION+1)^CFs!V$112,"")</f>
        <v/>
      </c>
      <c r="X123" s="10" t="str">
        <f ca="1">IF(MOD(X$112,$B123)=0,$D123*(INFLATION+1)^CFs!W$112,"")</f>
        <v/>
      </c>
      <c r="Y123" s="10" t="str">
        <f ca="1">IF(MOD(Y$112,$B123)=0,$D123*(INFLATION+1)^CFs!X$112,"")</f>
        <v/>
      </c>
      <c r="Z123" s="10" t="str">
        <f ca="1">IF(MOD(Z$112,$B123)=0,$D123*(INFLATION+1)^CFs!Y$112,"")</f>
        <v/>
      </c>
      <c r="AA123" s="10" t="str">
        <f ca="1">IF(MOD(AA$112,$B123)=0,$D123*(INFLATION+1)^CFs!Z$112,"")</f>
        <v/>
      </c>
      <c r="AB123" s="10">
        <f ca="1">IF(MOD(AB$112,$B123)=0,$D123*(INFLATION+1)^CFs!AA$112,"")</f>
        <v>206597.10429276005</v>
      </c>
      <c r="AC123" s="10" t="str">
        <f ca="1">IF(MOD(AC$112,$B123)=0,$D123*(INFLATION+1)^CFs!AB$112,"")</f>
        <v/>
      </c>
      <c r="AD123" s="10" t="str">
        <f ca="1">IF(MOD(AD$112,$B123)=0,$D123*(INFLATION+1)^CFs!AC$112,"")</f>
        <v/>
      </c>
      <c r="AE123" s="10" t="str">
        <f ca="1">IF(MOD(AE$112,$B123)=0,$D123*(INFLATION+1)^CFs!AD$112,"")</f>
        <v/>
      </c>
      <c r="AF123" s="10" t="str">
        <f ca="1">IF(MOD(AF$112,$B123)=0,$D123*(INFLATION+1)^CFs!AE$112,"")</f>
        <v/>
      </c>
      <c r="AG123" s="10" t="str">
        <f ca="1">IF(MOD(AG$112,$B123)=0,$D123*(INFLATION+1)^CFs!AF$112,"")</f>
        <v/>
      </c>
      <c r="AH123" s="10" t="str">
        <f ca="1">IF(MOD(AH$112,$B123)=0,$D123*(INFLATION+1)^CFs!AG$112,"")</f>
        <v/>
      </c>
      <c r="AI123" s="10" t="str">
        <f ca="1">IF(MOD(AI$112,$B123)=0,$D123*(INFLATION+1)^CFs!AH$112,"")</f>
        <v/>
      </c>
      <c r="AJ123" s="10" t="str">
        <f ca="1">IF(MOD(AJ$112,$B123)=0,$D123*(INFLATION+1)^CFs!AI$112,"")</f>
        <v/>
      </c>
      <c r="AK123" s="10" t="str">
        <f ca="1">IF(MOD(AK$112,$B123)=0,$D123*(INFLATION+1)^CFs!AJ$112,"")</f>
        <v/>
      </c>
      <c r="AL123" s="10" t="str">
        <f ca="1">IF(MOD(AL$112,$B123)=0,$D123*(INFLATION+1)^CFs!AK$112,"")</f>
        <v/>
      </c>
    </row>
    <row r="124" spans="1:38" x14ac:dyDescent="0.25">
      <c r="A124" t="str">
        <f>MAIN!$B$83</f>
        <v>Ārējā apdare</v>
      </c>
      <c r="B124" s="2">
        <f ca="1">IF(MAIN!$G$85=Defined,MAIN!$H$86,MAIN!$G$86)</f>
        <v>30</v>
      </c>
      <c r="C124" s="2">
        <f>MAIN!$G$84</f>
        <v>137716.29500000001</v>
      </c>
      <c r="D124" s="2">
        <f t="shared" si="70"/>
        <v>137716.29500000001</v>
      </c>
      <c r="E124" s="10" t="str">
        <f ca="1">IF(MOD(E$112,$B124)=0,$D124*(INFLATION+1)^CFs!D$112,"")</f>
        <v/>
      </c>
      <c r="F124" s="10" t="str">
        <f ca="1">IF(MOD(F$112,$B124)=0,$D124*(INFLATION+1)^CFs!E$112,"")</f>
        <v/>
      </c>
      <c r="G124" s="10" t="str">
        <f ca="1">IF(MOD(G$112,$B124)=0,$D124*(INFLATION+1)^CFs!F$112,"")</f>
        <v/>
      </c>
      <c r="H124" s="10" t="str">
        <f ca="1">IF(MOD(H$112,$B124)=0,$D124*(INFLATION+1)^CFs!G$112,"")</f>
        <v/>
      </c>
      <c r="I124" s="10" t="str">
        <f ca="1">IF(MOD(I$112,$B124)=0,$D124*(INFLATION+1)^CFs!H$112,"")</f>
        <v/>
      </c>
      <c r="J124" s="10" t="str">
        <f ca="1">IF(MOD(J$112,$B124)=0,$D124*(INFLATION+1)^CFs!I$112,"")</f>
        <v/>
      </c>
      <c r="K124" s="10" t="str">
        <f ca="1">IF(MOD(K$112,$B124)=0,$D124*(INFLATION+1)^CFs!J$112,"")</f>
        <v/>
      </c>
      <c r="L124" s="10" t="str">
        <f ca="1">IF(MOD(L$112,$B124)=0,$D124*(INFLATION+1)^CFs!K$112,"")</f>
        <v/>
      </c>
      <c r="M124" s="10" t="str">
        <f ca="1">IF(MOD(M$112,$B124)=0,$D124*(INFLATION+1)^CFs!L$112,"")</f>
        <v/>
      </c>
      <c r="N124" s="10" t="str">
        <f ca="1">IF(MOD(N$112,$B124)=0,$D124*(INFLATION+1)^CFs!M$112,"")</f>
        <v/>
      </c>
      <c r="O124" s="10" t="str">
        <f ca="1">IF(MOD(O$112,$B124)=0,$D124*(INFLATION+1)^CFs!N$112,"")</f>
        <v/>
      </c>
      <c r="P124" s="10" t="str">
        <f ca="1">IF(MOD(P$112,$B124)=0,$D124*(INFLATION+1)^CFs!O$112,"")</f>
        <v/>
      </c>
      <c r="Q124" s="10" t="str">
        <f ca="1">IF(MOD(Q$112,$B124)=0,$D124*(INFLATION+1)^CFs!P$112,"")</f>
        <v/>
      </c>
      <c r="R124" s="10" t="str">
        <f ca="1">IF(MOD(R$112,$B124)=0,$D124*(INFLATION+1)^CFs!Q$112,"")</f>
        <v/>
      </c>
      <c r="S124" s="10" t="str">
        <f ca="1">IF(MOD(S$112,$B124)=0,$D124*(INFLATION+1)^CFs!R$112,"")</f>
        <v/>
      </c>
      <c r="T124" s="10" t="str">
        <f ca="1">IF(MOD(T$112,$B124)=0,$D124*(INFLATION+1)^CFs!S$112,"")</f>
        <v/>
      </c>
      <c r="U124" s="10" t="str">
        <f ca="1">IF(MOD(U$112,$B124)=0,$D124*(INFLATION+1)^CFs!T$112,"")</f>
        <v/>
      </c>
      <c r="V124" s="10" t="str">
        <f ca="1">IF(MOD(V$112,$B124)=0,$D124*(INFLATION+1)^CFs!U$112,"")</f>
        <v/>
      </c>
      <c r="W124" s="10" t="str">
        <f ca="1">IF(MOD(W$112,$B124)=0,$D124*(INFLATION+1)^CFs!V$112,"")</f>
        <v/>
      </c>
      <c r="X124" s="10" t="str">
        <f ca="1">IF(MOD(X$112,$B124)=0,$D124*(INFLATION+1)^CFs!W$112,"")</f>
        <v/>
      </c>
      <c r="Y124" s="10" t="str">
        <f ca="1">IF(MOD(Y$112,$B124)=0,$D124*(INFLATION+1)^CFs!X$112,"")</f>
        <v/>
      </c>
      <c r="Z124" s="10" t="str">
        <f ca="1">IF(MOD(Z$112,$B124)=0,$D124*(INFLATION+1)^CFs!Y$112,"")</f>
        <v/>
      </c>
      <c r="AA124" s="10" t="str">
        <f ca="1">IF(MOD(AA$112,$B124)=0,$D124*(INFLATION+1)^CFs!Z$112,"")</f>
        <v/>
      </c>
      <c r="AB124" s="10" t="str">
        <f ca="1">IF(MOD(AB$112,$B124)=0,$D124*(INFLATION+1)^CFs!AA$112,"")</f>
        <v/>
      </c>
      <c r="AC124" s="10" t="str">
        <f ca="1">IF(MOD(AC$112,$B124)=0,$D124*(INFLATION+1)^CFs!AB$112,"")</f>
        <v/>
      </c>
      <c r="AD124" s="10" t="str">
        <f ca="1">IF(MOD(AD$112,$B124)=0,$D124*(INFLATION+1)^CFs!AC$112,"")</f>
        <v/>
      </c>
      <c r="AE124" s="10" t="str">
        <f ca="1">IF(MOD(AE$112,$B124)=0,$D124*(INFLATION+1)^CFs!AD$112,"")</f>
        <v/>
      </c>
      <c r="AF124" s="10" t="str">
        <f ca="1">IF(MOD(AF$112,$B124)=0,$D124*(INFLATION+1)^CFs!AE$112,"")</f>
        <v/>
      </c>
      <c r="AG124" s="10">
        <f ca="1">IF(MOD(AG$112,$B124)=0,$D124*(INFLATION+1)^CFs!AF$112,"")</f>
        <v>289907.06073931779</v>
      </c>
      <c r="AH124" s="10" t="str">
        <f ca="1">IF(MOD(AH$112,$B124)=0,$D124*(INFLATION+1)^CFs!AG$112,"")</f>
        <v/>
      </c>
      <c r="AI124" s="10" t="str">
        <f ca="1">IF(MOD(AI$112,$B124)=0,$D124*(INFLATION+1)^CFs!AH$112,"")</f>
        <v/>
      </c>
      <c r="AJ124" s="10" t="str">
        <f ca="1">IF(MOD(AJ$112,$B124)=0,$D124*(INFLATION+1)^CFs!AI$112,"")</f>
        <v/>
      </c>
      <c r="AK124" s="10" t="str">
        <f ca="1">IF(MOD(AK$112,$B124)=0,$D124*(INFLATION+1)^CFs!AJ$112,"")</f>
        <v/>
      </c>
      <c r="AL124" s="10" t="str">
        <f ca="1">IF(MOD(AL$112,$B124)=0,$D124*(INFLATION+1)^CFs!AK$112,"")</f>
        <v/>
      </c>
    </row>
    <row r="125" spans="1:38" x14ac:dyDescent="0.25">
      <c r="A125" t="str">
        <f>MAIN!$B$90</f>
        <v>Ārsienas</v>
      </c>
      <c r="B125" s="2">
        <f ca="1">IF(MAIN!$G$92=Defined,MAIN!$H$93,MAIN!$G$93)</f>
        <v>25</v>
      </c>
      <c r="C125" s="2">
        <f>MAIN!$G$91</f>
        <v>87448.554999999993</v>
      </c>
      <c r="D125" s="2">
        <f t="shared" si="70"/>
        <v>87448.554999999993</v>
      </c>
      <c r="E125" s="10" t="str">
        <f ca="1">IF(MOD(E$112,$B125)=0,$D125*(INFLATION+1)^CFs!D$112,"")</f>
        <v/>
      </c>
      <c r="F125" s="10" t="str">
        <f ca="1">IF(MOD(F$112,$B125)=0,$D125*(INFLATION+1)^CFs!E$112,"")</f>
        <v/>
      </c>
      <c r="G125" s="10" t="str">
        <f ca="1">IF(MOD(G$112,$B125)=0,$D125*(INFLATION+1)^CFs!F$112,"")</f>
        <v/>
      </c>
      <c r="H125" s="10" t="str">
        <f ca="1">IF(MOD(H$112,$B125)=0,$D125*(INFLATION+1)^CFs!G$112,"")</f>
        <v/>
      </c>
      <c r="I125" s="10" t="str">
        <f ca="1">IF(MOD(I$112,$B125)=0,$D125*(INFLATION+1)^CFs!H$112,"")</f>
        <v/>
      </c>
      <c r="J125" s="10" t="str">
        <f ca="1">IF(MOD(J$112,$B125)=0,$D125*(INFLATION+1)^CFs!I$112,"")</f>
        <v/>
      </c>
      <c r="K125" s="10" t="str">
        <f ca="1">IF(MOD(K$112,$B125)=0,$D125*(INFLATION+1)^CFs!J$112,"")</f>
        <v/>
      </c>
      <c r="L125" s="10" t="str">
        <f ca="1">IF(MOD(L$112,$B125)=0,$D125*(INFLATION+1)^CFs!K$112,"")</f>
        <v/>
      </c>
      <c r="M125" s="10" t="str">
        <f ca="1">IF(MOD(M$112,$B125)=0,$D125*(INFLATION+1)^CFs!L$112,"")</f>
        <v/>
      </c>
      <c r="N125" s="10" t="str">
        <f ca="1">IF(MOD(N$112,$B125)=0,$D125*(INFLATION+1)^CFs!M$112,"")</f>
        <v/>
      </c>
      <c r="O125" s="10" t="str">
        <f ca="1">IF(MOD(O$112,$B125)=0,$D125*(INFLATION+1)^CFs!N$112,"")</f>
        <v/>
      </c>
      <c r="P125" s="10" t="str">
        <f ca="1">IF(MOD(P$112,$B125)=0,$D125*(INFLATION+1)^CFs!O$112,"")</f>
        <v/>
      </c>
      <c r="Q125" s="10" t="str">
        <f ca="1">IF(MOD(Q$112,$B125)=0,$D125*(INFLATION+1)^CFs!P$112,"")</f>
        <v/>
      </c>
      <c r="R125" s="10" t="str">
        <f ca="1">IF(MOD(R$112,$B125)=0,$D125*(INFLATION+1)^CFs!Q$112,"")</f>
        <v/>
      </c>
      <c r="S125" s="10" t="str">
        <f ca="1">IF(MOD(S$112,$B125)=0,$D125*(INFLATION+1)^CFs!R$112,"")</f>
        <v/>
      </c>
      <c r="T125" s="10" t="str">
        <f ca="1">IF(MOD(T$112,$B125)=0,$D125*(INFLATION+1)^CFs!S$112,"")</f>
        <v/>
      </c>
      <c r="U125" s="10" t="str">
        <f ca="1">IF(MOD(U$112,$B125)=0,$D125*(INFLATION+1)^CFs!T$112,"")</f>
        <v/>
      </c>
      <c r="V125" s="10" t="str">
        <f ca="1">IF(MOD(V$112,$B125)=0,$D125*(INFLATION+1)^CFs!U$112,"")</f>
        <v/>
      </c>
      <c r="W125" s="10" t="str">
        <f ca="1">IF(MOD(W$112,$B125)=0,$D125*(INFLATION+1)^CFs!V$112,"")</f>
        <v/>
      </c>
      <c r="X125" s="10" t="str">
        <f ca="1">IF(MOD(X$112,$B125)=0,$D125*(INFLATION+1)^CFs!W$112,"")</f>
        <v/>
      </c>
      <c r="Y125" s="10" t="str">
        <f ca="1">IF(MOD(Y$112,$B125)=0,$D125*(INFLATION+1)^CFs!X$112,"")</f>
        <v/>
      </c>
      <c r="Z125" s="10" t="str">
        <f ca="1">IF(MOD(Z$112,$B125)=0,$D125*(INFLATION+1)^CFs!Y$112,"")</f>
        <v/>
      </c>
      <c r="AA125" s="10" t="str">
        <f ca="1">IF(MOD(AA$112,$B125)=0,$D125*(INFLATION+1)^CFs!Z$112,"")</f>
        <v/>
      </c>
      <c r="AB125" s="10">
        <f ca="1">IF(MOD(AB$112,$B125)=0,$D125*(INFLATION+1)^CFs!AA$112,"")</f>
        <v>161915.82469841241</v>
      </c>
      <c r="AC125" s="10" t="str">
        <f ca="1">IF(MOD(AC$112,$B125)=0,$D125*(INFLATION+1)^CFs!AB$112,"")</f>
        <v/>
      </c>
      <c r="AD125" s="10" t="str">
        <f ca="1">IF(MOD(AD$112,$B125)=0,$D125*(INFLATION+1)^CFs!AC$112,"")</f>
        <v/>
      </c>
      <c r="AE125" s="10" t="str">
        <f ca="1">IF(MOD(AE$112,$B125)=0,$D125*(INFLATION+1)^CFs!AD$112,"")</f>
        <v/>
      </c>
      <c r="AF125" s="10" t="str">
        <f ca="1">IF(MOD(AF$112,$B125)=0,$D125*(INFLATION+1)^CFs!AE$112,"")</f>
        <v/>
      </c>
      <c r="AG125" s="10" t="str">
        <f ca="1">IF(MOD(AG$112,$B125)=0,$D125*(INFLATION+1)^CFs!AF$112,"")</f>
        <v/>
      </c>
      <c r="AH125" s="10" t="str">
        <f ca="1">IF(MOD(AH$112,$B125)=0,$D125*(INFLATION+1)^CFs!AG$112,"")</f>
        <v/>
      </c>
      <c r="AI125" s="10" t="str">
        <f ca="1">IF(MOD(AI$112,$B125)=0,$D125*(INFLATION+1)^CFs!AH$112,"")</f>
        <v/>
      </c>
      <c r="AJ125" s="10" t="str">
        <f ca="1">IF(MOD(AJ$112,$B125)=0,$D125*(INFLATION+1)^CFs!AI$112,"")</f>
        <v/>
      </c>
      <c r="AK125" s="10" t="str">
        <f ca="1">IF(MOD(AK$112,$B125)=0,$D125*(INFLATION+1)^CFs!AJ$112,"")</f>
        <v/>
      </c>
      <c r="AL125" s="10" t="str">
        <f ca="1">IF(MOD(AL$112,$B125)=0,$D125*(INFLATION+1)^CFs!AK$112,"")</f>
        <v/>
      </c>
    </row>
    <row r="126" spans="1:38" x14ac:dyDescent="0.25">
      <c r="A126" t="str">
        <f>MAIN!$B$96</f>
        <v>Logi un stiklotās fasādes</v>
      </c>
      <c r="B126" s="2">
        <f ca="1">IF(MAIN!$G$98=Defined,MAIN!$H$99,MAIN!$G$99)</f>
        <v>37</v>
      </c>
      <c r="C126" s="2">
        <f>MAIN!$G$97</f>
        <v>112438.19</v>
      </c>
      <c r="D126" s="2">
        <f t="shared" si="70"/>
        <v>112438.19</v>
      </c>
      <c r="E126" s="10" t="str">
        <f ca="1">IF(MOD(E$112,$B126)=0,$D126*(INFLATION+1)^CFs!D$112,"")</f>
        <v/>
      </c>
      <c r="F126" s="10" t="str">
        <f ca="1">IF(MOD(F$112,$B126)=0,$D126*(INFLATION+1)^CFs!E$112,"")</f>
        <v/>
      </c>
      <c r="G126" s="10" t="str">
        <f ca="1">IF(MOD(G$112,$B126)=0,$D126*(INFLATION+1)^CFs!F$112,"")</f>
        <v/>
      </c>
      <c r="H126" s="10" t="str">
        <f ca="1">IF(MOD(H$112,$B126)=0,$D126*(INFLATION+1)^CFs!G$112,"")</f>
        <v/>
      </c>
      <c r="I126" s="10" t="str">
        <f ca="1">IF(MOD(I$112,$B126)=0,$D126*(INFLATION+1)^CFs!H$112,"")</f>
        <v/>
      </c>
      <c r="J126" s="10" t="str">
        <f ca="1">IF(MOD(J$112,$B126)=0,$D126*(INFLATION+1)^CFs!I$112,"")</f>
        <v/>
      </c>
      <c r="K126" s="10" t="str">
        <f ca="1">IF(MOD(K$112,$B126)=0,$D126*(INFLATION+1)^CFs!J$112,"")</f>
        <v/>
      </c>
      <c r="L126" s="10" t="str">
        <f ca="1">IF(MOD(L$112,$B126)=0,$D126*(INFLATION+1)^CFs!K$112,"")</f>
        <v/>
      </c>
      <c r="M126" s="10" t="str">
        <f ca="1">IF(MOD(M$112,$B126)=0,$D126*(INFLATION+1)^CFs!L$112,"")</f>
        <v/>
      </c>
      <c r="N126" s="10" t="str">
        <f ca="1">IF(MOD(N$112,$B126)=0,$D126*(INFLATION+1)^CFs!M$112,"")</f>
        <v/>
      </c>
      <c r="O126" s="10" t="str">
        <f ca="1">IF(MOD(O$112,$B126)=0,$D126*(INFLATION+1)^CFs!N$112,"")</f>
        <v/>
      </c>
      <c r="P126" s="10" t="str">
        <f ca="1">IF(MOD(P$112,$B126)=0,$D126*(INFLATION+1)^CFs!O$112,"")</f>
        <v/>
      </c>
      <c r="Q126" s="10" t="str">
        <f ca="1">IF(MOD(Q$112,$B126)=0,$D126*(INFLATION+1)^CFs!P$112,"")</f>
        <v/>
      </c>
      <c r="R126" s="10" t="str">
        <f ca="1">IF(MOD(R$112,$B126)=0,$D126*(INFLATION+1)^CFs!Q$112,"")</f>
        <v/>
      </c>
      <c r="S126" s="10" t="str">
        <f ca="1">IF(MOD(S$112,$B126)=0,$D126*(INFLATION+1)^CFs!R$112,"")</f>
        <v/>
      </c>
      <c r="T126" s="10" t="str">
        <f ca="1">IF(MOD(T$112,$B126)=0,$D126*(INFLATION+1)^CFs!S$112,"")</f>
        <v/>
      </c>
      <c r="U126" s="10" t="str">
        <f ca="1">IF(MOD(U$112,$B126)=0,$D126*(INFLATION+1)^CFs!T$112,"")</f>
        <v/>
      </c>
      <c r="V126" s="10" t="str">
        <f ca="1">IF(MOD(V$112,$B126)=0,$D126*(INFLATION+1)^CFs!U$112,"")</f>
        <v/>
      </c>
      <c r="W126" s="10" t="str">
        <f ca="1">IF(MOD(W$112,$B126)=0,$D126*(INFLATION+1)^CFs!V$112,"")</f>
        <v/>
      </c>
      <c r="X126" s="10" t="str">
        <f ca="1">IF(MOD(X$112,$B126)=0,$D126*(INFLATION+1)^CFs!W$112,"")</f>
        <v/>
      </c>
      <c r="Y126" s="10" t="str">
        <f ca="1">IF(MOD(Y$112,$B126)=0,$D126*(INFLATION+1)^CFs!X$112,"")</f>
        <v/>
      </c>
      <c r="Z126" s="10" t="str">
        <f ca="1">IF(MOD(Z$112,$B126)=0,$D126*(INFLATION+1)^CFs!Y$112,"")</f>
        <v/>
      </c>
      <c r="AA126" s="10" t="str">
        <f ca="1">IF(MOD(AA$112,$B126)=0,$D126*(INFLATION+1)^CFs!Z$112,"")</f>
        <v/>
      </c>
      <c r="AB126" s="10" t="str">
        <f ca="1">IF(MOD(AB$112,$B126)=0,$D126*(INFLATION+1)^CFs!AA$112,"")</f>
        <v/>
      </c>
      <c r="AC126" s="10" t="str">
        <f ca="1">IF(MOD(AC$112,$B126)=0,$D126*(INFLATION+1)^CFs!AB$112,"")</f>
        <v/>
      </c>
      <c r="AD126" s="10" t="str">
        <f ca="1">IF(MOD(AD$112,$B126)=0,$D126*(INFLATION+1)^CFs!AC$112,"")</f>
        <v/>
      </c>
      <c r="AE126" s="10" t="str">
        <f ca="1">IF(MOD(AE$112,$B126)=0,$D126*(INFLATION+1)^CFs!AD$112,"")</f>
        <v/>
      </c>
      <c r="AF126" s="10" t="str">
        <f ca="1">IF(MOD(AF$112,$B126)=0,$D126*(INFLATION+1)^CFs!AE$112,"")</f>
        <v/>
      </c>
      <c r="AG126" s="10" t="str">
        <f ca="1">IF(MOD(AG$112,$B126)=0,$D126*(INFLATION+1)^CFs!AF$112,"")</f>
        <v/>
      </c>
      <c r="AH126" s="10" t="str">
        <f ca="1">IF(MOD(AH$112,$B126)=0,$D126*(INFLATION+1)^CFs!AG$112,"")</f>
        <v/>
      </c>
      <c r="AI126" s="10" t="str">
        <f ca="1">IF(MOD(AI$112,$B126)=0,$D126*(INFLATION+1)^CFs!AH$112,"")</f>
        <v/>
      </c>
      <c r="AJ126" s="10" t="str">
        <f ca="1">IF(MOD(AJ$112,$B126)=0,$D126*(INFLATION+1)^CFs!AI$112,"")</f>
        <v/>
      </c>
      <c r="AK126" s="10" t="str">
        <f ca="1">IF(MOD(AK$112,$B126)=0,$D126*(INFLATION+1)^CFs!AJ$112,"")</f>
        <v/>
      </c>
      <c r="AL126" s="10" t="str">
        <f ca="1">IF(MOD(AL$112,$B126)=0,$D126*(INFLATION+1)^CFs!AK$112,"")</f>
        <v/>
      </c>
    </row>
    <row r="127" spans="1:38" x14ac:dyDescent="0.25">
      <c r="A127" t="str">
        <f>MAIN!$B$102</f>
        <v>Ārdurvis</v>
      </c>
      <c r="B127" s="2">
        <f ca="1">IF(MAIN!$G$104=Defined,MAIN!$H$105,MAIN!$G$105)</f>
        <v>44</v>
      </c>
      <c r="C127" s="2">
        <f>MAIN!$G$103</f>
        <v>37453.839999999997</v>
      </c>
      <c r="D127" s="2">
        <f t="shared" si="70"/>
        <v>37453.839999999997</v>
      </c>
      <c r="E127" s="10" t="str">
        <f ca="1">IF(MOD(E$112,$B127)=0,$D127*(INFLATION+1)^CFs!D$112,"")</f>
        <v/>
      </c>
      <c r="F127" s="10" t="str">
        <f ca="1">IF(MOD(F$112,$B127)=0,$D127*(INFLATION+1)^CFs!E$112,"")</f>
        <v/>
      </c>
      <c r="G127" s="10" t="str">
        <f ca="1">IF(MOD(G$112,$B127)=0,$D127*(INFLATION+1)^CFs!F$112,"")</f>
        <v/>
      </c>
      <c r="H127" s="10" t="str">
        <f ca="1">IF(MOD(H$112,$B127)=0,$D127*(INFLATION+1)^CFs!G$112,"")</f>
        <v/>
      </c>
      <c r="I127" s="10" t="str">
        <f ca="1">IF(MOD(I$112,$B127)=0,$D127*(INFLATION+1)^CFs!H$112,"")</f>
        <v/>
      </c>
      <c r="J127" s="10" t="str">
        <f ca="1">IF(MOD(J$112,$B127)=0,$D127*(INFLATION+1)^CFs!I$112,"")</f>
        <v/>
      </c>
      <c r="K127" s="10" t="str">
        <f ca="1">IF(MOD(K$112,$B127)=0,$D127*(INFLATION+1)^CFs!J$112,"")</f>
        <v/>
      </c>
      <c r="L127" s="10" t="str">
        <f ca="1">IF(MOD(L$112,$B127)=0,$D127*(INFLATION+1)^CFs!K$112,"")</f>
        <v/>
      </c>
      <c r="M127" s="10" t="str">
        <f ca="1">IF(MOD(M$112,$B127)=0,$D127*(INFLATION+1)^CFs!L$112,"")</f>
        <v/>
      </c>
      <c r="N127" s="10" t="str">
        <f ca="1">IF(MOD(N$112,$B127)=0,$D127*(INFLATION+1)^CFs!M$112,"")</f>
        <v/>
      </c>
      <c r="O127" s="10" t="str">
        <f ca="1">IF(MOD(O$112,$B127)=0,$D127*(INFLATION+1)^CFs!N$112,"")</f>
        <v/>
      </c>
      <c r="P127" s="10" t="str">
        <f ca="1">IF(MOD(P$112,$B127)=0,$D127*(INFLATION+1)^CFs!O$112,"")</f>
        <v/>
      </c>
      <c r="Q127" s="10" t="str">
        <f ca="1">IF(MOD(Q$112,$B127)=0,$D127*(INFLATION+1)^CFs!P$112,"")</f>
        <v/>
      </c>
      <c r="R127" s="10" t="str">
        <f ca="1">IF(MOD(R$112,$B127)=0,$D127*(INFLATION+1)^CFs!Q$112,"")</f>
        <v/>
      </c>
      <c r="S127" s="10" t="str">
        <f ca="1">IF(MOD(S$112,$B127)=0,$D127*(INFLATION+1)^CFs!R$112,"")</f>
        <v/>
      </c>
      <c r="T127" s="10" t="str">
        <f ca="1">IF(MOD(T$112,$B127)=0,$D127*(INFLATION+1)^CFs!S$112,"")</f>
        <v/>
      </c>
      <c r="U127" s="10" t="str">
        <f ca="1">IF(MOD(U$112,$B127)=0,$D127*(INFLATION+1)^CFs!T$112,"")</f>
        <v/>
      </c>
      <c r="V127" s="10" t="str">
        <f ca="1">IF(MOD(V$112,$B127)=0,$D127*(INFLATION+1)^CFs!U$112,"")</f>
        <v/>
      </c>
      <c r="W127" s="10" t="str">
        <f ca="1">IF(MOD(W$112,$B127)=0,$D127*(INFLATION+1)^CFs!V$112,"")</f>
        <v/>
      </c>
      <c r="X127" s="10" t="str">
        <f ca="1">IF(MOD(X$112,$B127)=0,$D127*(INFLATION+1)^CFs!W$112,"")</f>
        <v/>
      </c>
      <c r="Y127" s="10" t="str">
        <f ca="1">IF(MOD(Y$112,$B127)=0,$D127*(INFLATION+1)^CFs!X$112,"")</f>
        <v/>
      </c>
      <c r="Z127" s="10" t="str">
        <f ca="1">IF(MOD(Z$112,$B127)=0,$D127*(INFLATION+1)^CFs!Y$112,"")</f>
        <v/>
      </c>
      <c r="AA127" s="10" t="str">
        <f ca="1">IF(MOD(AA$112,$B127)=0,$D127*(INFLATION+1)^CFs!Z$112,"")</f>
        <v/>
      </c>
      <c r="AB127" s="10" t="str">
        <f ca="1">IF(MOD(AB$112,$B127)=0,$D127*(INFLATION+1)^CFs!AA$112,"")</f>
        <v/>
      </c>
      <c r="AC127" s="10" t="str">
        <f ca="1">IF(MOD(AC$112,$B127)=0,$D127*(INFLATION+1)^CFs!AB$112,"")</f>
        <v/>
      </c>
      <c r="AD127" s="10" t="str">
        <f ca="1">IF(MOD(AD$112,$B127)=0,$D127*(INFLATION+1)^CFs!AC$112,"")</f>
        <v/>
      </c>
      <c r="AE127" s="10" t="str">
        <f ca="1">IF(MOD(AE$112,$B127)=0,$D127*(INFLATION+1)^CFs!AD$112,"")</f>
        <v/>
      </c>
      <c r="AF127" s="10" t="str">
        <f ca="1">IF(MOD(AF$112,$B127)=0,$D127*(INFLATION+1)^CFs!AE$112,"")</f>
        <v/>
      </c>
      <c r="AG127" s="10" t="str">
        <f ca="1">IF(MOD(AG$112,$B127)=0,$D127*(INFLATION+1)^CFs!AF$112,"")</f>
        <v/>
      </c>
      <c r="AH127" s="10" t="str">
        <f ca="1">IF(MOD(AH$112,$B127)=0,$D127*(INFLATION+1)^CFs!AG$112,"")</f>
        <v/>
      </c>
      <c r="AI127" s="10" t="str">
        <f ca="1">IF(MOD(AI$112,$B127)=0,$D127*(INFLATION+1)^CFs!AH$112,"")</f>
        <v/>
      </c>
      <c r="AJ127" s="10" t="str">
        <f ca="1">IF(MOD(AJ$112,$B127)=0,$D127*(INFLATION+1)^CFs!AI$112,"")</f>
        <v/>
      </c>
      <c r="AK127" s="10" t="str">
        <f ca="1">IF(MOD(AK$112,$B127)=0,$D127*(INFLATION+1)^CFs!AJ$112,"")</f>
        <v/>
      </c>
      <c r="AL127" s="10" t="str">
        <f ca="1">IF(MOD(AL$112,$B127)=0,$D127*(INFLATION+1)^CFs!AK$112,"")</f>
        <v/>
      </c>
    </row>
    <row r="128" spans="1:38" x14ac:dyDescent="0.25">
      <c r="A128" t="str">
        <f>MAIN!$B$108</f>
        <v>Jumts</v>
      </c>
      <c r="B128" s="2">
        <f ca="1">IF(MAIN!$G$110=Defined,MAIN!$H$111,MAIN!$G$111)</f>
        <v>35</v>
      </c>
      <c r="C128" s="2">
        <f>MAIN!$G$109</f>
        <v>49541.97</v>
      </c>
      <c r="D128" s="2">
        <f t="shared" si="70"/>
        <v>49541.97</v>
      </c>
      <c r="E128" s="10" t="str">
        <f ca="1">IF(MOD(E$112,$B128)=0,$D128*(INFLATION+1)^CFs!D$112,"")</f>
        <v/>
      </c>
      <c r="F128" s="10" t="str">
        <f ca="1">IF(MOD(F$112,$B128)=0,$D128*(INFLATION+1)^CFs!E$112,"")</f>
        <v/>
      </c>
      <c r="G128" s="10" t="str">
        <f ca="1">IF(MOD(G$112,$B128)=0,$D128*(INFLATION+1)^CFs!F$112,"")</f>
        <v/>
      </c>
      <c r="H128" s="10" t="str">
        <f ca="1">IF(MOD(H$112,$B128)=0,$D128*(INFLATION+1)^CFs!G$112,"")</f>
        <v/>
      </c>
      <c r="I128" s="10" t="str">
        <f ca="1">IF(MOD(I$112,$B128)=0,$D128*(INFLATION+1)^CFs!H$112,"")</f>
        <v/>
      </c>
      <c r="J128" s="10" t="str">
        <f ca="1">IF(MOD(J$112,$B128)=0,$D128*(INFLATION+1)^CFs!I$112,"")</f>
        <v/>
      </c>
      <c r="K128" s="10" t="str">
        <f ca="1">IF(MOD(K$112,$B128)=0,$D128*(INFLATION+1)^CFs!J$112,"")</f>
        <v/>
      </c>
      <c r="L128" s="10" t="str">
        <f ca="1">IF(MOD(L$112,$B128)=0,$D128*(INFLATION+1)^CFs!K$112,"")</f>
        <v/>
      </c>
      <c r="M128" s="10" t="str">
        <f ca="1">IF(MOD(M$112,$B128)=0,$D128*(INFLATION+1)^CFs!L$112,"")</f>
        <v/>
      </c>
      <c r="N128" s="10" t="str">
        <f ca="1">IF(MOD(N$112,$B128)=0,$D128*(INFLATION+1)^CFs!M$112,"")</f>
        <v/>
      </c>
      <c r="O128" s="10" t="str">
        <f ca="1">IF(MOD(O$112,$B128)=0,$D128*(INFLATION+1)^CFs!N$112,"")</f>
        <v/>
      </c>
      <c r="P128" s="10" t="str">
        <f ca="1">IF(MOD(P$112,$B128)=0,$D128*(INFLATION+1)^CFs!O$112,"")</f>
        <v/>
      </c>
      <c r="Q128" s="10" t="str">
        <f ca="1">IF(MOD(Q$112,$B128)=0,$D128*(INFLATION+1)^CFs!P$112,"")</f>
        <v/>
      </c>
      <c r="R128" s="10" t="str">
        <f ca="1">IF(MOD(R$112,$B128)=0,$D128*(INFLATION+1)^CFs!Q$112,"")</f>
        <v/>
      </c>
      <c r="S128" s="10" t="str">
        <f ca="1">IF(MOD(S$112,$B128)=0,$D128*(INFLATION+1)^CFs!R$112,"")</f>
        <v/>
      </c>
      <c r="T128" s="10" t="str">
        <f ca="1">IF(MOD(T$112,$B128)=0,$D128*(INFLATION+1)^CFs!S$112,"")</f>
        <v/>
      </c>
      <c r="U128" s="10" t="str">
        <f ca="1">IF(MOD(U$112,$B128)=0,$D128*(INFLATION+1)^CFs!T$112,"")</f>
        <v/>
      </c>
      <c r="V128" s="10" t="str">
        <f ca="1">IF(MOD(V$112,$B128)=0,$D128*(INFLATION+1)^CFs!U$112,"")</f>
        <v/>
      </c>
      <c r="W128" s="10" t="str">
        <f ca="1">IF(MOD(W$112,$B128)=0,$D128*(INFLATION+1)^CFs!V$112,"")</f>
        <v/>
      </c>
      <c r="X128" s="10" t="str">
        <f ca="1">IF(MOD(X$112,$B128)=0,$D128*(INFLATION+1)^CFs!W$112,"")</f>
        <v/>
      </c>
      <c r="Y128" s="10" t="str">
        <f ca="1">IF(MOD(Y$112,$B128)=0,$D128*(INFLATION+1)^CFs!X$112,"")</f>
        <v/>
      </c>
      <c r="Z128" s="10" t="str">
        <f ca="1">IF(MOD(Z$112,$B128)=0,$D128*(INFLATION+1)^CFs!Y$112,"")</f>
        <v/>
      </c>
      <c r="AA128" s="10" t="str">
        <f ca="1">IF(MOD(AA$112,$B128)=0,$D128*(INFLATION+1)^CFs!Z$112,"")</f>
        <v/>
      </c>
      <c r="AB128" s="10" t="str">
        <f ca="1">IF(MOD(AB$112,$B128)=0,$D128*(INFLATION+1)^CFs!AA$112,"")</f>
        <v/>
      </c>
      <c r="AC128" s="10" t="str">
        <f ca="1">IF(MOD(AC$112,$B128)=0,$D128*(INFLATION+1)^CFs!AB$112,"")</f>
        <v/>
      </c>
      <c r="AD128" s="10" t="str">
        <f ca="1">IF(MOD(AD$112,$B128)=0,$D128*(INFLATION+1)^CFs!AC$112,"")</f>
        <v/>
      </c>
      <c r="AE128" s="10" t="str">
        <f ca="1">IF(MOD(AE$112,$B128)=0,$D128*(INFLATION+1)^CFs!AD$112,"")</f>
        <v/>
      </c>
      <c r="AF128" s="10" t="str">
        <f ca="1">IF(MOD(AF$112,$B128)=0,$D128*(INFLATION+1)^CFs!AE$112,"")</f>
        <v/>
      </c>
      <c r="AG128" s="10" t="str">
        <f ca="1">IF(MOD(AG$112,$B128)=0,$D128*(INFLATION+1)^CFs!AF$112,"")</f>
        <v/>
      </c>
      <c r="AH128" s="10" t="str">
        <f ca="1">IF(MOD(AH$112,$B128)=0,$D128*(INFLATION+1)^CFs!AG$112,"")</f>
        <v/>
      </c>
      <c r="AI128" s="10" t="str">
        <f ca="1">IF(MOD(AI$112,$B128)=0,$D128*(INFLATION+1)^CFs!AH$112,"")</f>
        <v/>
      </c>
      <c r="AJ128" s="10" t="str">
        <f ca="1">IF(MOD(AJ$112,$B128)=0,$D128*(INFLATION+1)^CFs!AI$112,"")</f>
        <v/>
      </c>
      <c r="AK128" s="10" t="str">
        <f ca="1">IF(MOD(AK$112,$B128)=0,$D128*(INFLATION+1)^CFs!AJ$112,"")</f>
        <v/>
      </c>
      <c r="AL128" s="10">
        <f ca="1">IF(MOD(AL$112,$B128)=0,$D128*(INFLATION+1)^CFs!AK$112,"")</f>
        <v>118572.38032826474</v>
      </c>
    </row>
    <row r="129" spans="1:38" x14ac:dyDescent="0.25">
      <c r="A129" t="str">
        <f>MAIN!$B$114</f>
        <v>Citas kapitālizmaksas</v>
      </c>
      <c r="B129" s="2">
        <f>MAIN!$G$116</f>
        <v>30</v>
      </c>
      <c r="C129" s="2">
        <f>MAIN!$G$115</f>
        <v>1178935.4314000001</v>
      </c>
      <c r="D129" s="2">
        <f t="shared" ref="D129" si="73">C129</f>
        <v>1178935.4314000001</v>
      </c>
      <c r="E129" s="10" t="str">
        <f>IF(MOD(E$112,$B129)=0,$D129*(INFLATION+1)^CFs!D$112,"")</f>
        <v/>
      </c>
      <c r="F129" s="10" t="str">
        <f>IF(MOD(F$112,$B129)=0,$D129*(INFLATION+1)^CFs!E$112,"")</f>
        <v/>
      </c>
      <c r="G129" s="10" t="str">
        <f>IF(MOD(G$112,$B129)=0,$D129*(INFLATION+1)^CFs!F$112,"")</f>
        <v/>
      </c>
      <c r="H129" s="10" t="str">
        <f>IF(MOD(H$112,$B129)=0,$D129*(INFLATION+1)^CFs!G$112,"")</f>
        <v/>
      </c>
      <c r="I129" s="10" t="str">
        <f>IF(MOD(I$112,$B129)=0,$D129*(INFLATION+1)^CFs!H$112,"")</f>
        <v/>
      </c>
      <c r="J129" s="10" t="str">
        <f>IF(MOD(J$112,$B129)=0,$D129*(INFLATION+1)^CFs!I$112,"")</f>
        <v/>
      </c>
      <c r="K129" s="10" t="str">
        <f>IF(MOD(K$112,$B129)=0,$D129*(INFLATION+1)^CFs!J$112,"")</f>
        <v/>
      </c>
      <c r="L129" s="10" t="str">
        <f>IF(MOD(L$112,$B129)=0,$D129*(INFLATION+1)^CFs!K$112,"")</f>
        <v/>
      </c>
      <c r="M129" s="10" t="str">
        <f>IF(MOD(M$112,$B129)=0,$D129*(INFLATION+1)^CFs!L$112,"")</f>
        <v/>
      </c>
      <c r="N129" s="10" t="str">
        <f>IF(MOD(N$112,$B129)=0,$D129*(INFLATION+1)^CFs!M$112,"")</f>
        <v/>
      </c>
      <c r="O129" s="10" t="str">
        <f>IF(MOD(O$112,$B129)=0,$D129*(INFLATION+1)^CFs!N$112,"")</f>
        <v/>
      </c>
      <c r="P129" s="10" t="str">
        <f>IF(MOD(P$112,$B129)=0,$D129*(INFLATION+1)^CFs!O$112,"")</f>
        <v/>
      </c>
      <c r="Q129" s="10" t="str">
        <f>IF(MOD(Q$112,$B129)=0,$D129*(INFLATION+1)^CFs!P$112,"")</f>
        <v/>
      </c>
      <c r="R129" s="10" t="str">
        <f>IF(MOD(R$112,$B129)=0,$D129*(INFLATION+1)^CFs!Q$112,"")</f>
        <v/>
      </c>
      <c r="S129" s="10" t="str">
        <f>IF(MOD(S$112,$B129)=0,$D129*(INFLATION+1)^CFs!R$112,"")</f>
        <v/>
      </c>
      <c r="T129" s="10" t="str">
        <f>IF(MOD(T$112,$B129)=0,$D129*(INFLATION+1)^CFs!S$112,"")</f>
        <v/>
      </c>
      <c r="U129" s="10" t="str">
        <f>IF(MOD(U$112,$B129)=0,$D129*(INFLATION+1)^CFs!T$112,"")</f>
        <v/>
      </c>
      <c r="V129" s="10" t="str">
        <f>IF(MOD(V$112,$B129)=0,$D129*(INFLATION+1)^CFs!U$112,"")</f>
        <v/>
      </c>
      <c r="W129" s="10" t="str">
        <f>IF(MOD(W$112,$B129)=0,$D129*(INFLATION+1)^CFs!V$112,"")</f>
        <v/>
      </c>
      <c r="X129" s="10" t="str">
        <f>IF(MOD(X$112,$B129)=0,$D129*(INFLATION+1)^CFs!W$112,"")</f>
        <v/>
      </c>
      <c r="Y129" s="10" t="str">
        <f>IF(MOD(Y$112,$B129)=0,$D129*(INFLATION+1)^CFs!X$112,"")</f>
        <v/>
      </c>
      <c r="Z129" s="10" t="str">
        <f>IF(MOD(Z$112,$B129)=0,$D129*(INFLATION+1)^CFs!Y$112,"")</f>
        <v/>
      </c>
      <c r="AA129" s="10" t="str">
        <f>IF(MOD(AA$112,$B129)=0,$D129*(INFLATION+1)^CFs!Z$112,"")</f>
        <v/>
      </c>
      <c r="AB129" s="10" t="str">
        <f>IF(MOD(AB$112,$B129)=0,$D129*(INFLATION+1)^CFs!AA$112,"")</f>
        <v/>
      </c>
      <c r="AC129" s="10" t="str">
        <f>IF(MOD(AC$112,$B129)=0,$D129*(INFLATION+1)^CFs!AB$112,"")</f>
        <v/>
      </c>
      <c r="AD129" s="10" t="str">
        <f>IF(MOD(AD$112,$B129)=0,$D129*(INFLATION+1)^CFs!AC$112,"")</f>
        <v/>
      </c>
      <c r="AE129" s="10" t="str">
        <f>IF(MOD(AE$112,$B129)=0,$D129*(INFLATION+1)^CFs!AD$112,"")</f>
        <v/>
      </c>
      <c r="AF129" s="10" t="str">
        <f>IF(MOD(AF$112,$B129)=0,$D129*(INFLATION+1)^CFs!AE$112,"")</f>
        <v/>
      </c>
      <c r="AG129" s="10">
        <f>IF(MOD(AG$112,$B129)=0,$D129*(INFLATION+1)^CFs!AF$112,"")</f>
        <v>2481781.155371727</v>
      </c>
      <c r="AH129" s="10" t="str">
        <f>IF(MOD(AH$112,$B129)=0,$D129*(INFLATION+1)^CFs!AG$112,"")</f>
        <v/>
      </c>
      <c r="AI129" s="10" t="str">
        <f>IF(MOD(AI$112,$B129)=0,$D129*(INFLATION+1)^CFs!AH$112,"")</f>
        <v/>
      </c>
      <c r="AJ129" s="10" t="str">
        <f>IF(MOD(AJ$112,$B129)=0,$D129*(INFLATION+1)^CFs!AI$112,"")</f>
        <v/>
      </c>
      <c r="AK129" s="10" t="str">
        <f>IF(MOD(AK$112,$B129)=0,$D129*(INFLATION+1)^CFs!AJ$112,"")</f>
        <v/>
      </c>
      <c r="AL129" s="10" t="str">
        <f>IF(MOD(AL$112,$B129)=0,$D129*(INFLATION+1)^CFs!AK$112,"")</f>
        <v/>
      </c>
    </row>
    <row r="130" spans="1:38" x14ac:dyDescent="0.2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ht="18.75" x14ac:dyDescent="0.3">
      <c r="A131" s="4" t="s">
        <v>6</v>
      </c>
      <c r="B131" s="6" t="s">
        <v>7</v>
      </c>
      <c r="C131" s="6" t="s">
        <v>8</v>
      </c>
      <c r="D131" s="3">
        <v>1</v>
      </c>
      <c r="E131" s="3">
        <v>2</v>
      </c>
      <c r="F131" s="3">
        <v>3</v>
      </c>
      <c r="G131" s="3">
        <v>4</v>
      </c>
      <c r="H131" s="3">
        <v>5</v>
      </c>
      <c r="I131" s="3">
        <v>6</v>
      </c>
      <c r="J131" s="3">
        <v>7</v>
      </c>
      <c r="K131" s="3">
        <v>8</v>
      </c>
      <c r="L131" s="3">
        <v>9</v>
      </c>
      <c r="M131" s="3">
        <v>10</v>
      </c>
      <c r="N131" s="3">
        <v>11</v>
      </c>
      <c r="O131" s="3">
        <v>12</v>
      </c>
      <c r="P131" s="3">
        <v>13</v>
      </c>
      <c r="Q131" s="3">
        <v>14</v>
      </c>
      <c r="R131" s="3">
        <v>15</v>
      </c>
      <c r="S131" s="3">
        <v>16</v>
      </c>
      <c r="T131" s="3">
        <v>17</v>
      </c>
      <c r="U131" s="3">
        <v>18</v>
      </c>
      <c r="V131" s="3">
        <v>19</v>
      </c>
      <c r="W131" s="3">
        <v>20</v>
      </c>
      <c r="X131" s="3">
        <v>21</v>
      </c>
      <c r="Y131" s="3">
        <v>22</v>
      </c>
      <c r="Z131" s="3">
        <v>23</v>
      </c>
      <c r="AA131" s="3">
        <v>24</v>
      </c>
      <c r="AB131" s="3">
        <v>25</v>
      </c>
      <c r="AC131" s="3">
        <v>26</v>
      </c>
      <c r="AD131" s="3">
        <v>27</v>
      </c>
      <c r="AE131" s="3">
        <v>28</v>
      </c>
      <c r="AF131" s="3">
        <v>29</v>
      </c>
      <c r="AG131" s="3">
        <v>30</v>
      </c>
      <c r="AH131" s="3">
        <v>31</v>
      </c>
      <c r="AI131" s="3">
        <v>32</v>
      </c>
      <c r="AJ131" s="3">
        <v>33</v>
      </c>
      <c r="AK131" s="3">
        <v>34</v>
      </c>
      <c r="AL131" s="3">
        <v>35</v>
      </c>
    </row>
    <row r="132" spans="1:38" x14ac:dyDescent="0.25">
      <c r="A132" t="str">
        <f>MAIN!$B$16</f>
        <v>Ēkas būvkonstrukcijas: Karkass</v>
      </c>
      <c r="B132" s="2">
        <f ca="1">IF(MAIN!$G$18=Defined,MAIN!$H$19,MAIN!$G$19)</f>
        <v>70</v>
      </c>
      <c r="C132" s="9">
        <f ca="1">IF(MAIN!G18=Defined,MAIN!H20/B132*C113,MAIN!G20)</f>
        <v>500.77114285714282</v>
      </c>
      <c r="D132" s="10">
        <f ca="1">C132</f>
        <v>500.77114285714282</v>
      </c>
      <c r="E132" s="10">
        <f t="shared" ref="E132:AL132" ca="1" si="74">D132*(1+INFLATION)</f>
        <v>513.7911925714285</v>
      </c>
      <c r="F132" s="10">
        <f t="shared" ca="1" si="74"/>
        <v>527.14976357828562</v>
      </c>
      <c r="G132" s="10">
        <f t="shared" ca="1" si="74"/>
        <v>540.85565743132111</v>
      </c>
      <c r="H132" s="10">
        <f t="shared" ca="1" si="74"/>
        <v>554.91790452453552</v>
      </c>
      <c r="I132" s="10">
        <f t="shared" ca="1" si="74"/>
        <v>569.3457700421734</v>
      </c>
      <c r="J132" s="10">
        <f t="shared" ca="1" si="74"/>
        <v>584.14876006326995</v>
      </c>
      <c r="K132" s="10">
        <f t="shared" ca="1" si="74"/>
        <v>599.33662782491501</v>
      </c>
      <c r="L132" s="10">
        <f t="shared" ca="1" si="74"/>
        <v>614.91938014836285</v>
      </c>
      <c r="M132" s="10">
        <f t="shared" ca="1" si="74"/>
        <v>630.90728403222033</v>
      </c>
      <c r="N132" s="10">
        <f t="shared" ca="1" si="74"/>
        <v>647.31087341705802</v>
      </c>
      <c r="O132" s="10">
        <f t="shared" ca="1" si="74"/>
        <v>664.14095612590154</v>
      </c>
      <c r="P132" s="10">
        <f t="shared" ca="1" si="74"/>
        <v>681.40862098517505</v>
      </c>
      <c r="Q132" s="10">
        <f t="shared" ca="1" si="74"/>
        <v>699.12524513078961</v>
      </c>
      <c r="R132" s="10">
        <f t="shared" ca="1" si="74"/>
        <v>717.3025015041901</v>
      </c>
      <c r="S132" s="10">
        <f t="shared" ca="1" si="74"/>
        <v>735.95236654329904</v>
      </c>
      <c r="T132" s="10">
        <f t="shared" ca="1" si="74"/>
        <v>755.08712807342488</v>
      </c>
      <c r="U132" s="10">
        <f t="shared" ca="1" si="74"/>
        <v>774.71939340333392</v>
      </c>
      <c r="V132" s="10">
        <f t="shared" ca="1" si="74"/>
        <v>794.86209763182057</v>
      </c>
      <c r="W132" s="10">
        <f t="shared" ca="1" si="74"/>
        <v>815.52851217024795</v>
      </c>
      <c r="X132" s="10">
        <f t="shared" ca="1" si="74"/>
        <v>836.73225348667438</v>
      </c>
      <c r="Y132" s="10">
        <f t="shared" ca="1" si="74"/>
        <v>858.48729207732788</v>
      </c>
      <c r="Z132" s="10">
        <f t="shared" ca="1" si="74"/>
        <v>880.80796167133838</v>
      </c>
      <c r="AA132" s="10">
        <f t="shared" ca="1" si="74"/>
        <v>903.70896867479314</v>
      </c>
      <c r="AB132" s="10">
        <f t="shared" ca="1" si="74"/>
        <v>927.20540186033782</v>
      </c>
      <c r="AC132" s="10">
        <f t="shared" ca="1" si="74"/>
        <v>951.31274230870667</v>
      </c>
      <c r="AD132" s="10">
        <f t="shared" ca="1" si="74"/>
        <v>976.04687360873311</v>
      </c>
      <c r="AE132" s="10">
        <f t="shared" ca="1" si="74"/>
        <v>1001.4240923225602</v>
      </c>
      <c r="AF132" s="10">
        <f t="shared" ca="1" si="74"/>
        <v>1027.4611187229468</v>
      </c>
      <c r="AG132" s="10">
        <f t="shared" ca="1" si="74"/>
        <v>1054.1751078097434</v>
      </c>
      <c r="AH132" s="10">
        <f t="shared" ca="1" si="74"/>
        <v>1081.5836606127968</v>
      </c>
      <c r="AI132" s="10">
        <f t="shared" ca="1" si="74"/>
        <v>1109.7048357887295</v>
      </c>
      <c r="AJ132" s="10">
        <f t="shared" ca="1" si="74"/>
        <v>1138.5571615192364</v>
      </c>
      <c r="AK132" s="10">
        <f t="shared" ca="1" si="74"/>
        <v>1168.1596477187366</v>
      </c>
      <c r="AL132" s="10">
        <f t="shared" ca="1" si="74"/>
        <v>1198.5317985594238</v>
      </c>
    </row>
    <row r="133" spans="1:38" x14ac:dyDescent="0.25">
      <c r="A133" t="str">
        <f>MAIN!$B$22</f>
        <v>Ēkas būvkonstrukcijas: Pamati</v>
      </c>
      <c r="B133" s="2">
        <f ca="1">IF(MAIN!$G$24=Defined,MAIN!$H$25,MAIN!$G$25)</f>
        <v>80</v>
      </c>
      <c r="C133" s="9">
        <f ca="1">IF(MAIN!G24=Defined,MAIN!H26/B133*C114,MAIN!G26)</f>
        <v>216.20672500000001</v>
      </c>
      <c r="D133" s="10">
        <f t="shared" ref="D133:D148" ca="1" si="75">C133</f>
        <v>216.20672500000001</v>
      </c>
      <c r="E133" s="10">
        <f t="shared" ref="E133:AL133" ca="1" si="76">D133*(1+INFLATION)</f>
        <v>221.82809985</v>
      </c>
      <c r="F133" s="10">
        <f t="shared" ca="1" si="76"/>
        <v>227.59563044610002</v>
      </c>
      <c r="G133" s="10">
        <f t="shared" ca="1" si="76"/>
        <v>233.51311683769862</v>
      </c>
      <c r="H133" s="10">
        <f t="shared" ca="1" si="76"/>
        <v>239.58445787547879</v>
      </c>
      <c r="I133" s="10">
        <f t="shared" ca="1" si="76"/>
        <v>245.81365378024125</v>
      </c>
      <c r="J133" s="10">
        <f t="shared" ca="1" si="76"/>
        <v>252.20480877852754</v>
      </c>
      <c r="K133" s="10">
        <f t="shared" ca="1" si="76"/>
        <v>258.76213380676927</v>
      </c>
      <c r="L133" s="10">
        <f t="shared" ca="1" si="76"/>
        <v>265.4899492857453</v>
      </c>
      <c r="M133" s="10">
        <f t="shared" ca="1" si="76"/>
        <v>272.39268796717471</v>
      </c>
      <c r="N133" s="10">
        <f t="shared" ca="1" si="76"/>
        <v>279.47489785432128</v>
      </c>
      <c r="O133" s="10">
        <f t="shared" ca="1" si="76"/>
        <v>286.74124519853365</v>
      </c>
      <c r="P133" s="10">
        <f t="shared" ca="1" si="76"/>
        <v>294.19651757369553</v>
      </c>
      <c r="Q133" s="10">
        <f t="shared" ca="1" si="76"/>
        <v>301.84562703061164</v>
      </c>
      <c r="R133" s="10">
        <f t="shared" ca="1" si="76"/>
        <v>309.69361333340754</v>
      </c>
      <c r="S133" s="10">
        <f t="shared" ca="1" si="76"/>
        <v>317.74564728007613</v>
      </c>
      <c r="T133" s="10">
        <f t="shared" ca="1" si="76"/>
        <v>326.00703410935813</v>
      </c>
      <c r="U133" s="10">
        <f t="shared" ca="1" si="76"/>
        <v>334.48321699620146</v>
      </c>
      <c r="V133" s="10">
        <f t="shared" ca="1" si="76"/>
        <v>343.17978063810273</v>
      </c>
      <c r="W133" s="10">
        <f t="shared" ca="1" si="76"/>
        <v>352.10245493469341</v>
      </c>
      <c r="X133" s="10">
        <f t="shared" ca="1" si="76"/>
        <v>361.25711876299545</v>
      </c>
      <c r="Y133" s="10">
        <f t="shared" ca="1" si="76"/>
        <v>370.64980385083334</v>
      </c>
      <c r="Z133" s="10">
        <f t="shared" ca="1" si="76"/>
        <v>380.286698750955</v>
      </c>
      <c r="AA133" s="10">
        <f t="shared" ca="1" si="76"/>
        <v>390.17415291847982</v>
      </c>
      <c r="AB133" s="10">
        <f t="shared" ca="1" si="76"/>
        <v>400.31868089436028</v>
      </c>
      <c r="AC133" s="10">
        <f t="shared" ca="1" si="76"/>
        <v>410.72696659761368</v>
      </c>
      <c r="AD133" s="10">
        <f t="shared" ca="1" si="76"/>
        <v>421.40586772915162</v>
      </c>
      <c r="AE133" s="10">
        <f t="shared" ca="1" si="76"/>
        <v>432.36242029010958</v>
      </c>
      <c r="AF133" s="10">
        <f t="shared" ca="1" si="76"/>
        <v>443.60384321765247</v>
      </c>
      <c r="AG133" s="10">
        <f t="shared" ca="1" si="76"/>
        <v>455.13754314131143</v>
      </c>
      <c r="AH133" s="10">
        <f t="shared" ca="1" si="76"/>
        <v>466.97111926298555</v>
      </c>
      <c r="AI133" s="10">
        <f t="shared" ca="1" si="76"/>
        <v>479.11236836382318</v>
      </c>
      <c r="AJ133" s="10">
        <f t="shared" ca="1" si="76"/>
        <v>491.56928994128259</v>
      </c>
      <c r="AK133" s="10">
        <f t="shared" ca="1" si="76"/>
        <v>504.35009147975597</v>
      </c>
      <c r="AL133" s="10">
        <f t="shared" ca="1" si="76"/>
        <v>517.4631938582296</v>
      </c>
    </row>
    <row r="134" spans="1:38" x14ac:dyDescent="0.25">
      <c r="A134" t="str">
        <f>MAIN!$B$28</f>
        <v>Ēkas būvkonstrukcijas: Jumts</v>
      </c>
      <c r="B134" s="2">
        <f ca="1">IF(MAIN!$G$30=Defined,MAIN!$H$31,MAIN!$G$31)</f>
        <v>80</v>
      </c>
      <c r="C134" s="9">
        <f ca="1">IF(MAIN!G30=Defined,MAIN!H32/B134*C115,MAIN!G32)</f>
        <v>253.63037499999999</v>
      </c>
      <c r="D134" s="10">
        <f t="shared" ca="1" si="75"/>
        <v>253.63037499999999</v>
      </c>
      <c r="E134" s="10">
        <f t="shared" ref="E134:AL134" ca="1" si="77">D134*(1+INFLATION)</f>
        <v>260.22476475000002</v>
      </c>
      <c r="F134" s="10">
        <f t="shared" ca="1" si="77"/>
        <v>266.99060863350002</v>
      </c>
      <c r="G134" s="10">
        <f t="shared" ca="1" si="77"/>
        <v>273.932364457971</v>
      </c>
      <c r="H134" s="10">
        <f t="shared" ca="1" si="77"/>
        <v>281.05460593387824</v>
      </c>
      <c r="I134" s="10">
        <f t="shared" ca="1" si="77"/>
        <v>288.36202568815906</v>
      </c>
      <c r="J134" s="10">
        <f t="shared" ca="1" si="77"/>
        <v>295.85943835605121</v>
      </c>
      <c r="K134" s="10">
        <f t="shared" ca="1" si="77"/>
        <v>303.55178375330854</v>
      </c>
      <c r="L134" s="10">
        <f t="shared" ca="1" si="77"/>
        <v>311.44413013089456</v>
      </c>
      <c r="M134" s="10">
        <f t="shared" ca="1" si="77"/>
        <v>319.54167751429782</v>
      </c>
      <c r="N134" s="10">
        <f t="shared" ca="1" si="77"/>
        <v>327.84976112966956</v>
      </c>
      <c r="O134" s="10">
        <f t="shared" ca="1" si="77"/>
        <v>336.37385491904098</v>
      </c>
      <c r="P134" s="10">
        <f t="shared" ca="1" si="77"/>
        <v>345.11957514693603</v>
      </c>
      <c r="Q134" s="10">
        <f t="shared" ca="1" si="77"/>
        <v>354.0926841007564</v>
      </c>
      <c r="R134" s="10">
        <f t="shared" ca="1" si="77"/>
        <v>363.2990938873761</v>
      </c>
      <c r="S134" s="10">
        <f t="shared" ca="1" si="77"/>
        <v>372.74487032844792</v>
      </c>
      <c r="T134" s="10">
        <f t="shared" ca="1" si="77"/>
        <v>382.43623695698756</v>
      </c>
      <c r="U134" s="10">
        <f t="shared" ca="1" si="77"/>
        <v>392.37957911786924</v>
      </c>
      <c r="V134" s="10">
        <f t="shared" ca="1" si="77"/>
        <v>402.58144817493383</v>
      </c>
      <c r="W134" s="10">
        <f t="shared" ca="1" si="77"/>
        <v>413.04856582748209</v>
      </c>
      <c r="X134" s="10">
        <f t="shared" ca="1" si="77"/>
        <v>423.78782853899662</v>
      </c>
      <c r="Y134" s="10">
        <f t="shared" ca="1" si="77"/>
        <v>434.80631208101056</v>
      </c>
      <c r="Z134" s="10">
        <f t="shared" ca="1" si="77"/>
        <v>446.11127619511683</v>
      </c>
      <c r="AA134" s="10">
        <f t="shared" ca="1" si="77"/>
        <v>457.71016937618987</v>
      </c>
      <c r="AB134" s="10">
        <f t="shared" ca="1" si="77"/>
        <v>469.61063377997084</v>
      </c>
      <c r="AC134" s="10">
        <f t="shared" ca="1" si="77"/>
        <v>481.82051025825007</v>
      </c>
      <c r="AD134" s="10">
        <f t="shared" ca="1" si="77"/>
        <v>494.34784352496456</v>
      </c>
      <c r="AE134" s="10">
        <f t="shared" ca="1" si="77"/>
        <v>507.20088745661366</v>
      </c>
      <c r="AF134" s="10">
        <f t="shared" ca="1" si="77"/>
        <v>520.38811053048562</v>
      </c>
      <c r="AG134" s="10">
        <f t="shared" ca="1" si="77"/>
        <v>533.91820140427831</v>
      </c>
      <c r="AH134" s="10">
        <f t="shared" ca="1" si="77"/>
        <v>547.8000746407896</v>
      </c>
      <c r="AI134" s="10">
        <f t="shared" ca="1" si="77"/>
        <v>562.04287658145017</v>
      </c>
      <c r="AJ134" s="10">
        <f t="shared" ca="1" si="77"/>
        <v>576.65599137256788</v>
      </c>
      <c r="AK134" s="10">
        <f t="shared" ca="1" si="77"/>
        <v>591.64904714825468</v>
      </c>
      <c r="AL134" s="10">
        <f t="shared" ca="1" si="77"/>
        <v>607.03192237410929</v>
      </c>
    </row>
    <row r="135" spans="1:38" x14ac:dyDescent="0.25">
      <c r="A135" t="str">
        <f>MAIN!$B$34</f>
        <v>Elektroapgāde</v>
      </c>
      <c r="B135" s="2">
        <f ca="1">IF(MAIN!$G$36=Defined,MAIN!$H$37,MAIN!$G$37)</f>
        <v>30</v>
      </c>
      <c r="C135" s="9">
        <f ca="1">IF(MAIN!G36=Defined,MAIN!H38/B135*C116,MAIN!G38)</f>
        <v>0</v>
      </c>
      <c r="D135" s="10">
        <f t="shared" ca="1" si="75"/>
        <v>0</v>
      </c>
      <c r="E135" s="10">
        <f t="shared" ref="E135:AL135" ca="1" si="78">D135*(1+INFLATION)</f>
        <v>0</v>
      </c>
      <c r="F135" s="10">
        <f t="shared" ca="1" si="78"/>
        <v>0</v>
      </c>
      <c r="G135" s="10">
        <f t="shared" ca="1" si="78"/>
        <v>0</v>
      </c>
      <c r="H135" s="10">
        <f t="shared" ca="1" si="78"/>
        <v>0</v>
      </c>
      <c r="I135" s="10">
        <f t="shared" ca="1" si="78"/>
        <v>0</v>
      </c>
      <c r="J135" s="10">
        <f t="shared" ca="1" si="78"/>
        <v>0</v>
      </c>
      <c r="K135" s="10">
        <f t="shared" ca="1" si="78"/>
        <v>0</v>
      </c>
      <c r="L135" s="10">
        <f t="shared" ca="1" si="78"/>
        <v>0</v>
      </c>
      <c r="M135" s="10">
        <f t="shared" ca="1" si="78"/>
        <v>0</v>
      </c>
      <c r="N135" s="10">
        <f t="shared" ca="1" si="78"/>
        <v>0</v>
      </c>
      <c r="O135" s="10">
        <f t="shared" ca="1" si="78"/>
        <v>0</v>
      </c>
      <c r="P135" s="10">
        <f t="shared" ca="1" si="78"/>
        <v>0</v>
      </c>
      <c r="Q135" s="10">
        <f t="shared" ca="1" si="78"/>
        <v>0</v>
      </c>
      <c r="R135" s="10">
        <f t="shared" ca="1" si="78"/>
        <v>0</v>
      </c>
      <c r="S135" s="10">
        <f t="shared" ca="1" si="78"/>
        <v>0</v>
      </c>
      <c r="T135" s="10">
        <f t="shared" ca="1" si="78"/>
        <v>0</v>
      </c>
      <c r="U135" s="10">
        <f t="shared" ca="1" si="78"/>
        <v>0</v>
      </c>
      <c r="V135" s="10">
        <f t="shared" ca="1" si="78"/>
        <v>0</v>
      </c>
      <c r="W135" s="10">
        <f t="shared" ca="1" si="78"/>
        <v>0</v>
      </c>
      <c r="X135" s="10">
        <f t="shared" ca="1" si="78"/>
        <v>0</v>
      </c>
      <c r="Y135" s="10">
        <f t="shared" ca="1" si="78"/>
        <v>0</v>
      </c>
      <c r="Z135" s="10">
        <f t="shared" ca="1" si="78"/>
        <v>0</v>
      </c>
      <c r="AA135" s="10">
        <f t="shared" ca="1" si="78"/>
        <v>0</v>
      </c>
      <c r="AB135" s="10">
        <f t="shared" ca="1" si="78"/>
        <v>0</v>
      </c>
      <c r="AC135" s="10">
        <f t="shared" ca="1" si="78"/>
        <v>0</v>
      </c>
      <c r="AD135" s="10">
        <f t="shared" ca="1" si="78"/>
        <v>0</v>
      </c>
      <c r="AE135" s="10">
        <f t="shared" ca="1" si="78"/>
        <v>0</v>
      </c>
      <c r="AF135" s="10">
        <f t="shared" ca="1" si="78"/>
        <v>0</v>
      </c>
      <c r="AG135" s="10">
        <f t="shared" ca="1" si="78"/>
        <v>0</v>
      </c>
      <c r="AH135" s="10">
        <f t="shared" ca="1" si="78"/>
        <v>0</v>
      </c>
      <c r="AI135" s="10">
        <f t="shared" ca="1" si="78"/>
        <v>0</v>
      </c>
      <c r="AJ135" s="10">
        <f t="shared" ca="1" si="78"/>
        <v>0</v>
      </c>
      <c r="AK135" s="10">
        <f t="shared" ca="1" si="78"/>
        <v>0</v>
      </c>
      <c r="AL135" s="10">
        <f t="shared" ca="1" si="78"/>
        <v>0</v>
      </c>
    </row>
    <row r="136" spans="1:38" x14ac:dyDescent="0.25">
      <c r="A136" t="str">
        <f>MAIN!$B$40</f>
        <v>Ventilācija</v>
      </c>
      <c r="B136" s="2">
        <f ca="1">IF(MAIN!G42=Defined,MAIN!H43,MAIN!G43)</f>
        <v>20</v>
      </c>
      <c r="C136" s="9">
        <f ca="1">IF(MAIN!$G$42=Defined,MAIN!$H$44/B136*C117,MAIN!$G$44)</f>
        <v>1115.78325</v>
      </c>
      <c r="D136" s="10">
        <f t="shared" ca="1" si="75"/>
        <v>1115.78325</v>
      </c>
      <c r="E136" s="10">
        <f t="shared" ref="E136:AL136" ca="1" si="79">D136*(1+INFLATION)</f>
        <v>1144.7936144999999</v>
      </c>
      <c r="F136" s="10">
        <f t="shared" ca="1" si="79"/>
        <v>1174.558248477</v>
      </c>
      <c r="G136" s="10">
        <f t="shared" ca="1" si="79"/>
        <v>1205.096762937402</v>
      </c>
      <c r="H136" s="10">
        <f t="shared" ca="1" si="79"/>
        <v>1236.4292787737745</v>
      </c>
      <c r="I136" s="10">
        <f t="shared" ca="1" si="79"/>
        <v>1268.5764400218927</v>
      </c>
      <c r="J136" s="10">
        <f t="shared" ca="1" si="79"/>
        <v>1301.5594274624621</v>
      </c>
      <c r="K136" s="10">
        <f t="shared" ca="1" si="79"/>
        <v>1335.3999725764861</v>
      </c>
      <c r="L136" s="10">
        <f t="shared" ca="1" si="79"/>
        <v>1370.1203718634747</v>
      </c>
      <c r="M136" s="10">
        <f t="shared" ca="1" si="79"/>
        <v>1405.7435015319252</v>
      </c>
      <c r="N136" s="10">
        <f t="shared" ca="1" si="79"/>
        <v>1442.2928325717553</v>
      </c>
      <c r="O136" s="10">
        <f t="shared" ca="1" si="79"/>
        <v>1479.7924462186211</v>
      </c>
      <c r="P136" s="10">
        <f t="shared" ca="1" si="79"/>
        <v>1518.2670498203054</v>
      </c>
      <c r="Q136" s="10">
        <f t="shared" ca="1" si="79"/>
        <v>1557.7419931156332</v>
      </c>
      <c r="R136" s="10">
        <f t="shared" ca="1" si="79"/>
        <v>1598.2432849366398</v>
      </c>
      <c r="S136" s="10">
        <f t="shared" ca="1" si="79"/>
        <v>1639.7976103449926</v>
      </c>
      <c r="T136" s="10">
        <f t="shared" ca="1" si="79"/>
        <v>1682.4323482139623</v>
      </c>
      <c r="U136" s="10">
        <f t="shared" ca="1" si="79"/>
        <v>1726.1755892675253</v>
      </c>
      <c r="V136" s="10">
        <f t="shared" ca="1" si="79"/>
        <v>1771.0561545884809</v>
      </c>
      <c r="W136" s="10">
        <f t="shared" ca="1" si="79"/>
        <v>1817.1036146077815</v>
      </c>
      <c r="X136" s="10">
        <f t="shared" ca="1" si="79"/>
        <v>1864.3483085875839</v>
      </c>
      <c r="Y136" s="10">
        <f t="shared" ca="1" si="79"/>
        <v>1912.8213646108611</v>
      </c>
      <c r="Z136" s="10">
        <f t="shared" ca="1" si="79"/>
        <v>1962.5547200907436</v>
      </c>
      <c r="AA136" s="10">
        <f t="shared" ca="1" si="79"/>
        <v>2013.581142813103</v>
      </c>
      <c r="AB136" s="10">
        <f t="shared" ca="1" si="79"/>
        <v>2065.9342525262437</v>
      </c>
      <c r="AC136" s="10">
        <f t="shared" ca="1" si="79"/>
        <v>2119.6485430919261</v>
      </c>
      <c r="AD136" s="10">
        <f t="shared" ca="1" si="79"/>
        <v>2174.7594052123163</v>
      </c>
      <c r="AE136" s="10">
        <f t="shared" ca="1" si="79"/>
        <v>2231.3031497478364</v>
      </c>
      <c r="AF136" s="10">
        <f t="shared" ca="1" si="79"/>
        <v>2289.3170316412802</v>
      </c>
      <c r="AG136" s="10">
        <f t="shared" ca="1" si="79"/>
        <v>2348.8392744639536</v>
      </c>
      <c r="AH136" s="10">
        <f t="shared" ca="1" si="79"/>
        <v>2409.9090956000164</v>
      </c>
      <c r="AI136" s="10">
        <f t="shared" ca="1" si="79"/>
        <v>2472.5667320856169</v>
      </c>
      <c r="AJ136" s="10">
        <f t="shared" ca="1" si="79"/>
        <v>2536.8534671198431</v>
      </c>
      <c r="AK136" s="10">
        <f t="shared" ca="1" si="79"/>
        <v>2602.8116572649592</v>
      </c>
      <c r="AL136" s="10">
        <f t="shared" ca="1" si="79"/>
        <v>2670.4847603538483</v>
      </c>
    </row>
    <row r="137" spans="1:38" x14ac:dyDescent="0.25">
      <c r="A137" t="str">
        <f>MAIN!$B$46</f>
        <v>Apkure</v>
      </c>
      <c r="B137" s="2">
        <f ca="1">IF(MAIN!$G$48=Defined,MAIN!$H$49,MAIN!$G$49)</f>
        <v>20</v>
      </c>
      <c r="C137" s="9">
        <f ca="1">IF(MAIN!$G$48=Defined,MAIN!$H$50/B137*C118,MAIN!$G$50)</f>
        <v>453.06362500000006</v>
      </c>
      <c r="D137" s="10">
        <f t="shared" ca="1" si="75"/>
        <v>453.06362500000006</v>
      </c>
      <c r="E137" s="10">
        <f t="shared" ref="E137:AL137" ca="1" si="80">D137*(1+INFLATION)</f>
        <v>464.84327925000008</v>
      </c>
      <c r="F137" s="10">
        <f t="shared" ca="1" si="80"/>
        <v>476.92920451050009</v>
      </c>
      <c r="G137" s="10">
        <f t="shared" ca="1" si="80"/>
        <v>489.32936382777308</v>
      </c>
      <c r="H137" s="10">
        <f t="shared" ca="1" si="80"/>
        <v>502.0519272872952</v>
      </c>
      <c r="I137" s="10">
        <f t="shared" ca="1" si="80"/>
        <v>515.1052773967649</v>
      </c>
      <c r="J137" s="10">
        <f t="shared" ca="1" si="80"/>
        <v>528.49801460908077</v>
      </c>
      <c r="K137" s="10">
        <f t="shared" ca="1" si="80"/>
        <v>542.23896298891691</v>
      </c>
      <c r="L137" s="10">
        <f t="shared" ca="1" si="80"/>
        <v>556.33717602662875</v>
      </c>
      <c r="M137" s="10">
        <f t="shared" ca="1" si="80"/>
        <v>570.80194260332109</v>
      </c>
      <c r="N137" s="10">
        <f t="shared" ca="1" si="80"/>
        <v>585.64279311100745</v>
      </c>
      <c r="O137" s="10">
        <f t="shared" ca="1" si="80"/>
        <v>600.8695057318937</v>
      </c>
      <c r="P137" s="10">
        <f t="shared" ca="1" si="80"/>
        <v>616.49211288092295</v>
      </c>
      <c r="Q137" s="10">
        <f t="shared" ca="1" si="80"/>
        <v>632.52090781582694</v>
      </c>
      <c r="R137" s="10">
        <f t="shared" ca="1" si="80"/>
        <v>648.96645141903844</v>
      </c>
      <c r="S137" s="10">
        <f t="shared" ca="1" si="80"/>
        <v>665.83957915593339</v>
      </c>
      <c r="T137" s="10">
        <f t="shared" ca="1" si="80"/>
        <v>683.15140821398768</v>
      </c>
      <c r="U137" s="10">
        <f t="shared" ca="1" si="80"/>
        <v>700.91334482755133</v>
      </c>
      <c r="V137" s="10">
        <f t="shared" ca="1" si="80"/>
        <v>719.13709179306773</v>
      </c>
      <c r="W137" s="10">
        <f t="shared" ca="1" si="80"/>
        <v>737.8346561796875</v>
      </c>
      <c r="X137" s="10">
        <f t="shared" ca="1" si="80"/>
        <v>757.01835724035936</v>
      </c>
      <c r="Y137" s="10">
        <f t="shared" ca="1" si="80"/>
        <v>776.70083452860877</v>
      </c>
      <c r="Z137" s="10">
        <f t="shared" ca="1" si="80"/>
        <v>796.89505622635261</v>
      </c>
      <c r="AA137" s="10">
        <f t="shared" ca="1" si="80"/>
        <v>817.61432768823784</v>
      </c>
      <c r="AB137" s="10">
        <f t="shared" ca="1" si="80"/>
        <v>838.87230020813206</v>
      </c>
      <c r="AC137" s="10">
        <f t="shared" ca="1" si="80"/>
        <v>860.68298001354356</v>
      </c>
      <c r="AD137" s="10">
        <f t="shared" ca="1" si="80"/>
        <v>883.06073749389566</v>
      </c>
      <c r="AE137" s="10">
        <f t="shared" ca="1" si="80"/>
        <v>906.020316668737</v>
      </c>
      <c r="AF137" s="10">
        <f t="shared" ca="1" si="80"/>
        <v>929.57684490212421</v>
      </c>
      <c r="AG137" s="10">
        <f t="shared" ca="1" si="80"/>
        <v>953.74584286957941</v>
      </c>
      <c r="AH137" s="10">
        <f t="shared" ca="1" si="80"/>
        <v>978.54323478418848</v>
      </c>
      <c r="AI137" s="10">
        <f t="shared" ca="1" si="80"/>
        <v>1003.9853588885774</v>
      </c>
      <c r="AJ137" s="10">
        <f t="shared" ca="1" si="80"/>
        <v>1030.0889782196805</v>
      </c>
      <c r="AK137" s="10">
        <f t="shared" ca="1" si="80"/>
        <v>1056.8712916533923</v>
      </c>
      <c r="AL137" s="10">
        <f t="shared" ca="1" si="80"/>
        <v>1084.3499452363806</v>
      </c>
    </row>
    <row r="138" spans="1:38" x14ac:dyDescent="0.25">
      <c r="A138" t="str">
        <f>MAIN!$B$52</f>
        <v>Ūdensvads, kanalizācija</v>
      </c>
      <c r="B138" s="2">
        <f ca="1">IF(MAIN!$G$54=Defined,MAIN!$H$55,MAIN!$G$55)</f>
        <v>30</v>
      </c>
      <c r="C138" s="9">
        <f ca="1">IF(MAIN!$G$54=Defined,MAIN!$H$56/B138*C119,MAIN!$G$56)</f>
        <v>149.68039999999999</v>
      </c>
      <c r="D138" s="10">
        <f t="shared" ca="1" si="75"/>
        <v>149.68039999999999</v>
      </c>
      <c r="E138" s="10">
        <f t="shared" ref="E138:AL138" ca="1" si="81">D138*(1+INFLATION)</f>
        <v>153.57209040000001</v>
      </c>
      <c r="F138" s="10">
        <f t="shared" ca="1" si="81"/>
        <v>157.56496475040001</v>
      </c>
      <c r="G138" s="10">
        <f t="shared" ca="1" si="81"/>
        <v>161.66165383391041</v>
      </c>
      <c r="H138" s="10">
        <f t="shared" ca="1" si="81"/>
        <v>165.86485683359209</v>
      </c>
      <c r="I138" s="10">
        <f t="shared" ca="1" si="81"/>
        <v>170.17734311126549</v>
      </c>
      <c r="J138" s="10">
        <f t="shared" ca="1" si="81"/>
        <v>174.6019540321584</v>
      </c>
      <c r="K138" s="10">
        <f t="shared" ca="1" si="81"/>
        <v>179.14160483699453</v>
      </c>
      <c r="L138" s="10">
        <f t="shared" ca="1" si="81"/>
        <v>183.79928656275641</v>
      </c>
      <c r="M138" s="10">
        <f t="shared" ca="1" si="81"/>
        <v>188.57806801338808</v>
      </c>
      <c r="N138" s="10">
        <f t="shared" ca="1" si="81"/>
        <v>193.48109778173617</v>
      </c>
      <c r="O138" s="10">
        <f t="shared" ca="1" si="81"/>
        <v>198.51160632406132</v>
      </c>
      <c r="P138" s="10">
        <f t="shared" ca="1" si="81"/>
        <v>203.67290808848691</v>
      </c>
      <c r="Q138" s="10">
        <f t="shared" ca="1" si="81"/>
        <v>208.96840369878757</v>
      </c>
      <c r="R138" s="10">
        <f t="shared" ca="1" si="81"/>
        <v>214.40158219495606</v>
      </c>
      <c r="S138" s="10">
        <f t="shared" ca="1" si="81"/>
        <v>219.97602333202494</v>
      </c>
      <c r="T138" s="10">
        <f t="shared" ca="1" si="81"/>
        <v>225.6953999386576</v>
      </c>
      <c r="U138" s="10">
        <f t="shared" ca="1" si="81"/>
        <v>231.56348033706271</v>
      </c>
      <c r="V138" s="10">
        <f t="shared" ca="1" si="81"/>
        <v>237.58413082582635</v>
      </c>
      <c r="W138" s="10">
        <f t="shared" ca="1" si="81"/>
        <v>243.76131822729783</v>
      </c>
      <c r="X138" s="10">
        <f t="shared" ca="1" si="81"/>
        <v>250.09911250120757</v>
      </c>
      <c r="Y138" s="10">
        <f t="shared" ca="1" si="81"/>
        <v>256.60168942623898</v>
      </c>
      <c r="Z138" s="10">
        <f t="shared" ca="1" si="81"/>
        <v>263.27333335132118</v>
      </c>
      <c r="AA138" s="10">
        <f t="shared" ca="1" si="81"/>
        <v>270.11844001845554</v>
      </c>
      <c r="AB138" s="10">
        <f t="shared" ca="1" si="81"/>
        <v>277.14151945893542</v>
      </c>
      <c r="AC138" s="10">
        <f t="shared" ca="1" si="81"/>
        <v>284.34719896486774</v>
      </c>
      <c r="AD138" s="10">
        <f t="shared" ca="1" si="81"/>
        <v>291.74022613795432</v>
      </c>
      <c r="AE138" s="10">
        <f t="shared" ca="1" si="81"/>
        <v>299.32547201754113</v>
      </c>
      <c r="AF138" s="10">
        <f t="shared" ca="1" si="81"/>
        <v>307.10793428999722</v>
      </c>
      <c r="AG138" s="10">
        <f t="shared" ca="1" si="81"/>
        <v>315.09274058153716</v>
      </c>
      <c r="AH138" s="10">
        <f t="shared" ca="1" si="81"/>
        <v>323.28515183665712</v>
      </c>
      <c r="AI138" s="10">
        <f t="shared" ca="1" si="81"/>
        <v>331.69056578441024</v>
      </c>
      <c r="AJ138" s="10">
        <f t="shared" ca="1" si="81"/>
        <v>340.31452049480492</v>
      </c>
      <c r="AK138" s="10">
        <f t="shared" ca="1" si="81"/>
        <v>349.16269802766988</v>
      </c>
      <c r="AL138" s="10">
        <f t="shared" ca="1" si="81"/>
        <v>358.24092817638927</v>
      </c>
    </row>
    <row r="139" spans="1:38" x14ac:dyDescent="0.25">
      <c r="A139" t="str">
        <f>MAIN!$B$59</f>
        <v>Iekšējā apdare: Griestu apdare</v>
      </c>
      <c r="B139" s="2">
        <f ca="1">IF(MAIN!$G$61=Defined,MAIN!$H$62,MAIN!$G$62)</f>
        <v>20</v>
      </c>
      <c r="C139" s="9">
        <f ca="1">IF(MAIN!$G$61=Defined,MAIN!$H$63/B139*C120,MAIN!$G$63)</f>
        <v>270.34886375000002</v>
      </c>
      <c r="D139" s="10">
        <f t="shared" ca="1" si="75"/>
        <v>270.34886375000002</v>
      </c>
      <c r="E139" s="10">
        <f t="shared" ref="E139:AL139" ca="1" si="82">D139*(1+INFLATION)</f>
        <v>277.3779342075</v>
      </c>
      <c r="F139" s="10">
        <f t="shared" ca="1" si="82"/>
        <v>284.589760496895</v>
      </c>
      <c r="G139" s="10">
        <f t="shared" ca="1" si="82"/>
        <v>291.98909426981425</v>
      </c>
      <c r="H139" s="10">
        <f t="shared" ca="1" si="82"/>
        <v>299.58081072082945</v>
      </c>
      <c r="I139" s="10">
        <f t="shared" ca="1" si="82"/>
        <v>307.36991179957101</v>
      </c>
      <c r="J139" s="10">
        <f t="shared" ca="1" si="82"/>
        <v>315.36152950635989</v>
      </c>
      <c r="K139" s="10">
        <f t="shared" ca="1" si="82"/>
        <v>323.56092927352523</v>
      </c>
      <c r="L139" s="10">
        <f t="shared" ca="1" si="82"/>
        <v>331.97351343463691</v>
      </c>
      <c r="M139" s="10">
        <f t="shared" ca="1" si="82"/>
        <v>340.60482478393749</v>
      </c>
      <c r="N139" s="10">
        <f t="shared" ca="1" si="82"/>
        <v>349.46055022831985</v>
      </c>
      <c r="O139" s="10">
        <f t="shared" ca="1" si="82"/>
        <v>358.54652453425615</v>
      </c>
      <c r="P139" s="10">
        <f t="shared" ca="1" si="82"/>
        <v>367.86873417214684</v>
      </c>
      <c r="Q139" s="10">
        <f t="shared" ca="1" si="82"/>
        <v>377.43332126062268</v>
      </c>
      <c r="R139" s="10">
        <f t="shared" ca="1" si="82"/>
        <v>387.2465876133989</v>
      </c>
      <c r="S139" s="10">
        <f t="shared" ca="1" si="82"/>
        <v>397.31499889134727</v>
      </c>
      <c r="T139" s="10">
        <f t="shared" ca="1" si="82"/>
        <v>407.64518886252233</v>
      </c>
      <c r="U139" s="10">
        <f t="shared" ca="1" si="82"/>
        <v>418.24396377294795</v>
      </c>
      <c r="V139" s="10">
        <f t="shared" ca="1" si="82"/>
        <v>429.11830683104461</v>
      </c>
      <c r="W139" s="10">
        <f t="shared" ca="1" si="82"/>
        <v>440.27538280865178</v>
      </c>
      <c r="X139" s="10">
        <f t="shared" ca="1" si="82"/>
        <v>451.72254276167672</v>
      </c>
      <c r="Y139" s="10">
        <f t="shared" ca="1" si="82"/>
        <v>463.46732887348031</v>
      </c>
      <c r="Z139" s="10">
        <f t="shared" ca="1" si="82"/>
        <v>475.51747942419081</v>
      </c>
      <c r="AA139" s="10">
        <f t="shared" ca="1" si="82"/>
        <v>487.88093388921976</v>
      </c>
      <c r="AB139" s="10">
        <f t="shared" ca="1" si="82"/>
        <v>500.56583817033948</v>
      </c>
      <c r="AC139" s="10">
        <f t="shared" ca="1" si="82"/>
        <v>513.58054996276826</v>
      </c>
      <c r="AD139" s="10">
        <f t="shared" ca="1" si="82"/>
        <v>526.93364426180028</v>
      </c>
      <c r="AE139" s="10">
        <f t="shared" ca="1" si="82"/>
        <v>540.63391901260707</v>
      </c>
      <c r="AF139" s="10">
        <f t="shared" ca="1" si="82"/>
        <v>554.69040090693488</v>
      </c>
      <c r="AG139" s="10">
        <f t="shared" ca="1" si="82"/>
        <v>569.11235133051525</v>
      </c>
      <c r="AH139" s="10">
        <f t="shared" ca="1" si="82"/>
        <v>583.90927246510864</v>
      </c>
      <c r="AI139" s="10">
        <f t="shared" ca="1" si="82"/>
        <v>599.09091354920145</v>
      </c>
      <c r="AJ139" s="10">
        <f t="shared" ca="1" si="82"/>
        <v>614.66727730148068</v>
      </c>
      <c r="AK139" s="10">
        <f t="shared" ca="1" si="82"/>
        <v>630.64862651131921</v>
      </c>
      <c r="AL139" s="10">
        <f t="shared" ca="1" si="82"/>
        <v>647.04549080061349</v>
      </c>
    </row>
    <row r="140" spans="1:38" x14ac:dyDescent="0.25">
      <c r="A140" t="str">
        <f>MAIN!$B$65</f>
        <v>Iekšējā apdare: Grīdu apdare</v>
      </c>
      <c r="B140" s="2">
        <f ca="1">IF(MAIN!$G$67=Defined,MAIN!$H$68,MAIN!$G$68)</f>
        <v>20</v>
      </c>
      <c r="C140" s="9">
        <f ca="1">IF(MAIN!G67=Defined,MAIN!H69/B140*C121,MAIN!G69)</f>
        <v>567.20567875000006</v>
      </c>
      <c r="D140" s="10">
        <f t="shared" ca="1" si="75"/>
        <v>567.20567875000006</v>
      </c>
      <c r="E140" s="10">
        <f t="shared" ref="E140:AL140" ca="1" si="83">D140*(1+INFLATION)</f>
        <v>581.95302639750003</v>
      </c>
      <c r="F140" s="10">
        <f t="shared" ca="1" si="83"/>
        <v>597.08380508383505</v>
      </c>
      <c r="G140" s="10">
        <f t="shared" ca="1" si="83"/>
        <v>612.60798401601483</v>
      </c>
      <c r="H140" s="10">
        <f t="shared" ca="1" si="83"/>
        <v>628.53579160043125</v>
      </c>
      <c r="I140" s="10">
        <f t="shared" ca="1" si="83"/>
        <v>644.87772218204248</v>
      </c>
      <c r="J140" s="10">
        <f t="shared" ca="1" si="83"/>
        <v>661.64454295877556</v>
      </c>
      <c r="K140" s="10">
        <f t="shared" ca="1" si="83"/>
        <v>678.84730107570374</v>
      </c>
      <c r="L140" s="10">
        <f t="shared" ca="1" si="83"/>
        <v>696.49733090367204</v>
      </c>
      <c r="M140" s="10">
        <f t="shared" ca="1" si="83"/>
        <v>714.60626150716757</v>
      </c>
      <c r="N140" s="10">
        <f t="shared" ca="1" si="83"/>
        <v>733.18602430635394</v>
      </c>
      <c r="O140" s="10">
        <f t="shared" ca="1" si="83"/>
        <v>752.24886093831913</v>
      </c>
      <c r="P140" s="10">
        <f t="shared" ca="1" si="83"/>
        <v>771.80733132271541</v>
      </c>
      <c r="Q140" s="10">
        <f t="shared" ca="1" si="83"/>
        <v>791.87432193710606</v>
      </c>
      <c r="R140" s="10">
        <f t="shared" ca="1" si="83"/>
        <v>812.46305430747088</v>
      </c>
      <c r="S140" s="10">
        <f t="shared" ca="1" si="83"/>
        <v>833.5870937194652</v>
      </c>
      <c r="T140" s="10">
        <f t="shared" ca="1" si="83"/>
        <v>855.26035815617126</v>
      </c>
      <c r="U140" s="10">
        <f t="shared" ca="1" si="83"/>
        <v>877.49712746823172</v>
      </c>
      <c r="V140" s="10">
        <f t="shared" ca="1" si="83"/>
        <v>900.31205278240577</v>
      </c>
      <c r="W140" s="10">
        <f t="shared" ca="1" si="83"/>
        <v>923.72016615474831</v>
      </c>
      <c r="X140" s="10">
        <f t="shared" ca="1" si="83"/>
        <v>947.73689047477183</v>
      </c>
      <c r="Y140" s="10">
        <f t="shared" ca="1" si="83"/>
        <v>972.37804962711596</v>
      </c>
      <c r="Z140" s="10">
        <f t="shared" ca="1" si="83"/>
        <v>997.659878917421</v>
      </c>
      <c r="AA140" s="10">
        <f t="shared" ca="1" si="83"/>
        <v>1023.599035769274</v>
      </c>
      <c r="AB140" s="10">
        <f t="shared" ca="1" si="83"/>
        <v>1050.212610699275</v>
      </c>
      <c r="AC140" s="10">
        <f t="shared" ca="1" si="83"/>
        <v>1077.5181385774563</v>
      </c>
      <c r="AD140" s="10">
        <f t="shared" ca="1" si="83"/>
        <v>1105.5336101804701</v>
      </c>
      <c r="AE140" s="10">
        <f t="shared" ca="1" si="83"/>
        <v>1134.2774840451623</v>
      </c>
      <c r="AF140" s="10">
        <f t="shared" ca="1" si="83"/>
        <v>1163.7686986303365</v>
      </c>
      <c r="AG140" s="10">
        <f t="shared" ca="1" si="83"/>
        <v>1194.0266847947253</v>
      </c>
      <c r="AH140" s="10">
        <f t="shared" ca="1" si="83"/>
        <v>1225.0713785993883</v>
      </c>
      <c r="AI140" s="10">
        <f t="shared" ca="1" si="83"/>
        <v>1256.9232344429724</v>
      </c>
      <c r="AJ140" s="10">
        <f t="shared" ca="1" si="83"/>
        <v>1289.6032385384897</v>
      </c>
      <c r="AK140" s="10">
        <f t="shared" ca="1" si="83"/>
        <v>1323.1329227404904</v>
      </c>
      <c r="AL140" s="10">
        <f t="shared" ca="1" si="83"/>
        <v>1357.5343787317431</v>
      </c>
    </row>
    <row r="141" spans="1:38" x14ac:dyDescent="0.25">
      <c r="A141" t="str">
        <f>MAIN!$B$71</f>
        <v>Iekšējā apdare: Sienu apdare</v>
      </c>
      <c r="B141" s="2">
        <f ca="1">IF(MAIN!$G$73=Defined,MAIN!$H$74,MAIN!$G$74)</f>
        <v>20</v>
      </c>
      <c r="C141" s="9">
        <f ca="1">IF(MAIN!G73=Defined,MAIN!H75/B141*C122,MAIN!G75)</f>
        <v>714.53757400000006</v>
      </c>
      <c r="D141" s="10">
        <f t="shared" ca="1" si="75"/>
        <v>714.53757400000006</v>
      </c>
      <c r="E141" s="10">
        <f t="shared" ref="E141:AL141" ca="1" si="84">D141*(1+INFLATION)</f>
        <v>733.1155509240001</v>
      </c>
      <c r="F141" s="10">
        <f t="shared" ca="1" si="84"/>
        <v>752.1765552480241</v>
      </c>
      <c r="G141" s="10">
        <f t="shared" ca="1" si="84"/>
        <v>771.73314568447279</v>
      </c>
      <c r="H141" s="10">
        <f t="shared" ca="1" si="84"/>
        <v>791.79820747226916</v>
      </c>
      <c r="I141" s="10">
        <f t="shared" ca="1" si="84"/>
        <v>812.38496086654823</v>
      </c>
      <c r="J141" s="10">
        <f t="shared" ca="1" si="84"/>
        <v>833.50696984907847</v>
      </c>
      <c r="K141" s="10">
        <f t="shared" ca="1" si="84"/>
        <v>855.17815106515457</v>
      </c>
      <c r="L141" s="10">
        <f t="shared" ca="1" si="84"/>
        <v>877.41278299284863</v>
      </c>
      <c r="M141" s="10">
        <f t="shared" ca="1" si="84"/>
        <v>900.2255153506627</v>
      </c>
      <c r="N141" s="10">
        <f t="shared" ca="1" si="84"/>
        <v>923.63137874977997</v>
      </c>
      <c r="O141" s="10">
        <f t="shared" ca="1" si="84"/>
        <v>947.64579459727429</v>
      </c>
      <c r="P141" s="10">
        <f t="shared" ca="1" si="84"/>
        <v>972.28458525680344</v>
      </c>
      <c r="Q141" s="10">
        <f t="shared" ca="1" si="84"/>
        <v>997.56398447348033</v>
      </c>
      <c r="R141" s="10">
        <f t="shared" ca="1" si="84"/>
        <v>1023.5006480697908</v>
      </c>
      <c r="S141" s="10">
        <f t="shared" ca="1" si="84"/>
        <v>1050.1116649196053</v>
      </c>
      <c r="T141" s="10">
        <f t="shared" ca="1" si="84"/>
        <v>1077.414568207515</v>
      </c>
      <c r="U141" s="10">
        <f t="shared" ca="1" si="84"/>
        <v>1105.4273469809104</v>
      </c>
      <c r="V141" s="10">
        <f t="shared" ca="1" si="84"/>
        <v>1134.1684580024141</v>
      </c>
      <c r="W141" s="10">
        <f t="shared" ca="1" si="84"/>
        <v>1163.656837910477</v>
      </c>
      <c r="X141" s="10">
        <f t="shared" ca="1" si="84"/>
        <v>1193.9119156961494</v>
      </c>
      <c r="Y141" s="10">
        <f t="shared" ca="1" si="84"/>
        <v>1224.9536255042494</v>
      </c>
      <c r="Z141" s="10">
        <f t="shared" ca="1" si="84"/>
        <v>1256.8024197673599</v>
      </c>
      <c r="AA141" s="10">
        <f t="shared" ca="1" si="84"/>
        <v>1289.4792826813114</v>
      </c>
      <c r="AB141" s="10">
        <f t="shared" ca="1" si="84"/>
        <v>1323.0057440310254</v>
      </c>
      <c r="AC141" s="10">
        <f t="shared" ca="1" si="84"/>
        <v>1357.403893375832</v>
      </c>
      <c r="AD141" s="10">
        <f t="shared" ca="1" si="84"/>
        <v>1392.6963946036037</v>
      </c>
      <c r="AE141" s="10">
        <f t="shared" ca="1" si="84"/>
        <v>1428.9065008632974</v>
      </c>
      <c r="AF141" s="10">
        <f t="shared" ca="1" si="84"/>
        <v>1466.0580698857432</v>
      </c>
      <c r="AG141" s="10">
        <f t="shared" ca="1" si="84"/>
        <v>1504.1755797027724</v>
      </c>
      <c r="AH141" s="10">
        <f t="shared" ca="1" si="84"/>
        <v>1543.2841447750445</v>
      </c>
      <c r="AI141" s="10">
        <f t="shared" ca="1" si="84"/>
        <v>1583.4095325391957</v>
      </c>
      <c r="AJ141" s="10">
        <f t="shared" ca="1" si="84"/>
        <v>1624.5781803852149</v>
      </c>
      <c r="AK141" s="10">
        <f t="shared" ca="1" si="84"/>
        <v>1666.8172130752305</v>
      </c>
      <c r="AL141" s="10">
        <f t="shared" ca="1" si="84"/>
        <v>1710.1544606151865</v>
      </c>
    </row>
    <row r="142" spans="1:38" x14ac:dyDescent="0.25">
      <c r="A142" t="str">
        <f>MAIN!$B$77</f>
        <v>Iekšdurvis</v>
      </c>
      <c r="B142" s="2">
        <f ca="1">IF(MAIN!$G$79=Defined,MAIN!$H$80,MAIN!$G$80)</f>
        <v>25</v>
      </c>
      <c r="C142" s="9">
        <f ca="1">IF(MAIN!$G$79=Defined,MAIN!$H$81/B142*C123,MAIN!$G$81)</f>
        <v>44.6321248</v>
      </c>
      <c r="D142" s="10">
        <f t="shared" ca="1" si="75"/>
        <v>44.6321248</v>
      </c>
      <c r="E142" s="10">
        <f t="shared" ref="E142:AL142" ca="1" si="85">D142*(1+INFLATION)</f>
        <v>45.792560044799998</v>
      </c>
      <c r="F142" s="10">
        <f t="shared" ca="1" si="85"/>
        <v>46.983166605964797</v>
      </c>
      <c r="G142" s="10">
        <f t="shared" ca="1" si="85"/>
        <v>48.204728937719885</v>
      </c>
      <c r="H142" s="10">
        <f t="shared" ca="1" si="85"/>
        <v>49.458051890100606</v>
      </c>
      <c r="I142" s="10">
        <f t="shared" ca="1" si="85"/>
        <v>50.74396123924322</v>
      </c>
      <c r="J142" s="10">
        <f t="shared" ca="1" si="85"/>
        <v>52.063304231463547</v>
      </c>
      <c r="K142" s="10">
        <f t="shared" ca="1" si="85"/>
        <v>53.4169501414816</v>
      </c>
      <c r="L142" s="10">
        <f t="shared" ca="1" si="85"/>
        <v>54.805790845160125</v>
      </c>
      <c r="M142" s="10">
        <f t="shared" ca="1" si="85"/>
        <v>56.230741407134289</v>
      </c>
      <c r="N142" s="10">
        <f t="shared" ca="1" si="85"/>
        <v>57.692740683719784</v>
      </c>
      <c r="O142" s="10">
        <f t="shared" ca="1" si="85"/>
        <v>59.192751941496496</v>
      </c>
      <c r="P142" s="10">
        <f t="shared" ca="1" si="85"/>
        <v>60.731763491975407</v>
      </c>
      <c r="Q142" s="10">
        <f t="shared" ca="1" si="85"/>
        <v>62.310789342766768</v>
      </c>
      <c r="R142" s="10">
        <f t="shared" ca="1" si="85"/>
        <v>63.930869865678702</v>
      </c>
      <c r="S142" s="10">
        <f t="shared" ca="1" si="85"/>
        <v>65.593072482186344</v>
      </c>
      <c r="T142" s="10">
        <f t="shared" ca="1" si="85"/>
        <v>67.298492366723195</v>
      </c>
      <c r="U142" s="10">
        <f t="shared" ca="1" si="85"/>
        <v>69.048253168258</v>
      </c>
      <c r="V142" s="10">
        <f t="shared" ca="1" si="85"/>
        <v>70.84350775063271</v>
      </c>
      <c r="W142" s="10">
        <f t="shared" ca="1" si="85"/>
        <v>72.685438952149156</v>
      </c>
      <c r="X142" s="10">
        <f t="shared" ca="1" si="85"/>
        <v>74.575260364905034</v>
      </c>
      <c r="Y142" s="10">
        <f t="shared" ca="1" si="85"/>
        <v>76.514217134392567</v>
      </c>
      <c r="Z142" s="10">
        <f t="shared" ca="1" si="85"/>
        <v>78.503586779886774</v>
      </c>
      <c r="AA142" s="10">
        <f t="shared" ca="1" si="85"/>
        <v>80.544680036163825</v>
      </c>
      <c r="AB142" s="10">
        <f t="shared" ca="1" si="85"/>
        <v>82.638841717104086</v>
      </c>
      <c r="AC142" s="10">
        <f t="shared" ca="1" si="85"/>
        <v>84.787451601748799</v>
      </c>
      <c r="AD142" s="10">
        <f t="shared" ca="1" si="85"/>
        <v>86.991925343394271</v>
      </c>
      <c r="AE142" s="10">
        <f t="shared" ca="1" si="85"/>
        <v>89.253715402322527</v>
      </c>
      <c r="AF142" s="10">
        <f t="shared" ca="1" si="85"/>
        <v>91.574312002782918</v>
      </c>
      <c r="AG142" s="10">
        <f t="shared" ca="1" si="85"/>
        <v>93.955244114855276</v>
      </c>
      <c r="AH142" s="10">
        <f t="shared" ca="1" si="85"/>
        <v>96.398080461841516</v>
      </c>
      <c r="AI142" s="10">
        <f t="shared" ca="1" si="85"/>
        <v>98.904430553849394</v>
      </c>
      <c r="AJ142" s="10">
        <f t="shared" ca="1" si="85"/>
        <v>101.47594574824949</v>
      </c>
      <c r="AK142" s="10">
        <f t="shared" ca="1" si="85"/>
        <v>104.11432033770397</v>
      </c>
      <c r="AL142" s="10">
        <f t="shared" ca="1" si="85"/>
        <v>106.82129266648428</v>
      </c>
    </row>
    <row r="143" spans="1:38" x14ac:dyDescent="0.25">
      <c r="A143" t="str">
        <f>MAIN!$B$83</f>
        <v>Ārējā apdare</v>
      </c>
      <c r="B143" s="2">
        <f ca="1">IF(MAIN!$G$85=Defined,MAIN!$H$86,MAIN!$G$86)</f>
        <v>30</v>
      </c>
      <c r="C143" s="9">
        <f ca="1">IF(MAIN!$G$85=Defined,MAIN!$H$87/B143*C124,MAIN!$G$87)</f>
        <v>321.33802166666675</v>
      </c>
      <c r="D143" s="10">
        <f t="shared" ca="1" si="75"/>
        <v>321.33802166666675</v>
      </c>
      <c r="E143" s="10">
        <f t="shared" ref="E143:AL143" ca="1" si="86">D143*(1+INFLATION)</f>
        <v>329.69281023000008</v>
      </c>
      <c r="F143" s="10">
        <f t="shared" ca="1" si="86"/>
        <v>338.26482329598008</v>
      </c>
      <c r="G143" s="10">
        <f t="shared" ca="1" si="86"/>
        <v>347.05970870167556</v>
      </c>
      <c r="H143" s="10">
        <f t="shared" ca="1" si="86"/>
        <v>356.08326112791912</v>
      </c>
      <c r="I143" s="10">
        <f t="shared" ca="1" si="86"/>
        <v>365.34142591724503</v>
      </c>
      <c r="J143" s="10">
        <f t="shared" ca="1" si="86"/>
        <v>374.84030299109344</v>
      </c>
      <c r="K143" s="10">
        <f t="shared" ca="1" si="86"/>
        <v>384.58615086886186</v>
      </c>
      <c r="L143" s="10">
        <f t="shared" ca="1" si="86"/>
        <v>394.58539079145226</v>
      </c>
      <c r="M143" s="10">
        <f t="shared" ca="1" si="86"/>
        <v>404.84461095203</v>
      </c>
      <c r="N143" s="10">
        <f t="shared" ca="1" si="86"/>
        <v>415.3705708367828</v>
      </c>
      <c r="O143" s="10">
        <f t="shared" ca="1" si="86"/>
        <v>426.17020567853916</v>
      </c>
      <c r="P143" s="10">
        <f t="shared" ca="1" si="86"/>
        <v>437.25063102618117</v>
      </c>
      <c r="Q143" s="10">
        <f t="shared" ca="1" si="86"/>
        <v>448.61914743286189</v>
      </c>
      <c r="R143" s="10">
        <f t="shared" ca="1" si="86"/>
        <v>460.2832452661163</v>
      </c>
      <c r="S143" s="10">
        <f t="shared" ca="1" si="86"/>
        <v>472.25060964303532</v>
      </c>
      <c r="T143" s="10">
        <f t="shared" ca="1" si="86"/>
        <v>484.52912549375424</v>
      </c>
      <c r="U143" s="10">
        <f t="shared" ca="1" si="86"/>
        <v>497.12688275659184</v>
      </c>
      <c r="V143" s="10">
        <f t="shared" ca="1" si="86"/>
        <v>510.05218170826322</v>
      </c>
      <c r="W143" s="10">
        <f t="shared" ca="1" si="86"/>
        <v>523.31353843267811</v>
      </c>
      <c r="X143" s="10">
        <f t="shared" ca="1" si="86"/>
        <v>536.91969043192773</v>
      </c>
      <c r="Y143" s="10">
        <f t="shared" ca="1" si="86"/>
        <v>550.87960238315782</v>
      </c>
      <c r="Z143" s="10">
        <f t="shared" ca="1" si="86"/>
        <v>565.20247204511998</v>
      </c>
      <c r="AA143" s="10">
        <f t="shared" ca="1" si="86"/>
        <v>579.89773631829314</v>
      </c>
      <c r="AB143" s="10">
        <f t="shared" ca="1" si="86"/>
        <v>594.97507746256872</v>
      </c>
      <c r="AC143" s="10">
        <f t="shared" ca="1" si="86"/>
        <v>610.44442947659547</v>
      </c>
      <c r="AD143" s="10">
        <f t="shared" ca="1" si="86"/>
        <v>626.31598464298702</v>
      </c>
      <c r="AE143" s="10">
        <f t="shared" ca="1" si="86"/>
        <v>642.60020024370465</v>
      </c>
      <c r="AF143" s="10">
        <f t="shared" ca="1" si="86"/>
        <v>659.30780545004097</v>
      </c>
      <c r="AG143" s="10">
        <f t="shared" ca="1" si="86"/>
        <v>676.44980839174207</v>
      </c>
      <c r="AH143" s="10">
        <f t="shared" ca="1" si="86"/>
        <v>694.03750340992735</v>
      </c>
      <c r="AI143" s="10">
        <f t="shared" ca="1" si="86"/>
        <v>712.08247849858549</v>
      </c>
      <c r="AJ143" s="10">
        <f t="shared" ca="1" si="86"/>
        <v>730.59662293954875</v>
      </c>
      <c r="AK143" s="10">
        <f t="shared" ca="1" si="86"/>
        <v>749.59213513597706</v>
      </c>
      <c r="AL143" s="10">
        <f t="shared" ca="1" si="86"/>
        <v>769.0815306495125</v>
      </c>
    </row>
    <row r="144" spans="1:38" x14ac:dyDescent="0.25">
      <c r="A144" t="str">
        <f>MAIN!$B$90</f>
        <v>Ārsienas</v>
      </c>
      <c r="B144" s="2">
        <f ca="1">IF(MAIN!$G$92=Defined,MAIN!$H$93,MAIN!$G$93)</f>
        <v>25</v>
      </c>
      <c r="C144" s="9">
        <f ca="1">IF(MAIN!$G$92=Defined,MAIN!$H$94/B144*C125,MAIN!$G$94)</f>
        <v>139.917688</v>
      </c>
      <c r="D144" s="10">
        <f t="shared" ca="1" si="75"/>
        <v>139.917688</v>
      </c>
      <c r="E144" s="10">
        <f t="shared" ref="E144:AL144" ca="1" si="87">D144*(1+INFLATION)</f>
        <v>143.55554788800001</v>
      </c>
      <c r="F144" s="10">
        <f t="shared" ca="1" si="87"/>
        <v>147.28799213308801</v>
      </c>
      <c r="G144" s="10">
        <f t="shared" ca="1" si="87"/>
        <v>151.11747992854831</v>
      </c>
      <c r="H144" s="10">
        <f t="shared" ca="1" si="87"/>
        <v>155.04653440669057</v>
      </c>
      <c r="I144" s="10">
        <f t="shared" ca="1" si="87"/>
        <v>159.07774430126452</v>
      </c>
      <c r="J144" s="10">
        <f t="shared" ca="1" si="87"/>
        <v>163.2137656530974</v>
      </c>
      <c r="K144" s="10">
        <f t="shared" ca="1" si="87"/>
        <v>167.45732356007792</v>
      </c>
      <c r="L144" s="10">
        <f t="shared" ca="1" si="87"/>
        <v>171.81121397263996</v>
      </c>
      <c r="M144" s="10">
        <f t="shared" ca="1" si="87"/>
        <v>176.27830553592861</v>
      </c>
      <c r="N144" s="10">
        <f t="shared" ca="1" si="87"/>
        <v>180.86154147986275</v>
      </c>
      <c r="O144" s="10">
        <f t="shared" ca="1" si="87"/>
        <v>185.5639415583392</v>
      </c>
      <c r="P144" s="10">
        <f t="shared" ca="1" si="87"/>
        <v>190.38860403885602</v>
      </c>
      <c r="Q144" s="10">
        <f t="shared" ca="1" si="87"/>
        <v>195.33870774386628</v>
      </c>
      <c r="R144" s="10">
        <f t="shared" ca="1" si="87"/>
        <v>200.41751414520681</v>
      </c>
      <c r="S144" s="10">
        <f t="shared" ca="1" si="87"/>
        <v>205.6283695129822</v>
      </c>
      <c r="T144" s="10">
        <f t="shared" ca="1" si="87"/>
        <v>210.97470712031975</v>
      </c>
      <c r="U144" s="10">
        <f t="shared" ca="1" si="87"/>
        <v>216.46004950544807</v>
      </c>
      <c r="V144" s="10">
        <f t="shared" ca="1" si="87"/>
        <v>222.08801079258973</v>
      </c>
      <c r="W144" s="10">
        <f t="shared" ca="1" si="87"/>
        <v>227.86229907319708</v>
      </c>
      <c r="X144" s="10">
        <f t="shared" ca="1" si="87"/>
        <v>233.7867188491002</v>
      </c>
      <c r="Y144" s="10">
        <f t="shared" ca="1" si="87"/>
        <v>239.86517353917679</v>
      </c>
      <c r="Z144" s="10">
        <f t="shared" ca="1" si="87"/>
        <v>246.10166805119539</v>
      </c>
      <c r="AA144" s="10">
        <f t="shared" ca="1" si="87"/>
        <v>252.50031142052649</v>
      </c>
      <c r="AB144" s="10">
        <f t="shared" ca="1" si="87"/>
        <v>259.06531951746018</v>
      </c>
      <c r="AC144" s="10">
        <f t="shared" ca="1" si="87"/>
        <v>265.80101782491414</v>
      </c>
      <c r="AD144" s="10">
        <f t="shared" ca="1" si="87"/>
        <v>272.71184428836193</v>
      </c>
      <c r="AE144" s="10">
        <f t="shared" ca="1" si="87"/>
        <v>279.80235223985937</v>
      </c>
      <c r="AF144" s="10">
        <f t="shared" ca="1" si="87"/>
        <v>287.07721339809575</v>
      </c>
      <c r="AG144" s="10">
        <f t="shared" ca="1" si="87"/>
        <v>294.54122094644623</v>
      </c>
      <c r="AH144" s="10">
        <f t="shared" ca="1" si="87"/>
        <v>302.19929269105381</v>
      </c>
      <c r="AI144" s="10">
        <f t="shared" ca="1" si="87"/>
        <v>310.05647430102124</v>
      </c>
      <c r="AJ144" s="10">
        <f t="shared" ca="1" si="87"/>
        <v>318.11794263284781</v>
      </c>
      <c r="AK144" s="10">
        <f t="shared" ca="1" si="87"/>
        <v>326.38900914130187</v>
      </c>
      <c r="AL144" s="10">
        <f t="shared" ca="1" si="87"/>
        <v>334.87512337897573</v>
      </c>
    </row>
    <row r="145" spans="1:38" x14ac:dyDescent="0.25">
      <c r="A145" t="str">
        <f>MAIN!$B$96</f>
        <v>Logi un stiklotās fasādes</v>
      </c>
      <c r="B145" s="2">
        <f ca="1">IF(MAIN!$G$98=Defined,MAIN!$H$99,MAIN!$G$99)</f>
        <v>37</v>
      </c>
      <c r="C145" s="9">
        <f ca="1">IF(MAIN!$G$98=Defined,MAIN!$H$100/B145*C126,MAIN!$G$100)</f>
        <v>151.9435</v>
      </c>
      <c r="D145" s="10">
        <f t="shared" ca="1" si="75"/>
        <v>151.9435</v>
      </c>
      <c r="E145" s="10">
        <f t="shared" ref="E145:AL145" ca="1" si="88">D145*(1+INFLATION)</f>
        <v>155.89403100000001</v>
      </c>
      <c r="F145" s="10">
        <f t="shared" ca="1" si="88"/>
        <v>159.94727580600002</v>
      </c>
      <c r="G145" s="10">
        <f t="shared" ca="1" si="88"/>
        <v>164.10590497695603</v>
      </c>
      <c r="H145" s="10">
        <f t="shared" ca="1" si="88"/>
        <v>168.37265850635688</v>
      </c>
      <c r="I145" s="10">
        <f t="shared" ca="1" si="88"/>
        <v>172.75034762752216</v>
      </c>
      <c r="J145" s="10">
        <f t="shared" ca="1" si="88"/>
        <v>177.24185666583773</v>
      </c>
      <c r="K145" s="10">
        <f t="shared" ca="1" si="88"/>
        <v>181.85014493914952</v>
      </c>
      <c r="L145" s="10">
        <f t="shared" ca="1" si="88"/>
        <v>186.57824870756741</v>
      </c>
      <c r="M145" s="10">
        <f t="shared" ca="1" si="88"/>
        <v>191.42928317396417</v>
      </c>
      <c r="N145" s="10">
        <f t="shared" ca="1" si="88"/>
        <v>196.40644453648724</v>
      </c>
      <c r="O145" s="10">
        <f t="shared" ca="1" si="88"/>
        <v>201.51301209443591</v>
      </c>
      <c r="P145" s="10">
        <f t="shared" ca="1" si="88"/>
        <v>206.75235040889123</v>
      </c>
      <c r="Q145" s="10">
        <f t="shared" ca="1" si="88"/>
        <v>212.1279115195224</v>
      </c>
      <c r="R145" s="10">
        <f t="shared" ca="1" si="88"/>
        <v>217.64323721903</v>
      </c>
      <c r="S145" s="10">
        <f t="shared" ca="1" si="88"/>
        <v>223.30196138672477</v>
      </c>
      <c r="T145" s="10">
        <f t="shared" ca="1" si="88"/>
        <v>229.10781238277963</v>
      </c>
      <c r="U145" s="10">
        <f t="shared" ca="1" si="88"/>
        <v>235.0646155047319</v>
      </c>
      <c r="V145" s="10">
        <f t="shared" ca="1" si="88"/>
        <v>241.17629550785495</v>
      </c>
      <c r="W145" s="10">
        <f t="shared" ca="1" si="88"/>
        <v>247.44687919105917</v>
      </c>
      <c r="X145" s="10">
        <f t="shared" ca="1" si="88"/>
        <v>253.88049805002672</v>
      </c>
      <c r="Y145" s="10">
        <f t="shared" ca="1" si="88"/>
        <v>260.4813909993274</v>
      </c>
      <c r="Z145" s="10">
        <f t="shared" ca="1" si="88"/>
        <v>267.2539071653099</v>
      </c>
      <c r="AA145" s="10">
        <f t="shared" ca="1" si="88"/>
        <v>274.20250875160798</v>
      </c>
      <c r="AB145" s="10">
        <f t="shared" ca="1" si="88"/>
        <v>281.33177397914977</v>
      </c>
      <c r="AC145" s="10">
        <f t="shared" ca="1" si="88"/>
        <v>288.64640010260769</v>
      </c>
      <c r="AD145" s="10">
        <f t="shared" ca="1" si="88"/>
        <v>296.15120650527547</v>
      </c>
      <c r="AE145" s="10">
        <f t="shared" ca="1" si="88"/>
        <v>303.85113787441264</v>
      </c>
      <c r="AF145" s="10">
        <f t="shared" ca="1" si="88"/>
        <v>311.75126745914736</v>
      </c>
      <c r="AG145" s="10">
        <f t="shared" ca="1" si="88"/>
        <v>319.85680041308518</v>
      </c>
      <c r="AH145" s="10">
        <f t="shared" ca="1" si="88"/>
        <v>328.17307722382543</v>
      </c>
      <c r="AI145" s="10">
        <f t="shared" ca="1" si="88"/>
        <v>336.7055772316449</v>
      </c>
      <c r="AJ145" s="10">
        <f t="shared" ca="1" si="88"/>
        <v>345.45992223966766</v>
      </c>
      <c r="AK145" s="10">
        <f t="shared" ca="1" si="88"/>
        <v>354.44188021789904</v>
      </c>
      <c r="AL145" s="10">
        <f t="shared" ca="1" si="88"/>
        <v>363.65736910356441</v>
      </c>
    </row>
    <row r="146" spans="1:38" x14ac:dyDescent="0.25">
      <c r="A146" t="str">
        <f>MAIN!$B$102</f>
        <v>Ārdurvis</v>
      </c>
      <c r="B146" s="2">
        <f ca="1">IF(MAIN!$G$104=Defined,MAIN!$H$105,MAIN!$G$105)</f>
        <v>44</v>
      </c>
      <c r="C146" s="9">
        <f ca="1">IF(MAIN!$G$104=Defined,MAIN!$H$106/B146*C127,MAIN!$G$106)</f>
        <v>17.024472727272727</v>
      </c>
      <c r="D146" s="10">
        <f t="shared" ca="1" si="75"/>
        <v>17.024472727272727</v>
      </c>
      <c r="E146" s="10">
        <f t="shared" ref="E146:AL146" ca="1" si="89">D146*(1+INFLATION)</f>
        <v>17.467109018181819</v>
      </c>
      <c r="F146" s="10">
        <f t="shared" ca="1" si="89"/>
        <v>17.921253852654548</v>
      </c>
      <c r="G146" s="10">
        <f t="shared" ca="1" si="89"/>
        <v>18.387206452823566</v>
      </c>
      <c r="H146" s="10">
        <f t="shared" ca="1" si="89"/>
        <v>18.865273820596979</v>
      </c>
      <c r="I146" s="10">
        <f t="shared" ca="1" si="89"/>
        <v>19.355770939932501</v>
      </c>
      <c r="J146" s="10">
        <f t="shared" ca="1" si="89"/>
        <v>19.859020984370748</v>
      </c>
      <c r="K146" s="10">
        <f t="shared" ca="1" si="89"/>
        <v>20.375355529964388</v>
      </c>
      <c r="L146" s="10">
        <f t="shared" ca="1" si="89"/>
        <v>20.905114773743463</v>
      </c>
      <c r="M146" s="10">
        <f t="shared" ca="1" si="89"/>
        <v>21.448647757860794</v>
      </c>
      <c r="N146" s="10">
        <f t="shared" ca="1" si="89"/>
        <v>22.006312599565174</v>
      </c>
      <c r="O146" s="10">
        <f t="shared" ca="1" si="89"/>
        <v>22.57847672715387</v>
      </c>
      <c r="P146" s="10">
        <f t="shared" ca="1" si="89"/>
        <v>23.165517122059871</v>
      </c>
      <c r="Q146" s="10">
        <f t="shared" ca="1" si="89"/>
        <v>23.767820567233429</v>
      </c>
      <c r="R146" s="10">
        <f t="shared" ca="1" si="89"/>
        <v>24.385783901981497</v>
      </c>
      <c r="S146" s="10">
        <f t="shared" ca="1" si="89"/>
        <v>25.019814283433018</v>
      </c>
      <c r="T146" s="10">
        <f t="shared" ca="1" si="89"/>
        <v>25.670329454802278</v>
      </c>
      <c r="U146" s="10">
        <f t="shared" ca="1" si="89"/>
        <v>26.337758020627138</v>
      </c>
      <c r="V146" s="10">
        <f t="shared" ca="1" si="89"/>
        <v>27.022539729163444</v>
      </c>
      <c r="W146" s="10">
        <f t="shared" ca="1" si="89"/>
        <v>27.725125762121696</v>
      </c>
      <c r="X146" s="10">
        <f t="shared" ca="1" si="89"/>
        <v>28.445979031936862</v>
      </c>
      <c r="Y146" s="10">
        <f t="shared" ca="1" si="89"/>
        <v>29.185574486767219</v>
      </c>
      <c r="Z146" s="10">
        <f t="shared" ca="1" si="89"/>
        <v>29.944399423423167</v>
      </c>
      <c r="AA146" s="10">
        <f t="shared" ca="1" si="89"/>
        <v>30.72295380843217</v>
      </c>
      <c r="AB146" s="10">
        <f t="shared" ca="1" si="89"/>
        <v>31.521750607451406</v>
      </c>
      <c r="AC146" s="10">
        <f t="shared" ca="1" si="89"/>
        <v>32.341316123245143</v>
      </c>
      <c r="AD146" s="10">
        <f t="shared" ca="1" si="89"/>
        <v>33.182190342449516</v>
      </c>
      <c r="AE146" s="10">
        <f t="shared" ca="1" si="89"/>
        <v>34.044927291353204</v>
      </c>
      <c r="AF146" s="10">
        <f t="shared" ca="1" si="89"/>
        <v>34.930095400928387</v>
      </c>
      <c r="AG146" s="10">
        <f t="shared" ca="1" si="89"/>
        <v>35.838277881352525</v>
      </c>
      <c r="AH146" s="10">
        <f t="shared" ca="1" si="89"/>
        <v>36.770073106267688</v>
      </c>
      <c r="AI146" s="10">
        <f t="shared" ca="1" si="89"/>
        <v>37.726095007030651</v>
      </c>
      <c r="AJ146" s="10">
        <f t="shared" ca="1" si="89"/>
        <v>38.706973477213445</v>
      </c>
      <c r="AK146" s="10">
        <f t="shared" ca="1" si="89"/>
        <v>39.713354787620993</v>
      </c>
      <c r="AL146" s="10">
        <f t="shared" ca="1" si="89"/>
        <v>40.745902012099137</v>
      </c>
    </row>
    <row r="147" spans="1:38" x14ac:dyDescent="0.25">
      <c r="A147" t="str">
        <f>MAIN!$B$108</f>
        <v>Jumts</v>
      </c>
      <c r="B147" s="2">
        <f ca="1">IF(MAIN!$G$110=Defined,MAIN!$H$111,MAIN!$G$111)</f>
        <v>35</v>
      </c>
      <c r="C147" s="9">
        <f ca="1">IF(MAIN!$G$110=Defined,MAIN!$H$112/B147*C128,MAIN!$G$112)</f>
        <v>70.774242857142852</v>
      </c>
      <c r="D147" s="10">
        <f t="shared" ca="1" si="75"/>
        <v>70.774242857142852</v>
      </c>
      <c r="E147" s="10">
        <f t="shared" ref="E147:AL147" ca="1" si="90">D147*(1+INFLATION)</f>
        <v>72.614373171428568</v>
      </c>
      <c r="F147" s="10">
        <f t="shared" ca="1" si="90"/>
        <v>74.502346873885713</v>
      </c>
      <c r="G147" s="10">
        <f t="shared" ca="1" si="90"/>
        <v>76.439407892606738</v>
      </c>
      <c r="H147" s="10">
        <f t="shared" ca="1" si="90"/>
        <v>78.426832497814516</v>
      </c>
      <c r="I147" s="10">
        <f t="shared" ca="1" si="90"/>
        <v>80.465930142757699</v>
      </c>
      <c r="J147" s="10">
        <f t="shared" ca="1" si="90"/>
        <v>82.5580443264694</v>
      </c>
      <c r="K147" s="10">
        <f t="shared" ca="1" si="90"/>
        <v>84.704553478957607</v>
      </c>
      <c r="L147" s="10">
        <f t="shared" ca="1" si="90"/>
        <v>86.906871869410509</v>
      </c>
      <c r="M147" s="10">
        <f t="shared" ca="1" si="90"/>
        <v>89.166450538015184</v>
      </c>
      <c r="N147" s="10">
        <f t="shared" ca="1" si="90"/>
        <v>91.484778252003579</v>
      </c>
      <c r="O147" s="10">
        <f t="shared" ca="1" si="90"/>
        <v>93.863382486555679</v>
      </c>
      <c r="P147" s="10">
        <f t="shared" ca="1" si="90"/>
        <v>96.303830431206123</v>
      </c>
      <c r="Q147" s="10">
        <f t="shared" ca="1" si="90"/>
        <v>98.807730022417488</v>
      </c>
      <c r="R147" s="10">
        <f t="shared" ca="1" si="90"/>
        <v>101.37673100300034</v>
      </c>
      <c r="S147" s="10">
        <f t="shared" ca="1" si="90"/>
        <v>104.01252600907836</v>
      </c>
      <c r="T147" s="10">
        <f t="shared" ca="1" si="90"/>
        <v>106.7168516853144</v>
      </c>
      <c r="U147" s="10">
        <f t="shared" ca="1" si="90"/>
        <v>109.49148982913258</v>
      </c>
      <c r="V147" s="10">
        <f t="shared" ca="1" si="90"/>
        <v>112.33826856469003</v>
      </c>
      <c r="W147" s="10">
        <f t="shared" ca="1" si="90"/>
        <v>115.25906354737197</v>
      </c>
      <c r="X147" s="10">
        <f t="shared" ca="1" si="90"/>
        <v>118.25579919960364</v>
      </c>
      <c r="Y147" s="10">
        <f t="shared" ca="1" si="90"/>
        <v>121.33044997879334</v>
      </c>
      <c r="Z147" s="10">
        <f t="shared" ca="1" si="90"/>
        <v>124.48504167824197</v>
      </c>
      <c r="AA147" s="10">
        <f t="shared" ca="1" si="90"/>
        <v>127.72165276187627</v>
      </c>
      <c r="AB147" s="10">
        <f t="shared" ca="1" si="90"/>
        <v>131.04241573368506</v>
      </c>
      <c r="AC147" s="10">
        <f t="shared" ca="1" si="90"/>
        <v>134.44951854276087</v>
      </c>
      <c r="AD147" s="10">
        <f t="shared" ca="1" si="90"/>
        <v>137.94520602487265</v>
      </c>
      <c r="AE147" s="10">
        <f t="shared" ca="1" si="90"/>
        <v>141.53178138151935</v>
      </c>
      <c r="AF147" s="10">
        <f t="shared" ca="1" si="90"/>
        <v>145.21160769743886</v>
      </c>
      <c r="AG147" s="10">
        <f t="shared" ca="1" si="90"/>
        <v>148.98710949757228</v>
      </c>
      <c r="AH147" s="10">
        <f t="shared" ca="1" si="90"/>
        <v>152.86077434450917</v>
      </c>
      <c r="AI147" s="10">
        <f t="shared" ca="1" si="90"/>
        <v>156.8351544774664</v>
      </c>
      <c r="AJ147" s="10">
        <f t="shared" ca="1" si="90"/>
        <v>160.91286849388052</v>
      </c>
      <c r="AK147" s="10">
        <f t="shared" ca="1" si="90"/>
        <v>165.09660307472143</v>
      </c>
      <c r="AL147" s="10">
        <f t="shared" ca="1" si="90"/>
        <v>169.38911475466418</v>
      </c>
    </row>
    <row r="148" spans="1:38" x14ac:dyDescent="0.25">
      <c r="A148" t="str">
        <f>MAIN!$B$114</f>
        <v>Citas kapitālizmaksas</v>
      </c>
      <c r="B148" s="2">
        <f>MAIN!$G$116</f>
        <v>30</v>
      </c>
      <c r="C148" s="9">
        <f>MAIN!$G$117</f>
        <v>200</v>
      </c>
      <c r="D148" s="10">
        <f t="shared" si="75"/>
        <v>200</v>
      </c>
      <c r="E148" s="10">
        <f t="shared" ref="E148:AL148" si="91">D148*(1+INFLATION)</f>
        <v>205.20000000000002</v>
      </c>
      <c r="F148" s="10">
        <f t="shared" si="91"/>
        <v>210.53520000000003</v>
      </c>
      <c r="G148" s="10">
        <f t="shared" si="91"/>
        <v>216.00911520000002</v>
      </c>
      <c r="H148" s="10">
        <f t="shared" si="91"/>
        <v>221.62535219520004</v>
      </c>
      <c r="I148" s="10">
        <f t="shared" si="91"/>
        <v>227.38761135227523</v>
      </c>
      <c r="J148" s="10">
        <f t="shared" si="91"/>
        <v>233.2996892474344</v>
      </c>
      <c r="K148" s="10">
        <f t="shared" si="91"/>
        <v>239.3654811678677</v>
      </c>
      <c r="L148" s="10">
        <f t="shared" si="91"/>
        <v>245.58898367823227</v>
      </c>
      <c r="M148" s="10">
        <f t="shared" si="91"/>
        <v>251.97429725386633</v>
      </c>
      <c r="N148" s="10">
        <f t="shared" si="91"/>
        <v>258.52562898246686</v>
      </c>
      <c r="O148" s="10">
        <f t="shared" si="91"/>
        <v>265.24729533601101</v>
      </c>
      <c r="P148" s="10">
        <f t="shared" si="91"/>
        <v>272.1437250147473</v>
      </c>
      <c r="Q148" s="10">
        <f t="shared" si="91"/>
        <v>279.21946186513077</v>
      </c>
      <c r="R148" s="10">
        <f t="shared" si="91"/>
        <v>286.47916787362419</v>
      </c>
      <c r="S148" s="10">
        <f t="shared" si="91"/>
        <v>293.92762623833841</v>
      </c>
      <c r="T148" s="10">
        <f t="shared" si="91"/>
        <v>301.56974452053521</v>
      </c>
      <c r="U148" s="10">
        <f t="shared" si="91"/>
        <v>309.41055787806914</v>
      </c>
      <c r="V148" s="10">
        <f t="shared" si="91"/>
        <v>317.45523238289894</v>
      </c>
      <c r="W148" s="10">
        <f t="shared" si="91"/>
        <v>325.70906842485431</v>
      </c>
      <c r="X148" s="10">
        <f t="shared" si="91"/>
        <v>334.17750420390053</v>
      </c>
      <c r="Y148" s="10">
        <f t="shared" si="91"/>
        <v>342.86611931320192</v>
      </c>
      <c r="Z148" s="10">
        <f t="shared" si="91"/>
        <v>351.78063841534515</v>
      </c>
      <c r="AA148" s="10">
        <f t="shared" si="91"/>
        <v>360.92693501414414</v>
      </c>
      <c r="AB148" s="10">
        <f t="shared" si="91"/>
        <v>370.31103532451186</v>
      </c>
      <c r="AC148" s="10">
        <f t="shared" si="91"/>
        <v>379.93912224294917</v>
      </c>
      <c r="AD148" s="10">
        <f t="shared" si="91"/>
        <v>389.81753942126585</v>
      </c>
      <c r="AE148" s="10">
        <f t="shared" si="91"/>
        <v>399.95279544621877</v>
      </c>
      <c r="AF148" s="10">
        <f t="shared" si="91"/>
        <v>410.35156812782049</v>
      </c>
      <c r="AG148" s="10">
        <f t="shared" si="91"/>
        <v>421.02070889914381</v>
      </c>
      <c r="AH148" s="10">
        <f t="shared" si="91"/>
        <v>431.96724733052156</v>
      </c>
      <c r="AI148" s="10">
        <f t="shared" si="91"/>
        <v>443.19839576111514</v>
      </c>
      <c r="AJ148" s="10">
        <f t="shared" si="91"/>
        <v>454.72155405090416</v>
      </c>
      <c r="AK148" s="10">
        <f t="shared" si="91"/>
        <v>466.54431445622765</v>
      </c>
      <c r="AL148" s="10">
        <f t="shared" si="91"/>
        <v>478.6744666320896</v>
      </c>
    </row>
    <row r="152" spans="1:38" x14ac:dyDescent="0.25">
      <c r="F152" s="164" t="s">
        <v>74</v>
      </c>
      <c r="G152" s="164"/>
      <c r="H152" s="164"/>
      <c r="J152" s="164" t="str">
        <f>"CAPEX Y2-Y"&amp;MAIN!$G$7</f>
        <v>CAPEX Y2-Y20</v>
      </c>
      <c r="K152" s="164"/>
      <c r="L152" s="164"/>
    </row>
    <row r="153" spans="1:38" x14ac:dyDescent="0.25">
      <c r="A153" s="5" t="str">
        <f>"CAPEX for "&amp;MAIN!$G$7&amp;" years"</f>
        <v>CAPEX for 20 years</v>
      </c>
      <c r="B153" s="11">
        <v>1</v>
      </c>
      <c r="C153" s="11">
        <v>2</v>
      </c>
      <c r="D153" s="11">
        <v>3</v>
      </c>
      <c r="F153" s="11">
        <v>1</v>
      </c>
      <c r="G153" s="11">
        <v>2</v>
      </c>
      <c r="H153" s="11">
        <v>3</v>
      </c>
      <c r="J153" s="11">
        <v>1</v>
      </c>
      <c r="K153" s="11">
        <v>2</v>
      </c>
      <c r="L153" s="11">
        <v>3</v>
      </c>
    </row>
    <row r="154" spans="1:38" x14ac:dyDescent="0.25">
      <c r="A154" t="str">
        <f>MAIN!$B$16</f>
        <v>Ēkas būvkonstrukcijas: Karkass</v>
      </c>
      <c r="B154" s="7">
        <f ca="1">SUM(OFFSET(D13,0,0,1,MAIN!$G$7))</f>
        <v>350539.8</v>
      </c>
      <c r="C154" s="7">
        <f ca="1">SUM(OFFSET(D63,0,0,1,MAIN!$G$7))</f>
        <v>350539.8</v>
      </c>
      <c r="D154" s="7">
        <f ca="1">SUM(OFFSET(D113,0,0,1,MAIN!$G$7))</f>
        <v>350539.8</v>
      </c>
      <c r="F154" s="7">
        <f t="shared" ref="F154:F161" si="92">D13</f>
        <v>350539.8</v>
      </c>
      <c r="G154" s="7">
        <f t="shared" ref="G154:G161" si="93">D63</f>
        <v>350539.8</v>
      </c>
      <c r="H154" s="7">
        <f t="shared" ref="H154:H161" si="94">D113</f>
        <v>350539.8</v>
      </c>
      <c r="J154" s="7">
        <f ca="1">B154-F154</f>
        <v>0</v>
      </c>
      <c r="K154" s="7">
        <f t="shared" ref="K154:L154" ca="1" si="95">C154-G154</f>
        <v>0</v>
      </c>
      <c r="L154" s="7">
        <f t="shared" ca="1" si="95"/>
        <v>0</v>
      </c>
    </row>
    <row r="155" spans="1:38" x14ac:dyDescent="0.25">
      <c r="A155" t="str">
        <f>MAIN!$B$22</f>
        <v>Ēkas būvkonstrukcijas: Pamati</v>
      </c>
      <c r="B155" s="7">
        <f ca="1">SUM(OFFSET(D14,0,0,1,MAIN!$G$7))</f>
        <v>172965.38</v>
      </c>
      <c r="C155" s="7">
        <f ca="1">SUM(OFFSET(D64,0,0,1,MAIN!$G$7))</f>
        <v>276744.60800000001</v>
      </c>
      <c r="D155" s="7">
        <f ca="1">SUM(OFFSET(D114,0,0,1,MAIN!$G$7))</f>
        <v>172965.38</v>
      </c>
      <c r="F155" s="7">
        <f t="shared" si="92"/>
        <v>172965.38</v>
      </c>
      <c r="G155" s="7">
        <f t="shared" si="93"/>
        <v>276744.60800000001</v>
      </c>
      <c r="H155" s="7">
        <f t="shared" si="94"/>
        <v>172965.38</v>
      </c>
      <c r="J155" s="7">
        <f t="shared" ref="J155:J156" ca="1" si="96">B155-F155</f>
        <v>0</v>
      </c>
      <c r="K155" s="7">
        <f t="shared" ref="K155:K156" ca="1" si="97">C155-G155</f>
        <v>0</v>
      </c>
      <c r="L155" s="7">
        <f t="shared" ref="L155:L156" ca="1" si="98">D155-H155</f>
        <v>0</v>
      </c>
    </row>
    <row r="156" spans="1:38" x14ac:dyDescent="0.25">
      <c r="A156" t="str">
        <f>MAIN!$B$28</f>
        <v>Ēkas būvkonstrukcijas: Jumts</v>
      </c>
      <c r="B156" s="7">
        <f ca="1">SUM(OFFSET(D15,0,0,1,MAIN!$G$7))</f>
        <v>202904.3</v>
      </c>
      <c r="C156" s="7">
        <f ca="1">SUM(OFFSET(D65,0,0,1,MAIN!$G$7))</f>
        <v>202904.3</v>
      </c>
      <c r="D156" s="7">
        <f ca="1">SUM(OFFSET(D115,0,0,1,MAIN!$G$7))</f>
        <v>202904.3</v>
      </c>
      <c r="F156" s="7">
        <f t="shared" si="92"/>
        <v>202904.3</v>
      </c>
      <c r="G156" s="7">
        <f t="shared" si="93"/>
        <v>202904.3</v>
      </c>
      <c r="H156" s="7">
        <f t="shared" si="94"/>
        <v>202904.3</v>
      </c>
      <c r="J156" s="7">
        <f t="shared" ca="1" si="96"/>
        <v>0</v>
      </c>
      <c r="K156" s="7">
        <f t="shared" ca="1" si="97"/>
        <v>0</v>
      </c>
      <c r="L156" s="7">
        <f t="shared" ca="1" si="98"/>
        <v>0</v>
      </c>
    </row>
    <row r="157" spans="1:38" x14ac:dyDescent="0.25">
      <c r="A157" t="str">
        <f>MAIN!$B$34</f>
        <v>Elektroapgāde</v>
      </c>
      <c r="B157" s="7">
        <f ca="1">SUM(OFFSET(D16,0,0,1,MAIN!$G$7))</f>
        <v>167120.76</v>
      </c>
      <c r="C157" s="7">
        <f ca="1">SUM(OFFSET(D66,0,0,1,MAIN!$G$7))</f>
        <v>167120.76</v>
      </c>
      <c r="D157" s="7">
        <f ca="1">SUM(OFFSET(D116,0,0,1,MAIN!$G$7))</f>
        <v>167120.76</v>
      </c>
      <c r="F157" s="7">
        <f t="shared" si="92"/>
        <v>167120.76</v>
      </c>
      <c r="G157" s="7">
        <f t="shared" si="93"/>
        <v>167120.76</v>
      </c>
      <c r="H157" s="7">
        <f t="shared" si="94"/>
        <v>167120.76</v>
      </c>
      <c r="J157" s="7">
        <f t="shared" ref="J157:J170" ca="1" si="99">B157-F157</f>
        <v>0</v>
      </c>
      <c r="K157" s="7">
        <f t="shared" ref="K157:K170" ca="1" si="100">C157-G157</f>
        <v>0</v>
      </c>
      <c r="L157" s="7">
        <f t="shared" ref="L157:L169" ca="1" si="101">D157-H157</f>
        <v>0</v>
      </c>
    </row>
    <row r="158" spans="1:38" x14ac:dyDescent="0.25">
      <c r="A158" t="str">
        <f>MAIN!$B$40</f>
        <v>Ventilācija</v>
      </c>
      <c r="B158" s="7">
        <f ca="1">SUM(OFFSET(D17,0,0,1,MAIN!$G$7))</f>
        <v>586577.372921556</v>
      </c>
      <c r="C158" s="7">
        <f ca="1">SUM(OFFSET(D67,0,0,1,MAIN!$G$7))</f>
        <v>586577.372921556</v>
      </c>
      <c r="D158" s="7">
        <f ca="1">SUM(OFFSET(D117,0,0,1,MAIN!$G$7))</f>
        <v>586577.372921556</v>
      </c>
      <c r="F158" s="7">
        <f t="shared" si="92"/>
        <v>223156.65</v>
      </c>
      <c r="G158" s="7">
        <f t="shared" si="93"/>
        <v>223156.65</v>
      </c>
      <c r="H158" s="7">
        <f t="shared" si="94"/>
        <v>223156.65</v>
      </c>
      <c r="J158" s="7">
        <f t="shared" ca="1" si="99"/>
        <v>363420.72292155598</v>
      </c>
      <c r="K158" s="7">
        <f t="shared" ca="1" si="100"/>
        <v>363420.72292155598</v>
      </c>
      <c r="L158" s="7">
        <f t="shared" ca="1" si="101"/>
        <v>363420.72292155598</v>
      </c>
    </row>
    <row r="159" spans="1:38" x14ac:dyDescent="0.25">
      <c r="A159" t="str">
        <f>MAIN!$B$46</f>
        <v>Apkure</v>
      </c>
      <c r="B159" s="7">
        <f ca="1">SUM(OFFSET(D18,0,0,1,MAIN!$G$7))</f>
        <v>476359.31247187487</v>
      </c>
      <c r="C159" s="7">
        <f ca="1">SUM(OFFSET(D68,0,0,1,MAIN!$G$7))</f>
        <v>462068.53309771861</v>
      </c>
      <c r="D159" s="7">
        <f ca="1">SUM(OFFSET(D118,0,0,1,MAIN!$G$7))</f>
        <v>476359.31247187487</v>
      </c>
      <c r="F159" s="7">
        <f t="shared" si="92"/>
        <v>181225.45</v>
      </c>
      <c r="G159" s="7">
        <f t="shared" si="93"/>
        <v>175788.68650000001</v>
      </c>
      <c r="H159" s="7">
        <f t="shared" si="94"/>
        <v>181225.45</v>
      </c>
      <c r="J159" s="7">
        <f t="shared" ca="1" si="99"/>
        <v>295133.86247187486</v>
      </c>
      <c r="K159" s="7">
        <f t="shared" ca="1" si="100"/>
        <v>286279.8465977186</v>
      </c>
      <c r="L159" s="7">
        <f t="shared" ca="1" si="101"/>
        <v>295133.86247187486</v>
      </c>
    </row>
    <row r="160" spans="1:38" x14ac:dyDescent="0.25">
      <c r="A160" t="str">
        <f>MAIN!$B$52</f>
        <v>Ūdensvads, kanalizācija</v>
      </c>
      <c r="B160" s="7">
        <f ca="1">SUM(OFFSET(D19,0,0,1,MAIN!$G$7))</f>
        <v>149680.4</v>
      </c>
      <c r="C160" s="7">
        <f ca="1">SUM(OFFSET(D69,0,0,1,MAIN!$G$7))</f>
        <v>149680.4</v>
      </c>
      <c r="D160" s="7">
        <f ca="1">SUM(OFFSET(D119,0,0,1,MAIN!$G$7))</f>
        <v>149680.4</v>
      </c>
      <c r="F160" s="7">
        <f t="shared" si="92"/>
        <v>149680.4</v>
      </c>
      <c r="G160" s="7">
        <f t="shared" si="93"/>
        <v>149680.4</v>
      </c>
      <c r="H160" s="7">
        <f t="shared" si="94"/>
        <v>149680.4</v>
      </c>
      <c r="J160" s="7">
        <f t="shared" ca="1" si="99"/>
        <v>0</v>
      </c>
      <c r="K160" s="7">
        <f t="shared" ca="1" si="100"/>
        <v>0</v>
      </c>
      <c r="L160" s="7">
        <f t="shared" ca="1" si="101"/>
        <v>0</v>
      </c>
    </row>
    <row r="161" spans="1:12" x14ac:dyDescent="0.25">
      <c r="A161" t="str">
        <f>MAIN!$B$59</f>
        <v>Iekšējā apdare: Griestu apdare</v>
      </c>
      <c r="B161" s="7">
        <f ca="1">SUM(OFFSET(D20,0,0,1,MAIN!$G$7))</f>
        <v>255376.874315883</v>
      </c>
      <c r="C161" s="7">
        <f ca="1">SUM(OFFSET(D70,0,0,1,MAIN!$G$7))</f>
        <v>255376.874315883</v>
      </c>
      <c r="D161" s="7">
        <f ca="1">SUM(OFFSET(D120,0,0,1,MAIN!$G$7))</f>
        <v>284249.6986234606</v>
      </c>
      <c r="F161" s="7">
        <f t="shared" si="92"/>
        <v>104989.85</v>
      </c>
      <c r="G161" s="7">
        <f t="shared" si="93"/>
        <v>104989.85</v>
      </c>
      <c r="H161" s="7">
        <f t="shared" si="94"/>
        <v>108139.54550000001</v>
      </c>
      <c r="J161" s="7">
        <f t="shared" ca="1" si="99"/>
        <v>150387.024315883</v>
      </c>
      <c r="K161" s="7">
        <f t="shared" ca="1" si="100"/>
        <v>150387.024315883</v>
      </c>
      <c r="L161" s="7">
        <f t="shared" ca="1" si="101"/>
        <v>176110.15312346059</v>
      </c>
    </row>
    <row r="162" spans="1:12" x14ac:dyDescent="0.25">
      <c r="A162" t="str">
        <f>MAIN!$B$65</f>
        <v>Iekšējā apdare: Grīdu apdare</v>
      </c>
      <c r="B162" s="7">
        <f ca="1">SUM(OFFSET(D21,0,0,1,MAIN!$G$7))</f>
        <v>535793.68274076516</v>
      </c>
      <c r="C162" s="7">
        <f ca="1">SUM(OFFSET(D71,0,0,1,MAIN!$G$7))</f>
        <v>535793.68274076516</v>
      </c>
      <c r="D162" s="7">
        <f ca="1">SUM(OFFSET(D121,0,0,1,MAIN!$G$7))</f>
        <v>596370.337961899</v>
      </c>
      <c r="F162" s="7">
        <f t="shared" ref="F162:F163" si="102">D21</f>
        <v>220274.05</v>
      </c>
      <c r="G162" s="7">
        <f t="shared" ref="G162:G163" si="103">D71</f>
        <v>220274.05</v>
      </c>
      <c r="H162" s="7">
        <f t="shared" ref="H162:H163" si="104">D121</f>
        <v>226882.2715</v>
      </c>
      <c r="J162" s="7">
        <f t="shared" ref="J162:J163" ca="1" si="105">B162-F162</f>
        <v>315519.63274076517</v>
      </c>
      <c r="K162" s="7">
        <f t="shared" ref="K162:K163" ca="1" si="106">C162-G162</f>
        <v>315519.63274076517</v>
      </c>
      <c r="L162" s="7">
        <f t="shared" ref="L162:L163" ca="1" si="107">D162-H162</f>
        <v>369488.06646189897</v>
      </c>
    </row>
    <row r="163" spans="1:12" x14ac:dyDescent="0.25">
      <c r="A163" t="str">
        <f>MAIN!$B$71</f>
        <v>Iekšējā apdare: Sienu apdare</v>
      </c>
      <c r="B163" s="7">
        <f ca="1">SUM(OFFSET(D22,0,0,1,MAIN!$G$7))</f>
        <v>674966.29983292823</v>
      </c>
      <c r="C163" s="7">
        <f ca="1">SUM(OFFSET(D72,0,0,1,MAIN!$G$7))</f>
        <v>674966.29983292823</v>
      </c>
      <c r="D163" s="7">
        <f ca="1">SUM(OFFSET(D122,0,0,1,MAIN!$G$7))</f>
        <v>751277.76476419042</v>
      </c>
      <c r="F163" s="7">
        <f t="shared" si="102"/>
        <v>277490.32</v>
      </c>
      <c r="G163" s="7">
        <f t="shared" si="103"/>
        <v>277490.32</v>
      </c>
      <c r="H163" s="7">
        <f t="shared" si="104"/>
        <v>285815.02960000001</v>
      </c>
      <c r="J163" s="7">
        <f t="shared" ca="1" si="105"/>
        <v>397475.97983292822</v>
      </c>
      <c r="K163" s="7">
        <f t="shared" ca="1" si="106"/>
        <v>397475.97983292822</v>
      </c>
      <c r="L163" s="7">
        <f t="shared" ca="1" si="107"/>
        <v>465462.73516419041</v>
      </c>
    </row>
    <row r="164" spans="1:12" x14ac:dyDescent="0.25">
      <c r="A164" t="str">
        <f>MAIN!$B$77</f>
        <v>Iekšdurvis</v>
      </c>
      <c r="B164" s="7">
        <f ca="1">SUM(OFFSET(D23,0,0,1,MAIN!$G$7))</f>
        <v>263502.41423708416</v>
      </c>
      <c r="C164" s="7">
        <f ca="1">SUM(OFFSET(D73,0,0,1,MAIN!$G$7))</f>
        <v>263502.41423708416</v>
      </c>
      <c r="D164" s="7">
        <f ca="1">SUM(OFFSET(D123,0,0,1,MAIN!$G$7))</f>
        <v>111580.31199999999</v>
      </c>
      <c r="F164" s="7">
        <f t="shared" ref="F164:F170" si="108">D23</f>
        <v>108330.4</v>
      </c>
      <c r="G164" s="7">
        <f t="shared" ref="G164:G170" si="109">D73</f>
        <v>108330.4</v>
      </c>
      <c r="H164" s="7">
        <f t="shared" ref="H164:H170" si="110">D123</f>
        <v>111580.31199999999</v>
      </c>
      <c r="J164" s="7">
        <f t="shared" ref="J164" ca="1" si="111">B164-F164</f>
        <v>155172.01423708416</v>
      </c>
      <c r="K164" s="7">
        <f t="shared" ref="K164" ca="1" si="112">C164-G164</f>
        <v>155172.01423708416</v>
      </c>
      <c r="L164" s="7">
        <f t="shared" ref="L164" ca="1" si="113">D164-H164</f>
        <v>0</v>
      </c>
    </row>
    <row r="165" spans="1:12" x14ac:dyDescent="0.25">
      <c r="A165" t="str">
        <f>MAIN!$B$83</f>
        <v>Ārējā apdare</v>
      </c>
      <c r="B165" s="7">
        <f ca="1">SUM(OFFSET(D24,0,0,1,MAIN!$G$7))</f>
        <v>137716.29500000001</v>
      </c>
      <c r="C165" s="7">
        <f ca="1">SUM(OFFSET(D74,0,0,1,MAIN!$G$7))</f>
        <v>137716.29500000001</v>
      </c>
      <c r="D165" s="7">
        <f ca="1">SUM(OFFSET(D124,0,0,1,MAIN!$G$7))</f>
        <v>137716.29500000001</v>
      </c>
      <c r="F165" s="7">
        <f t="shared" si="108"/>
        <v>137716.29500000001</v>
      </c>
      <c r="G165" s="7">
        <f t="shared" si="109"/>
        <v>137716.29500000001</v>
      </c>
      <c r="H165" s="7">
        <f t="shared" si="110"/>
        <v>137716.29500000001</v>
      </c>
      <c r="J165" s="7">
        <f t="shared" ca="1" si="99"/>
        <v>0</v>
      </c>
      <c r="K165" s="7">
        <f t="shared" ca="1" si="100"/>
        <v>0</v>
      </c>
      <c r="L165" s="7">
        <f t="shared" ca="1" si="101"/>
        <v>0</v>
      </c>
    </row>
    <row r="166" spans="1:12" x14ac:dyDescent="0.25">
      <c r="A166" t="str">
        <f>MAIN!$B$90</f>
        <v>Ārsienas</v>
      </c>
      <c r="B166" s="7">
        <f ca="1">SUM(OFFSET(D25,0,0,1,MAIN!$G$7))</f>
        <v>87448.554999999993</v>
      </c>
      <c r="C166" s="7">
        <f ca="1">SUM(OFFSET(D75,0,0,1,MAIN!$G$7))</f>
        <v>92695.468299999993</v>
      </c>
      <c r="D166" s="7">
        <f ca="1">SUM(OFFSET(D125,0,0,1,MAIN!$G$7))</f>
        <v>87448.554999999993</v>
      </c>
      <c r="F166" s="7">
        <f t="shared" si="108"/>
        <v>87448.554999999993</v>
      </c>
      <c r="G166" s="7">
        <f t="shared" si="109"/>
        <v>92695.468299999993</v>
      </c>
      <c r="H166" s="7">
        <f t="shared" si="110"/>
        <v>87448.554999999993</v>
      </c>
      <c r="J166" s="7">
        <f t="shared" ca="1" si="99"/>
        <v>0</v>
      </c>
      <c r="K166" s="7">
        <f t="shared" ca="1" si="100"/>
        <v>0</v>
      </c>
      <c r="L166" s="7">
        <f t="shared" ca="1" si="101"/>
        <v>0</v>
      </c>
    </row>
    <row r="167" spans="1:12" x14ac:dyDescent="0.25">
      <c r="A167" t="str">
        <f>MAIN!$B$96</f>
        <v>Logi un stiklotās fasādes</v>
      </c>
      <c r="B167" s="7">
        <f ca="1">SUM(OFFSET(D26,0,0,1,MAIN!$G$7))</f>
        <v>112438.19</v>
      </c>
      <c r="C167" s="7">
        <f ca="1">SUM(OFFSET(D76,0,0,1,MAIN!$G$7))</f>
        <v>119184.4814</v>
      </c>
      <c r="D167" s="7">
        <f ca="1">SUM(OFFSET(D126,0,0,1,MAIN!$G$7))</f>
        <v>112438.19</v>
      </c>
      <c r="F167" s="7">
        <f t="shared" si="108"/>
        <v>112438.19</v>
      </c>
      <c r="G167" s="7">
        <f t="shared" si="109"/>
        <v>119184.4814</v>
      </c>
      <c r="H167" s="7">
        <f t="shared" si="110"/>
        <v>112438.19</v>
      </c>
      <c r="J167" s="7">
        <f t="shared" ca="1" si="99"/>
        <v>0</v>
      </c>
      <c r="K167" s="7">
        <f t="shared" ca="1" si="100"/>
        <v>0</v>
      </c>
      <c r="L167" s="7">
        <f t="shared" ca="1" si="101"/>
        <v>0</v>
      </c>
    </row>
    <row r="168" spans="1:12" x14ac:dyDescent="0.25">
      <c r="A168" t="str">
        <f>MAIN!$B$102</f>
        <v>Ārdurvis</v>
      </c>
      <c r="B168" s="7">
        <f ca="1">SUM(OFFSET(D27,0,0,1,MAIN!$G$7))</f>
        <v>37453.839999999997</v>
      </c>
      <c r="C168" s="7">
        <f ca="1">SUM(OFFSET(D77,0,0,1,MAIN!$G$7))</f>
        <v>37453.839999999997</v>
      </c>
      <c r="D168" s="7">
        <f ca="1">SUM(OFFSET(D127,0,0,1,MAIN!$G$7))</f>
        <v>37453.839999999997</v>
      </c>
      <c r="F168" s="7">
        <f t="shared" si="108"/>
        <v>37453.839999999997</v>
      </c>
      <c r="G168" s="7">
        <f t="shared" si="109"/>
        <v>37453.839999999997</v>
      </c>
      <c r="H168" s="7">
        <f t="shared" si="110"/>
        <v>37453.839999999997</v>
      </c>
      <c r="J168" s="7">
        <f t="shared" ca="1" si="99"/>
        <v>0</v>
      </c>
      <c r="K168" s="7">
        <f t="shared" ca="1" si="100"/>
        <v>0</v>
      </c>
      <c r="L168" s="7">
        <f t="shared" ca="1" si="101"/>
        <v>0</v>
      </c>
    </row>
    <row r="169" spans="1:12" x14ac:dyDescent="0.25">
      <c r="A169" t="str">
        <f>MAIN!$B$108</f>
        <v>Jumts</v>
      </c>
      <c r="B169" s="7">
        <f ca="1">SUM(OFFSET(D28,0,0,1,MAIN!$G$7))</f>
        <v>49541.97</v>
      </c>
      <c r="C169" s="7">
        <f ca="1">SUM(OFFSET(D78,0,0,1,MAIN!$G$7))</f>
        <v>52514.488200000007</v>
      </c>
      <c r="D169" s="7">
        <f ca="1">SUM(OFFSET(D128,0,0,1,MAIN!$G$7))</f>
        <v>49541.97</v>
      </c>
      <c r="F169" s="7">
        <f t="shared" si="108"/>
        <v>49541.97</v>
      </c>
      <c r="G169" s="7">
        <f t="shared" si="109"/>
        <v>52514.488200000007</v>
      </c>
      <c r="H169" s="7">
        <f t="shared" si="110"/>
        <v>49541.97</v>
      </c>
      <c r="J169" s="7">
        <f t="shared" ca="1" si="99"/>
        <v>0</v>
      </c>
      <c r="K169" s="7">
        <f t="shared" ca="1" si="100"/>
        <v>0</v>
      </c>
      <c r="L169" s="7">
        <f t="shared" ca="1" si="101"/>
        <v>0</v>
      </c>
    </row>
    <row r="170" spans="1:12" x14ac:dyDescent="0.25">
      <c r="A170" t="str">
        <f>MAIN!$B$114</f>
        <v>Citas kapitālizmaksas</v>
      </c>
      <c r="B170" s="7">
        <f ca="1">SUM(OFFSET(D29,0,0,1,MAIN!$G$7))</f>
        <v>467850.76999999984</v>
      </c>
      <c r="C170" s="7">
        <f ca="1">SUM(OFFSET(D79,0,0,1,MAIN!$G$7))</f>
        <v>467850.58260000014</v>
      </c>
      <c r="D170" s="7">
        <f ca="1">SUM(OFFSET(D129,0,0,1,MAIN!$G$7))</f>
        <v>1178935.4314000001</v>
      </c>
      <c r="F170" s="7">
        <f t="shared" si="108"/>
        <v>467850.76999999984</v>
      </c>
      <c r="G170" s="7">
        <f t="shared" si="109"/>
        <v>467850.58260000014</v>
      </c>
      <c r="H170" s="7">
        <f t="shared" si="110"/>
        <v>1178935.4314000001</v>
      </c>
      <c r="J170" s="7">
        <f t="shared" ca="1" si="99"/>
        <v>0</v>
      </c>
      <c r="K170" s="7">
        <f t="shared" ca="1" si="100"/>
        <v>0</v>
      </c>
      <c r="L170" s="7">
        <f ca="1">D170-H170</f>
        <v>0</v>
      </c>
    </row>
    <row r="171" spans="1:12" x14ac:dyDescent="0.25">
      <c r="B171" s="2"/>
      <c r="C171" s="2"/>
      <c r="D171" s="2"/>
    </row>
    <row r="172" spans="1:12" x14ac:dyDescent="0.25">
      <c r="A172" s="5" t="str">
        <f>"OPEX for "&amp;MAIN!$G$7&amp;" years"</f>
        <v>OPEX for 20 years</v>
      </c>
      <c r="B172" s="11">
        <v>1</v>
      </c>
      <c r="C172" s="11">
        <v>2</v>
      </c>
      <c r="D172" s="11">
        <v>3</v>
      </c>
    </row>
    <row r="173" spans="1:12" x14ac:dyDescent="0.25">
      <c r="A173" t="str">
        <f>MAIN!$B$16</f>
        <v>Ēkas būvkonstrukcijas: Karkass</v>
      </c>
      <c r="B173" s="7">
        <f ca="1">SUM(OFFSET(D32,0,0,1,MAIN!$G$7))</f>
        <v>12921.581178058892</v>
      </c>
      <c r="C173" s="7">
        <f ca="1">SUM(OFFSET(D82,0,0,1,MAIN!$G$7))</f>
        <v>12921.581178058892</v>
      </c>
      <c r="D173" s="7">
        <f ca="1">SUM(OFFSET(D132,0,0,1,MAIN!$G$7))</f>
        <v>12921.581178058892</v>
      </c>
    </row>
    <row r="174" spans="1:12" x14ac:dyDescent="0.25">
      <c r="A174" t="str">
        <f>MAIN!$B$22</f>
        <v>Ēkas būvkonstrukcijas: Pamati</v>
      </c>
      <c r="B174" s="7">
        <f ca="1">SUM(OFFSET(D33,0,0,1,MAIN!$G$7))</f>
        <v>5578.8612985767368</v>
      </c>
      <c r="C174" s="7">
        <f ca="1">SUM(OFFSET(D83,0,0,1,MAIN!$G$7))</f>
        <v>8926.1780777227759</v>
      </c>
      <c r="D174" s="7">
        <f ca="1">SUM(OFFSET(D133,0,0,1,MAIN!$G$7))</f>
        <v>5578.8612985767368</v>
      </c>
    </row>
    <row r="175" spans="1:12" x14ac:dyDescent="0.25">
      <c r="A175" t="str">
        <f>MAIN!$B$28</f>
        <v>Ēkas būvkonstrukcijas: Jumts</v>
      </c>
      <c r="B175" s="7">
        <f ca="1">SUM(OFFSET(D34,0,0,1,MAIN!$G$7))</f>
        <v>6544.5174438075601</v>
      </c>
      <c r="C175" s="7">
        <f ca="1">SUM(OFFSET(D84,0,0,1,MAIN!$G$7))</f>
        <v>6544.5174438075601</v>
      </c>
      <c r="D175" s="7">
        <f ca="1">SUM(OFFSET(D134,0,0,1,MAIN!$G$7))</f>
        <v>6544.5174438075601</v>
      </c>
    </row>
    <row r="176" spans="1:12" x14ac:dyDescent="0.25">
      <c r="A176" t="str">
        <f>MAIN!$B$34</f>
        <v>Elektroapgāde</v>
      </c>
      <c r="B176" s="7">
        <f ca="1">SUM(OFFSET(D35,0,0,1,MAIN!$G$7))</f>
        <v>0</v>
      </c>
      <c r="C176" s="7">
        <f ca="1">SUM(OFFSET(D85,0,0,1,MAIN!$G$7))</f>
        <v>0</v>
      </c>
      <c r="D176" s="7">
        <f ca="1">SUM(OFFSET(D135,0,0,1,MAIN!$G$7))</f>
        <v>0</v>
      </c>
    </row>
    <row r="177" spans="1:4" x14ac:dyDescent="0.25">
      <c r="A177" t="str">
        <f>MAIN!$B$40</f>
        <v>Ventilācija</v>
      </c>
      <c r="B177" s="7">
        <f ca="1">SUM(OFFSET(D36,0,0,1,MAIN!$G$7))</f>
        <v>28790.963791830112</v>
      </c>
      <c r="C177" s="7">
        <f ca="1">SUM(OFFSET(D86,0,0,1,MAIN!$G$7))</f>
        <v>28790.963791830112</v>
      </c>
      <c r="D177" s="7">
        <f ca="1">SUM(OFFSET(D136,0,0,1,MAIN!$G$7))</f>
        <v>28790.963791830112</v>
      </c>
    </row>
    <row r="178" spans="1:4" x14ac:dyDescent="0.25">
      <c r="A178" t="str">
        <f>MAIN!$B$46</f>
        <v>Apkure</v>
      </c>
      <c r="B178" s="7">
        <f ca="1">SUM(OFFSET(D37,0,0,1,MAIN!$G$7))</f>
        <v>11690.566624629197</v>
      </c>
      <c r="C178" s="7">
        <f ca="1">SUM(OFFSET(D87,0,0,1,MAIN!$G$7))</f>
        <v>11339.849625890321</v>
      </c>
      <c r="D178" s="7">
        <f ca="1">SUM(OFFSET(D137,0,0,1,MAIN!$G$7))</f>
        <v>11690.566624629197</v>
      </c>
    </row>
    <row r="179" spans="1:4" x14ac:dyDescent="0.25">
      <c r="A179" t="str">
        <f>MAIN!$B$52</f>
        <v>Ūdensvads, kanalizācija</v>
      </c>
      <c r="B179" s="7">
        <f ca="1">SUM(OFFSET(D38,0,0,1,MAIN!$G$7))</f>
        <v>3862.2581731233631</v>
      </c>
      <c r="C179" s="7">
        <f ca="1">SUM(OFFSET(D88,0,0,1,MAIN!$G$7))</f>
        <v>3862.2581731233631</v>
      </c>
      <c r="D179" s="7">
        <f ca="1">SUM(OFFSET(D138,0,0,1,MAIN!$G$7))</f>
        <v>3862.2581731233631</v>
      </c>
    </row>
    <row r="180" spans="1:4" x14ac:dyDescent="0.25">
      <c r="A180" t="str">
        <f>MAIN!$B$59</f>
        <v>Iekšējā apdare: Griestu apdare</v>
      </c>
      <c r="B180" s="7">
        <f ca="1">SUM(OFFSET(D39,0,0,1,MAIN!$G$7))</f>
        <v>12642.42721515296</v>
      </c>
      <c r="C180" s="7">
        <f ca="1">SUM(OFFSET(D89,0,0,1,MAIN!$G$7))</f>
        <v>12642.42721515296</v>
      </c>
      <c r="D180" s="7">
        <f ca="1">SUM(OFFSET(D139,0,0,1,MAIN!$G$7))</f>
        <v>6975.9107312183278</v>
      </c>
    </row>
    <row r="181" spans="1:4" x14ac:dyDescent="0.25">
      <c r="A181" t="str">
        <f>MAIN!$B$65</f>
        <v>Iekšējā apdare: Grīdu apdare</v>
      </c>
      <c r="B181" s="7">
        <f ca="1">SUM(OFFSET(D40,0,0,1,MAIN!$G$7))</f>
        <v>26524.455883230268</v>
      </c>
      <c r="C181" s="7">
        <f ca="1">SUM(OFFSET(D90,0,0,1,MAIN!$G$7))</f>
        <v>26524.455883230268</v>
      </c>
      <c r="D181" s="7">
        <f ca="1">SUM(OFFSET(D140,0,0,1,MAIN!$G$7))</f>
        <v>14635.81583556813</v>
      </c>
    </row>
    <row r="182" spans="1:4" x14ac:dyDescent="0.25">
      <c r="A182" t="str">
        <f>MAIN!$B$71</f>
        <v>Iekšējā apdare: Sienu apdare</v>
      </c>
      <c r="B182" s="7">
        <f ca="1">SUM(OFFSET(D41,0,0,1,MAIN!$G$7))</f>
        <v>33414.193595947625</v>
      </c>
      <c r="C182" s="7">
        <f ca="1">SUM(OFFSET(D91,0,0,1,MAIN!$G$7))</f>
        <v>33414.193595947625</v>
      </c>
      <c r="D182" s="7">
        <f ca="1">SUM(OFFSET(D141,0,0,1,MAIN!$G$7))</f>
        <v>18437.474680621108</v>
      </c>
    </row>
    <row r="183" spans="1:4" x14ac:dyDescent="0.25">
      <c r="A183" t="str">
        <f>MAIN!$B$77</f>
        <v>Iekšdurvis</v>
      </c>
      <c r="B183" s="7">
        <f ca="1">SUM(OFFSET(D42,0,0,1,MAIN!$G$7))</f>
        <v>1863.5259873602824</v>
      </c>
      <c r="C183" s="7">
        <f ca="1">SUM(OFFSET(D92,0,0,1,MAIN!$G$7))</f>
        <v>1863.5259873602824</v>
      </c>
      <c r="D183" s="7">
        <f ca="1">SUM(OFFSET(D142,0,0,1,MAIN!$G$7))</f>
        <v>1151.6590601886544</v>
      </c>
    </row>
    <row r="184" spans="1:4" x14ac:dyDescent="0.25">
      <c r="A184" t="str">
        <f>MAIN!$B$83</f>
        <v>Ārējā apdare</v>
      </c>
      <c r="B184" s="7">
        <f ca="1">SUM(OFFSET(D43,0,0,1,MAIN!$G$7))</f>
        <v>8291.6026448177272</v>
      </c>
      <c r="C184" s="7">
        <f ca="1">SUM(OFFSET(D93,0,0,1,MAIN!$G$7))</f>
        <v>8291.6026448177272</v>
      </c>
      <c r="D184" s="7">
        <f ca="1">SUM(OFFSET(D143,0,0,1,MAIN!$G$7))</f>
        <v>8291.6026448177272</v>
      </c>
    </row>
    <row r="185" spans="1:4" x14ac:dyDescent="0.25">
      <c r="A185" t="str">
        <f>MAIN!$B$90</f>
        <v>Ārsienas</v>
      </c>
      <c r="B185" s="7">
        <f ca="1">SUM(OFFSET(D44,0,0,1,MAIN!$G$7))</f>
        <v>3610.3473403500025</v>
      </c>
      <c r="C185" s="7">
        <f ca="1">SUM(OFFSET(D94,0,0,1,MAIN!$G$7))</f>
        <v>3826.9681807710049</v>
      </c>
      <c r="D185" s="7">
        <f ca="1">SUM(OFFSET(D144,0,0,1,MAIN!$G$7))</f>
        <v>3610.3473403500025</v>
      </c>
    </row>
    <row r="186" spans="1:4" x14ac:dyDescent="0.25">
      <c r="A186" t="str">
        <f>MAIN!$B$96</f>
        <v>Logi un stiklotās fasādes</v>
      </c>
      <c r="B186" s="7">
        <f ca="1">SUM(OFFSET(D45,0,0,1,MAIN!$G$7))</f>
        <v>3920.6537711548713</v>
      </c>
      <c r="C186" s="7">
        <f ca="1">SUM(OFFSET(D95,0,0,1,MAIN!$G$7))</f>
        <v>4155.8929974241646</v>
      </c>
      <c r="D186" s="7">
        <f ca="1">SUM(OFFSET(D145,0,0,1,MAIN!$G$7))</f>
        <v>3920.6537711548713</v>
      </c>
    </row>
    <row r="187" spans="1:4" x14ac:dyDescent="0.25">
      <c r="A187" t="str">
        <f>MAIN!$B$102</f>
        <v>Ārdurvis</v>
      </c>
      <c r="B187" s="7">
        <f ca="1">SUM(OFFSET(D46,0,0,1,MAIN!$G$7))</f>
        <v>439.28870402554293</v>
      </c>
      <c r="C187" s="7">
        <f ca="1">SUM(OFFSET(D96,0,0,1,MAIN!$G$7))</f>
        <v>439.28870402554293</v>
      </c>
      <c r="D187" s="7">
        <f ca="1">SUM(OFFSET(D146,0,0,1,MAIN!$G$7))</f>
        <v>439.28870402554293</v>
      </c>
    </row>
    <row r="188" spans="1:4" x14ac:dyDescent="0.25">
      <c r="A188" t="str">
        <f>MAIN!$B$108</f>
        <v>Jumts</v>
      </c>
      <c r="B188" s="7">
        <f ca="1">SUM(OFFSET(D47,0,0,1,MAIN!$G$7))</f>
        <v>1826.2137054792593</v>
      </c>
      <c r="C188" s="7">
        <f ca="1">SUM(OFFSET(D97,0,0,1,MAIN!$G$7))</f>
        <v>1935.7865278080153</v>
      </c>
      <c r="D188" s="7">
        <f ca="1">SUM(OFFSET(D147,0,0,1,MAIN!$G$7))</f>
        <v>1826.2137054792593</v>
      </c>
    </row>
    <row r="189" spans="1:4" x14ac:dyDescent="0.25">
      <c r="A189" t="str">
        <f>MAIN!$B$114</f>
        <v>Citas kapitālizmaksas</v>
      </c>
      <c r="B189" s="7">
        <f ca="1">SUM(OFFSET(D48,0,0,1,MAIN!$G$7))</f>
        <v>5160.6732386115527</v>
      </c>
      <c r="C189" s="7">
        <f ca="1">SUM(OFFSET(D98,0,0,1,MAIN!$G$7))</f>
        <v>5160.6732386115527</v>
      </c>
      <c r="D189" s="7">
        <f ca="1">SUM(OFFSET(D148,0,0,1,MAIN!$G$7))</f>
        <v>5160.6732386115527</v>
      </c>
    </row>
    <row r="190" spans="1:4" x14ac:dyDescent="0.25">
      <c r="B190" s="7"/>
      <c r="C190" s="7"/>
      <c r="D190" s="7"/>
    </row>
    <row r="191" spans="1:4" x14ac:dyDescent="0.25">
      <c r="A191" s="5" t="str">
        <f>"Utility for "&amp;MAIN!$G$7&amp;" years"</f>
        <v>Utility for 20 years</v>
      </c>
      <c r="B191" s="11">
        <v>1</v>
      </c>
      <c r="C191" s="11">
        <v>2</v>
      </c>
      <c r="D191" s="11">
        <v>3</v>
      </c>
    </row>
    <row r="192" spans="1:4" x14ac:dyDescent="0.25">
      <c r="A192" t="str">
        <f>MAIN!$B$121</f>
        <v>Apkure</v>
      </c>
      <c r="B192" s="7">
        <f ca="1">SUM(OFFSET(D3,0,0,1,MAIN!$G$7))</f>
        <v>479985.02192948636</v>
      </c>
      <c r="C192" s="7">
        <f ca="1">SUM(OFFSET(D53,0,0,1,MAIN!$G$7))</f>
        <v>277367.82544321666</v>
      </c>
      <c r="D192" s="7">
        <f ca="1">SUM(OFFSET(D103,0,0,1,MAIN!$G$7))</f>
        <v>479985.02192948636</v>
      </c>
    </row>
    <row r="193" spans="1:4" x14ac:dyDescent="0.25">
      <c r="A193" t="s">
        <v>55</v>
      </c>
      <c r="B193" s="7">
        <f ca="1">SUM(OFFSET(D4,0,0,1,MAIN!$G$7))</f>
        <v>85391.201170291635</v>
      </c>
      <c r="C193" s="7">
        <f ca="1">SUM(OFFSET(D54,0,0,1,MAIN!$G$7))</f>
        <v>85391.201170291635</v>
      </c>
      <c r="D193" s="7">
        <f ca="1">SUM(OFFSET(D104,0,0,1,MAIN!$G$7))</f>
        <v>85391.201170291635</v>
      </c>
    </row>
    <row r="194" spans="1:4" x14ac:dyDescent="0.25">
      <c r="A194" t="s">
        <v>54</v>
      </c>
      <c r="B194" s="7">
        <f ca="1">SUM(OFFSET(D5,0,0,1,MAIN!$G$7))</f>
        <v>58831.674920171696</v>
      </c>
      <c r="C194" s="7">
        <f ca="1">SUM(OFFSET(D55,0,0,1,MAIN!$G$7))</f>
        <v>58831.674920171696</v>
      </c>
      <c r="D194" s="7">
        <f ca="1">SUM(OFFSET(D105,0,0,1,MAIN!$G$7))</f>
        <v>58831.674920171696</v>
      </c>
    </row>
    <row r="195" spans="1:4" x14ac:dyDescent="0.25">
      <c r="A195" t="str">
        <f>MAIN!$B$138</f>
        <v>Kanalizācija</v>
      </c>
      <c r="B195" s="7">
        <f ca="1">SUM(OFFSET(D6,0,0,1,MAIN!$G$7))</f>
        <v>61153.977877546866</v>
      </c>
      <c r="C195" s="7">
        <f ca="1">SUM(OFFSET(D56,0,0,1,MAIN!$G$7))</f>
        <v>61153.977877546866</v>
      </c>
      <c r="D195" s="7">
        <f ca="1">SUM(OFFSET(D106,0,0,1,MAIN!$G$7))</f>
        <v>61153.977877546866</v>
      </c>
    </row>
    <row r="196" spans="1:4" x14ac:dyDescent="0.25">
      <c r="A196" t="str">
        <f>MAIN!$B$143 &amp; " " &amp;MAIN!$B$145</f>
        <v>Elektroenerģija Mehāniskā ventilācija</v>
      </c>
      <c r="B196" s="7">
        <f ca="1">SUM(OFFSET(D7,0,0,1,MAIN!$G$7))</f>
        <v>141278.30674320171</v>
      </c>
      <c r="C196" s="7">
        <f ca="1">SUM(OFFSET(D57,0,0,1,MAIN!$G$7))</f>
        <v>141278.30674320171</v>
      </c>
      <c r="D196" s="7">
        <f ca="1">SUM(OFFSET(D107,0,0,1,MAIN!$G$7))</f>
        <v>141278.30674320171</v>
      </c>
    </row>
    <row r="197" spans="1:4" x14ac:dyDescent="0.25">
      <c r="A197" t="str">
        <f>MAIN!$B$143 &amp; " " &amp;MAIN!$B$150</f>
        <v>Elektroenerģija Apgaismojums</v>
      </c>
      <c r="B197" s="7">
        <f ca="1">SUM(OFFSET(D8,0,0,1,MAIN!$G$7))</f>
        <v>179784.10243904553</v>
      </c>
      <c r="C197" s="7">
        <f ca="1">SUM(OFFSET(D58,0,0,1,MAIN!$G$7))</f>
        <v>179784.10243904553</v>
      </c>
      <c r="D197" s="7">
        <f ca="1">SUM(OFFSET(D108,0,0,1,MAIN!$G$7))</f>
        <v>179784.10243904553</v>
      </c>
    </row>
    <row r="198" spans="1:4" x14ac:dyDescent="0.25">
      <c r="A198" t="str">
        <f>MAIN!$B$143 &amp; " " &amp;MAIN!$B$155</f>
        <v>Elektroenerģija Dzesēšana</v>
      </c>
      <c r="B198" s="7">
        <f ca="1">SUM(OFFSET(D9,0,0,1,MAIN!$G$7))</f>
        <v>0</v>
      </c>
      <c r="C198" s="7">
        <f ca="1">SUM(OFFSET(D59,0,0,1,MAIN!$G$7))</f>
        <v>0</v>
      </c>
      <c r="D198" s="7">
        <f ca="1">SUM(OFFSET(D109,0,0,1,MAIN!$G$7))</f>
        <v>0</v>
      </c>
    </row>
    <row r="199" spans="1:4" x14ac:dyDescent="0.25">
      <c r="A199" t="str">
        <f>MAIN!$B$143 &amp; " " &amp;MAIN!$B$160</f>
        <v>Elektroenerģija Papildus</v>
      </c>
      <c r="B199" s="7">
        <f ca="1">SUM(OFFSET(D10,0,0,1,MAIN!$G$7))</f>
        <v>0</v>
      </c>
      <c r="C199" s="7">
        <f ca="1">SUM(OFFSET(D60,0,0,1,MAIN!$G$7))</f>
        <v>0</v>
      </c>
      <c r="D199" s="7">
        <f ca="1">SUM(OFFSET(D110,0,0,1,MAIN!$G$7))</f>
        <v>0</v>
      </c>
    </row>
    <row r="202" spans="1:4" x14ac:dyDescent="0.25">
      <c r="B202" s="11">
        <v>1</v>
      </c>
      <c r="C202" s="11">
        <v>2</v>
      </c>
      <c r="D202" s="11">
        <v>3</v>
      </c>
    </row>
    <row r="203" spans="1:4" x14ac:dyDescent="0.25">
      <c r="A203" t="s">
        <v>0</v>
      </c>
      <c r="B203" s="36">
        <f ca="1">SUM(B154:B170)</f>
        <v>4728236.2165200915</v>
      </c>
      <c r="C203" s="36">
        <f ca="1">SUM(C154:C170)</f>
        <v>4832690.2006459357</v>
      </c>
      <c r="D203" s="36">
        <f ca="1">SUM(D154:D170)</f>
        <v>5453159.720142981</v>
      </c>
    </row>
    <row r="204" spans="1:4" x14ac:dyDescent="0.25">
      <c r="A204" t="s">
        <v>74</v>
      </c>
      <c r="B204" s="36">
        <f>SUM(F154:F170)</f>
        <v>3051126.98</v>
      </c>
      <c r="C204" s="36">
        <f>SUM(G154:G170)</f>
        <v>3164434.98</v>
      </c>
      <c r="D204" s="36">
        <f>SUM(H154:H170)</f>
        <v>3783544.18</v>
      </c>
    </row>
    <row r="205" spans="1:4" x14ac:dyDescent="0.25">
      <c r="A205" t="str">
        <f>"CAPEX Y2-Y"&amp;MAIN!$G$7</f>
        <v>CAPEX Y2-Y20</v>
      </c>
      <c r="B205" s="36">
        <f ca="1">SUM(J154:J170)</f>
        <v>1677109.2365200913</v>
      </c>
      <c r="C205" s="36">
        <f ca="1">SUM(K154:K170)</f>
        <v>1668255.220645935</v>
      </c>
      <c r="D205" s="36">
        <f ca="1">SUM(L154:L170)</f>
        <v>1669615.5401429809</v>
      </c>
    </row>
    <row r="206" spans="1:4" x14ac:dyDescent="0.25">
      <c r="A206" t="s">
        <v>8</v>
      </c>
      <c r="B206" s="36">
        <f ca="1">SUM(B173:B189)</f>
        <v>167082.13059615594</v>
      </c>
      <c r="C206" s="36">
        <f ca="1">SUM(C173:C189)</f>
        <v>170640.1632655822</v>
      </c>
      <c r="D206" s="36">
        <f ca="1">SUM(D173:D189)</f>
        <v>133838.38822206104</v>
      </c>
    </row>
    <row r="207" spans="1:4" x14ac:dyDescent="0.25">
      <c r="A207" t="s">
        <v>53</v>
      </c>
      <c r="B207" s="37">
        <f ca="1">SUM(B192:B199)</f>
        <v>1006424.2850797438</v>
      </c>
      <c r="C207" s="37">
        <f t="shared" ref="C207:D207" ca="1" si="114">SUM(C192:C199)</f>
        <v>803807.08859347412</v>
      </c>
      <c r="D207" s="37">
        <f t="shared" ca="1" si="114"/>
        <v>1006424.2850797438</v>
      </c>
    </row>
    <row r="209" spans="2:4" x14ac:dyDescent="0.25">
      <c r="B209" s="40">
        <f ca="1">B203+B206+B207</f>
        <v>5901742.6321959915</v>
      </c>
      <c r="C209" s="40">
        <f t="shared" ref="C209:D209" ca="1" si="115">C203+C206+C207</f>
        <v>5807137.4525049925</v>
      </c>
      <c r="D209" s="40">
        <f t="shared" ca="1" si="115"/>
        <v>6593422.3934447858</v>
      </c>
    </row>
    <row r="211" spans="2:4" x14ac:dyDescent="0.25">
      <c r="B211" s="36"/>
      <c r="C211" s="36"/>
      <c r="D211" s="36"/>
    </row>
  </sheetData>
  <sheetProtection algorithmName="SHA-512" hashValue="SIZXLIecg6oegSI1LO2mUkNodrxbAvklmk5xsgDBWNV59NCAXX59BWnOZ208/ffzwQRxMtAkV5wpIALvy+DqCQ==" saltValue="Nb7nFh5DIlCn17cFi7Dtmw==" spinCount="100000" sheet="1" objects="1" scenarios="1"/>
  <mergeCells count="2">
    <mergeCell ref="F152:H152"/>
    <mergeCell ref="J152:L152"/>
  </mergeCells>
  <pageMargins left="0.7" right="0.7" top="0.75" bottom="0.75" header="0.3" footer="0.3"/>
  <pageSetup paperSize="9" scale="2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AL206"/>
  <sheetViews>
    <sheetView zoomScale="90" zoomScaleNormal="90" workbookViewId="0">
      <selection activeCell="I33" sqref="I33"/>
    </sheetView>
  </sheetViews>
  <sheetFormatPr defaultRowHeight="15" x14ac:dyDescent="0.25"/>
  <cols>
    <col min="1" max="1" width="35" bestFit="1" customWidth="1"/>
    <col min="2" max="2" width="11.42578125" bestFit="1" customWidth="1"/>
    <col min="3" max="4" width="13.28515625" bestFit="1" customWidth="1"/>
    <col min="7" max="16" width="9.140625" customWidth="1"/>
    <col min="18" max="18" width="13.28515625" bestFit="1" customWidth="1"/>
    <col min="33" max="33" width="13.28515625" bestFit="1" customWidth="1"/>
  </cols>
  <sheetData>
    <row r="1" spans="1:38" x14ac:dyDescent="0.25">
      <c r="A1" s="8">
        <v>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s="12" customFormat="1" ht="18.75" x14ac:dyDescent="0.3">
      <c r="A2" s="4" t="s">
        <v>53</v>
      </c>
      <c r="D2" s="3">
        <v>1</v>
      </c>
      <c r="E2" s="3">
        <v>2</v>
      </c>
      <c r="F2" s="3">
        <v>3</v>
      </c>
      <c r="G2" s="3">
        <v>4</v>
      </c>
      <c r="H2" s="3">
        <v>5</v>
      </c>
      <c r="I2" s="3">
        <v>6</v>
      </c>
      <c r="J2" s="3">
        <v>7</v>
      </c>
      <c r="K2" s="3">
        <v>8</v>
      </c>
      <c r="L2" s="3">
        <v>9</v>
      </c>
      <c r="M2" s="3">
        <v>10</v>
      </c>
      <c r="N2" s="3">
        <v>11</v>
      </c>
      <c r="O2" s="3">
        <v>12</v>
      </c>
      <c r="P2" s="3">
        <v>13</v>
      </c>
      <c r="Q2" s="3">
        <v>14</v>
      </c>
      <c r="R2" s="3">
        <v>15</v>
      </c>
      <c r="S2" s="3">
        <v>16</v>
      </c>
      <c r="T2" s="3">
        <v>17</v>
      </c>
      <c r="U2" s="3">
        <v>18</v>
      </c>
      <c r="V2" s="3">
        <v>19</v>
      </c>
      <c r="W2" s="3">
        <v>20</v>
      </c>
      <c r="X2" s="3">
        <v>21</v>
      </c>
      <c r="Y2" s="3">
        <v>22</v>
      </c>
      <c r="Z2" s="3">
        <v>23</v>
      </c>
      <c r="AA2" s="3">
        <v>24</v>
      </c>
      <c r="AB2" s="3">
        <v>25</v>
      </c>
      <c r="AC2" s="3">
        <v>26</v>
      </c>
      <c r="AD2" s="3">
        <v>27</v>
      </c>
      <c r="AE2" s="3">
        <v>28</v>
      </c>
      <c r="AF2" s="3">
        <v>29</v>
      </c>
      <c r="AG2" s="3">
        <v>30</v>
      </c>
      <c r="AH2" s="3">
        <v>31</v>
      </c>
      <c r="AI2" s="3">
        <v>32</v>
      </c>
      <c r="AJ2" s="3">
        <v>33</v>
      </c>
      <c r="AK2" s="3">
        <v>34</v>
      </c>
      <c r="AL2" s="3">
        <v>35</v>
      </c>
    </row>
    <row r="3" spans="1:38" s="12" customFormat="1" x14ac:dyDescent="0.25">
      <c r="A3" t="s">
        <v>46</v>
      </c>
      <c r="D3" s="15">
        <f ca="1">CFs!D3</f>
        <v>18601.643612631578</v>
      </c>
      <c r="E3" s="10">
        <f ca="1">IFERROR(CFs!E3/((1+DISCOUNT)^PV!D$2),"")</f>
        <v>18176.463187199999</v>
      </c>
      <c r="F3" s="10">
        <f ca="1">IFERROR(CFs!F3/((1+DISCOUNT)^PV!E$2),"")</f>
        <v>17761.001171492568</v>
      </c>
      <c r="G3" s="10">
        <f ca="1">IFERROR(CFs!G3/((1+DISCOUNT)^PV!F$2),"")</f>
        <v>17355.035430429882</v>
      </c>
      <c r="H3" s="10">
        <f ca="1">IFERROR(CFs!H3/((1+DISCOUNT)^PV!G$2),"")</f>
        <v>16958.348906305771</v>
      </c>
      <c r="I3" s="10">
        <f ca="1">IFERROR(CFs!I3/((1+DISCOUNT)^PV!H$2),"")</f>
        <v>16570.729502733066</v>
      </c>
      <c r="J3" s="10">
        <f ca="1">IFERROR(CFs!J3/((1+DISCOUNT)^PV!I$2),"")</f>
        <v>16191.969971242026</v>
      </c>
      <c r="K3" s="10">
        <f ca="1">IFERROR(CFs!K3/((1+DISCOUNT)^PV!J$2),"")</f>
        <v>15821.867800470776</v>
      </c>
      <c r="L3" s="10">
        <f ca="1">IFERROR(CFs!L3/((1+DISCOUNT)^PV!K$2),"")</f>
        <v>15460.225107888591</v>
      </c>
      <c r="M3" s="10">
        <f ca="1">IFERROR(CFs!M3/((1+DISCOUNT)^PV!L$2),"")</f>
        <v>15106.848533993996</v>
      </c>
      <c r="N3" s="10">
        <f ca="1">IFERROR(CFs!N3/((1+DISCOUNT)^PV!M$2),"")</f>
        <v>14761.549138931276</v>
      </c>
      <c r="O3" s="10">
        <f ca="1">IFERROR(CFs!O3/((1+DISCOUNT)^PV!N$2),"")</f>
        <v>14424.142301469989</v>
      </c>
      <c r="P3" s="10">
        <f ca="1">IFERROR(CFs!P3/((1+DISCOUNT)^PV!O$2),"")</f>
        <v>14094.447620293533</v>
      </c>
      <c r="Q3" s="10">
        <f ca="1">IFERROR(CFs!Q3/((1+DISCOUNT)^PV!P$2),"")</f>
        <v>13772.288817543966</v>
      </c>
      <c r="R3" s="10">
        <f ca="1">IFERROR(CFs!R3/((1+DISCOUNT)^PV!Q$2),"")</f>
        <v>13457.493644571534</v>
      </c>
      <c r="S3" s="10">
        <f ca="1">IFERROR(CFs!S3/((1+DISCOUNT)^PV!R$2),"")</f>
        <v>13149.893789838468</v>
      </c>
      <c r="T3" s="10">
        <f ca="1">IFERROR(CFs!T3/((1+DISCOUNT)^PV!S$2),"")</f>
        <v>12849.324788927875</v>
      </c>
      <c r="U3" s="10">
        <f ca="1">IFERROR(CFs!U3/((1+DISCOUNT)^PV!T$2),"")</f>
        <v>12555.625936609522</v>
      </c>
      <c r="V3" s="10">
        <f ca="1">IFERROR(CFs!V3/((1+DISCOUNT)^PV!U$2),"")</f>
        <v>12268.640200915592</v>
      </c>
      <c r="W3" s="10">
        <f ca="1">IFERROR(CFs!W3/((1+DISCOUNT)^PV!V$2),"")</f>
        <v>11988.214139180378</v>
      </c>
      <c r="X3" s="10">
        <f ca="1">IFERROR(CFs!X3/((1+DISCOUNT)^PV!W$2),"")</f>
        <v>11714.197815999112</v>
      </c>
      <c r="Y3" s="10">
        <f ca="1">IFERROR(CFs!Y3/((1+DISCOUNT)^PV!X$2),"")</f>
        <v>11446.44472306199</v>
      </c>
      <c r="Z3" s="10">
        <f ca="1">IFERROR(CFs!Z3/((1+DISCOUNT)^PV!Y$2),"")</f>
        <v>11184.811700820574</v>
      </c>
      <c r="AA3" s="10">
        <f ca="1">IFERROR(CFs!AA3/((1+DISCOUNT)^PV!Z$2),"")</f>
        <v>10929.158861944674</v>
      </c>
      <c r="AB3" s="10">
        <f ca="1">IFERROR(CFs!AB3/((1+DISCOUNT)^PV!AA$2),"")</f>
        <v>10679.349516528799</v>
      </c>
      <c r="AC3" s="10">
        <f ca="1">IFERROR(CFs!AC3/((1+DISCOUNT)^PV!AB$2),"")</f>
        <v>10435.250099008139</v>
      </c>
      <c r="AD3" s="10">
        <f ca="1">IFERROR(CFs!AD3/((1+DISCOUNT)^PV!AC$2),"")</f>
        <v>10196.730096745097</v>
      </c>
      <c r="AE3" s="10">
        <f ca="1">IFERROR(CFs!AE3/((1+DISCOUNT)^PV!AD$2),"")</f>
        <v>9963.6619802480636</v>
      </c>
      <c r="AF3" s="10">
        <f ca="1">IFERROR(CFs!AF3/((1+DISCOUNT)^PV!AE$2),"")</f>
        <v>9735.921134985254</v>
      </c>
      <c r="AG3" s="10">
        <f ca="1">IFERROR(CFs!AG3/((1+DISCOUNT)^PV!AF$2),"")</f>
        <v>9513.3857947570159</v>
      </c>
      <c r="AH3" s="10">
        <f ca="1">IFERROR(CFs!AH3/((1+DISCOUNT)^PV!AG$2),"")</f>
        <v>9295.9369765911451</v>
      </c>
      <c r="AI3" s="10">
        <f ca="1">IFERROR(CFs!AI3/((1+DISCOUNT)^PV!AH$2),"")</f>
        <v>9083.4584171262013</v>
      </c>
      <c r="AJ3" s="10">
        <f ca="1">IFERROR(CFs!AJ3/((1+DISCOUNT)^PV!AI$2),"")</f>
        <v>8875.8365104490331</v>
      </c>
      <c r="AK3" s="10">
        <f ca="1">IFERROR(CFs!AK3/((1+DISCOUNT)^PV!AJ$2),"")</f>
        <v>8672.960247353054</v>
      </c>
      <c r="AL3" s="10">
        <f ca="1">IFERROR(CFs!AL3/((1+DISCOUNT)^PV!AK$2),"")</f>
        <v>8474.7211559849839</v>
      </c>
    </row>
    <row r="4" spans="1:38" s="12" customFormat="1" x14ac:dyDescent="0.25">
      <c r="A4" t="s">
        <v>55</v>
      </c>
      <c r="D4" s="15">
        <f ca="1">CFs!D4</f>
        <v>3309.3047058823531</v>
      </c>
      <c r="E4" s="10">
        <f ca="1">IFERROR(CFs!E4/((1+DISCOUNT)^PV!D$2),"")</f>
        <v>3233.6634554621851</v>
      </c>
      <c r="F4" s="10">
        <f ca="1">IFERROR(CFs!F4/((1+DISCOUNT)^PV!E$2),"")</f>
        <v>3159.7511479087639</v>
      </c>
      <c r="G4" s="10">
        <f ca="1">IFERROR(CFs!G4/((1+DISCOUNT)^PV!F$2),"")</f>
        <v>3087.5282645279917</v>
      </c>
      <c r="H4" s="10">
        <f ca="1">IFERROR(CFs!H4/((1+DISCOUNT)^PV!G$2),"")</f>
        <v>3016.9561899102096</v>
      </c>
      <c r="I4" s="10">
        <f ca="1">IFERROR(CFs!I4/((1+DISCOUNT)^PV!H$2),"")</f>
        <v>2947.99719128369</v>
      </c>
      <c r="J4" s="10">
        <f ca="1">IFERROR(CFs!J4/((1+DISCOUNT)^PV!I$2),"")</f>
        <v>2880.614398340063</v>
      </c>
      <c r="K4" s="10">
        <f ca="1">IFERROR(CFs!K4/((1+DISCOUNT)^PV!J$2),"")</f>
        <v>2814.7717835208614</v>
      </c>
      <c r="L4" s="10">
        <f ca="1">IFERROR(CFs!L4/((1+DISCOUNT)^PV!K$2),"")</f>
        <v>2750.4341427546706</v>
      </c>
      <c r="M4" s="10">
        <f ca="1">IFERROR(CFs!M4/((1+DISCOUNT)^PV!L$2),"")</f>
        <v>2687.5670766345634</v>
      </c>
      <c r="N4" s="10">
        <f ca="1">IFERROR(CFs!N4/((1+DISCOUNT)^PV!M$2),"")</f>
        <v>2626.1369720257735</v>
      </c>
      <c r="O4" s="10">
        <f ca="1">IFERROR(CFs!O4/((1+DISCOUNT)^PV!N$2),"")</f>
        <v>2566.1109840937556</v>
      </c>
      <c r="P4" s="10">
        <f ca="1">IFERROR(CFs!P4/((1+DISCOUNT)^PV!O$2),"")</f>
        <v>2507.4570187430418</v>
      </c>
      <c r="Q4" s="10">
        <f ca="1">IFERROR(CFs!Q4/((1+DISCOUNT)^PV!P$2),"")</f>
        <v>2450.1437154574855</v>
      </c>
      <c r="R4" s="10">
        <f ca="1">IFERROR(CFs!R4/((1+DISCOUNT)^PV!Q$2),"")</f>
        <v>2394.1404305327437</v>
      </c>
      <c r="S4" s="10">
        <f ca="1">IFERROR(CFs!S4/((1+DISCOUNT)^PV!R$2),"")</f>
        <v>2339.4172206919948</v>
      </c>
      <c r="T4" s="10">
        <f ca="1">IFERROR(CFs!T4/((1+DISCOUNT)^PV!S$2),"")</f>
        <v>2285.9448270761782</v>
      </c>
      <c r="U4" s="10">
        <f ca="1">IFERROR(CFs!U4/((1+DISCOUNT)^PV!T$2),"")</f>
        <v>2233.6946596001508</v>
      </c>
      <c r="V4" s="10">
        <f ca="1">IFERROR(CFs!V4/((1+DISCOUNT)^PV!U$2),"")</f>
        <v>2182.6387816664333</v>
      </c>
      <c r="W4" s="10">
        <f ca="1">IFERROR(CFs!W4/((1+DISCOUNT)^PV!V$2),"")</f>
        <v>2132.7498952283436</v>
      </c>
      <c r="X4" s="10">
        <f ca="1">IFERROR(CFs!X4/((1+DISCOUNT)^PV!W$2),"")</f>
        <v>2084.0013261945528</v>
      </c>
      <c r="Y4" s="10">
        <f ca="1">IFERROR(CFs!Y4/((1+DISCOUNT)^PV!X$2),"")</f>
        <v>2036.367010167249</v>
      </c>
      <c r="Z4" s="10">
        <f ca="1">IFERROR(CFs!Z4/((1+DISCOUNT)^PV!Y$2),"")</f>
        <v>1989.8214785062833</v>
      </c>
      <c r="AA4" s="10">
        <f ca="1">IFERROR(CFs!AA4/((1+DISCOUNT)^PV!Z$2),"")</f>
        <v>1944.3398447118539</v>
      </c>
      <c r="AB4" s="10">
        <f ca="1">IFERROR(CFs!AB4/((1+DISCOUNT)^PV!AA$2),"")</f>
        <v>1899.8977911184404</v>
      </c>
      <c r="AC4" s="10">
        <f ca="1">IFERROR(CFs!AC4/((1+DISCOUNT)^PV!AB$2),"")</f>
        <v>1856.4715558928758</v>
      </c>
      <c r="AD4" s="10">
        <f ca="1">IFERROR(CFs!AD4/((1+DISCOUNT)^PV!AC$2),"")</f>
        <v>1814.03792032961</v>
      </c>
      <c r="AE4" s="10">
        <f ca="1">IFERROR(CFs!AE4/((1+DISCOUNT)^PV!AD$2),"")</f>
        <v>1772.5741964363617</v>
      </c>
      <c r="AF4" s="10">
        <f ca="1">IFERROR(CFs!AF4/((1+DISCOUNT)^PV!AE$2),"")</f>
        <v>1732.058214803531</v>
      </c>
      <c r="AG4" s="10">
        <f ca="1">IFERROR(CFs!AG4/((1+DISCOUNT)^PV!AF$2),"")</f>
        <v>1692.4683127508783</v>
      </c>
      <c r="AH4" s="10">
        <f ca="1">IFERROR(CFs!AH4/((1+DISCOUNT)^PV!AG$2),"")</f>
        <v>1653.7833227451447</v>
      </c>
      <c r="AI4" s="10">
        <f ca="1">IFERROR(CFs!AI4/((1+DISCOUNT)^PV!AH$2),"")</f>
        <v>1615.9825610823978</v>
      </c>
      <c r="AJ4" s="10">
        <f ca="1">IFERROR(CFs!AJ4/((1+DISCOUNT)^PV!AI$2),"")</f>
        <v>1579.0458168290859</v>
      </c>
      <c r="AK4" s="10">
        <f ca="1">IFERROR(CFs!AK4/((1+DISCOUNT)^PV!AJ$2),"")</f>
        <v>1542.9533410158499</v>
      </c>
      <c r="AL4" s="10">
        <f ca="1">IFERROR(CFs!AL4/((1+DISCOUNT)^PV!AK$2),"")</f>
        <v>1507.6858360783447</v>
      </c>
    </row>
    <row r="5" spans="1:38" s="12" customFormat="1" x14ac:dyDescent="0.25">
      <c r="A5" t="s">
        <v>54</v>
      </c>
      <c r="D5" s="14">
        <f>CFs!D5</f>
        <v>2280</v>
      </c>
      <c r="E5" s="10">
        <f>IFERROR(CFs!E5/((1+DISCOUNT)^PV!D$2),"")</f>
        <v>2227.8857142857146</v>
      </c>
      <c r="F5" s="10">
        <f>IFERROR(CFs!F5/((1+DISCOUNT)^PV!E$2),"")</f>
        <v>2176.9626122448981</v>
      </c>
      <c r="G5" s="10">
        <f>IFERROR(CFs!G5/((1+DISCOUNT)^PV!F$2),"")</f>
        <v>2127.2034668221572</v>
      </c>
      <c r="H5" s="10">
        <f>IFERROR(CFs!H5/((1+DISCOUNT)^PV!G$2),"")</f>
        <v>2078.5816732947942</v>
      </c>
      <c r="I5" s="10">
        <f>IFERROR(CFs!I5/((1+DISCOUNT)^PV!H$2),"")</f>
        <v>2031.071235048056</v>
      </c>
      <c r="J5" s="10">
        <f>IFERROR(CFs!J5/((1+DISCOUNT)^PV!I$2),"")</f>
        <v>1984.6467496755292</v>
      </c>
      <c r="K5" s="10">
        <f>IFERROR(CFs!K5/((1+DISCOUNT)^PV!J$2),"")</f>
        <v>1939.2833953972313</v>
      </c>
      <c r="L5" s="10">
        <f>IFERROR(CFs!L5/((1+DISCOUNT)^PV!K$2),"")</f>
        <v>1894.9569177881517</v>
      </c>
      <c r="M5" s="10">
        <f>IFERROR(CFs!M5/((1+DISCOUNT)^PV!L$2),"")</f>
        <v>1851.6436168101368</v>
      </c>
      <c r="N5" s="10">
        <f>IFERROR(CFs!N5/((1+DISCOUNT)^PV!M$2),"")</f>
        <v>1809.3203341401909</v>
      </c>
      <c r="O5" s="10">
        <f>IFERROR(CFs!O5/((1+DISCOUNT)^PV!N$2),"")</f>
        <v>1767.964440788415</v>
      </c>
      <c r="P5" s="10">
        <f>IFERROR(CFs!P5/((1+DISCOUNT)^PV!O$2),"")</f>
        <v>1727.5538249989656</v>
      </c>
      <c r="Q5" s="10">
        <f>IFERROR(CFs!Q5/((1+DISCOUNT)^PV!P$2),"")</f>
        <v>1688.0668804275606</v>
      </c>
      <c r="R5" s="10">
        <f>IFERROR(CFs!R5/((1+DISCOUNT)^PV!Q$2),"")</f>
        <v>1649.4824945892167</v>
      </c>
      <c r="S5" s="10">
        <f>IFERROR(CFs!S5/((1+DISCOUNT)^PV!R$2),"")</f>
        <v>1611.7800375700342</v>
      </c>
      <c r="T5" s="10">
        <f>IFERROR(CFs!T5/((1+DISCOUNT)^PV!S$2),"")</f>
        <v>1574.9393509970052</v>
      </c>
      <c r="U5" s="10">
        <f>IFERROR(CFs!U5/((1+DISCOUNT)^PV!T$2),"")</f>
        <v>1538.9407372599305</v>
      </c>
      <c r="V5" s="10">
        <f>IFERROR(CFs!V5/((1+DISCOUNT)^PV!U$2),"")</f>
        <v>1503.7649489797036</v>
      </c>
      <c r="W5" s="10">
        <f>IFERROR(CFs!W5/((1+DISCOUNT)^PV!V$2),"")</f>
        <v>1469.3931787173103</v>
      </c>
      <c r="X5" s="10">
        <f>IFERROR(CFs!X5/((1+DISCOUNT)^PV!W$2),"")</f>
        <v>1435.8070489180577</v>
      </c>
      <c r="Y5" s="10">
        <f>IFERROR(CFs!Y5/((1+DISCOUNT)^PV!X$2),"")</f>
        <v>1402.988602085645</v>
      </c>
      <c r="Z5" s="10">
        <f>IFERROR(CFs!Z5/((1+DISCOUNT)^PV!Y$2),"")</f>
        <v>1370.9202911808302</v>
      </c>
      <c r="AA5" s="10">
        <f>IFERROR(CFs!AA5/((1+DISCOUNT)^PV!Z$2),"")</f>
        <v>1339.584970239554</v>
      </c>
      <c r="AB5" s="10">
        <f>IFERROR(CFs!AB5/((1+DISCOUNT)^PV!AA$2),"")</f>
        <v>1308.9658852055072</v>
      </c>
      <c r="AC5" s="10">
        <f>IFERROR(CFs!AC5/((1+DISCOUNT)^PV!AB$2),"")</f>
        <v>1279.0466649722384</v>
      </c>
      <c r="AD5" s="10">
        <f>IFERROR(CFs!AD5/((1+DISCOUNT)^PV!AC$2),"")</f>
        <v>1249.8113126300159</v>
      </c>
      <c r="AE5" s="10">
        <f>IFERROR(CFs!AE5/((1+DISCOUNT)^PV!AD$2),"")</f>
        <v>1221.2441969127581</v>
      </c>
      <c r="AF5" s="10">
        <f>IFERROR(CFs!AF5/((1+DISCOUNT)^PV!AE$2),"")</f>
        <v>1193.3300438404669</v>
      </c>
      <c r="AG5" s="10">
        <f>IFERROR(CFs!AG5/((1+DISCOUNT)^PV!AF$2),"")</f>
        <v>1166.0539285526845</v>
      </c>
      <c r="AH5" s="10">
        <f>IFERROR(CFs!AH5/((1+DISCOUNT)^PV!AG$2),"")</f>
        <v>1139.4012673286236</v>
      </c>
      <c r="AI5" s="10">
        <f>IFERROR(CFs!AI5/((1+DISCOUNT)^PV!AH$2),"")</f>
        <v>1113.3578097896832</v>
      </c>
      <c r="AJ5" s="10">
        <f>IFERROR(CFs!AJ5/((1+DISCOUNT)^PV!AI$2),"")</f>
        <v>1087.9096312802048</v>
      </c>
      <c r="AK5" s="10">
        <f>IFERROR(CFs!AK5/((1+DISCOUNT)^PV!AJ$2),"")</f>
        <v>1063.0431254223715</v>
      </c>
      <c r="AL5" s="10">
        <f>IFERROR(CFs!AL5/((1+DISCOUNT)^PV!AK$2),"")</f>
        <v>1038.7449968412889</v>
      </c>
    </row>
    <row r="6" spans="1:38" s="12" customFormat="1" x14ac:dyDescent="0.25">
      <c r="A6" t="str">
        <f>MAIN!$B$138</f>
        <v>Kanalizācija</v>
      </c>
      <c r="D6" s="14">
        <f>CFs!D6</f>
        <v>2370</v>
      </c>
      <c r="E6" s="10">
        <f>IFERROR(CFs!E6/((1+DISCOUNT)^PV!D$2),"")</f>
        <v>2315.8285714285712</v>
      </c>
      <c r="F6" s="10">
        <f>IFERROR(CFs!F6/((1+DISCOUNT)^PV!E$2),"")</f>
        <v>2262.8953469387752</v>
      </c>
      <c r="G6" s="10">
        <f>IFERROR(CFs!G6/((1+DISCOUNT)^PV!F$2),"")</f>
        <v>2211.1720247230319</v>
      </c>
      <c r="H6" s="10">
        <f>IFERROR(CFs!H6/((1+DISCOUNT)^PV!G$2),"")</f>
        <v>2160.6309498722198</v>
      </c>
      <c r="I6" s="10">
        <f>IFERROR(CFs!I6/((1+DISCOUNT)^PV!H$2),"")</f>
        <v>2111.245099589426</v>
      </c>
      <c r="J6" s="10">
        <f>IFERROR(CFs!J6/((1+DISCOUNT)^PV!I$2),"")</f>
        <v>2062.9880687416676</v>
      </c>
      <c r="K6" s="10">
        <f>IFERROR(CFs!K6/((1+DISCOUNT)^PV!J$2),"")</f>
        <v>2015.8340557418578</v>
      </c>
      <c r="L6" s="10">
        <f>IFERROR(CFs!L6/((1+DISCOUNT)^PV!K$2),"")</f>
        <v>1969.7578487534727</v>
      </c>
      <c r="M6" s="10">
        <f>IFERROR(CFs!M6/((1+DISCOUNT)^PV!L$2),"")</f>
        <v>1924.7348122105361</v>
      </c>
      <c r="N6" s="10">
        <f>IFERROR(CFs!N6/((1+DISCOUNT)^PV!M$2),"")</f>
        <v>1880.7408736457239</v>
      </c>
      <c r="O6" s="10">
        <f>IFERROR(CFs!O6/((1+DISCOUNT)^PV!N$2),"")</f>
        <v>1837.7525108195359</v>
      </c>
      <c r="P6" s="10">
        <f>IFERROR(CFs!P6/((1+DISCOUNT)^PV!O$2),"")</f>
        <v>1795.746739143661</v>
      </c>
      <c r="Q6" s="10">
        <f>IFERROR(CFs!Q6/((1+DISCOUNT)^PV!P$2),"")</f>
        <v>1754.7010993918054</v>
      </c>
      <c r="R6" s="10">
        <f>IFERROR(CFs!R6/((1+DISCOUNT)^PV!Q$2),"")</f>
        <v>1714.5936456914219</v>
      </c>
      <c r="S6" s="10">
        <f>IFERROR(CFs!S6/((1+DISCOUNT)^PV!R$2),"")</f>
        <v>1675.402933789903</v>
      </c>
      <c r="T6" s="10">
        <f>IFERROR(CFs!T6/((1+DISCOUNT)^PV!S$2),"")</f>
        <v>1637.1080095889913</v>
      </c>
      <c r="U6" s="10">
        <f>IFERROR(CFs!U6/((1+DISCOUNT)^PV!T$2),"")</f>
        <v>1599.6883979412428</v>
      </c>
      <c r="V6" s="10">
        <f>IFERROR(CFs!V6/((1+DISCOUNT)^PV!U$2),"")</f>
        <v>1563.1240917025857</v>
      </c>
      <c r="W6" s="10">
        <f>IFERROR(CFs!W6/((1+DISCOUNT)^PV!V$2),"")</f>
        <v>1527.3955410350982</v>
      </c>
      <c r="X6" s="10">
        <f>IFERROR(CFs!X6/((1+DISCOUNT)^PV!W$2),"")</f>
        <v>1492.4836429542959</v>
      </c>
      <c r="Y6" s="10">
        <f>IFERROR(CFs!Y6/((1+DISCOUNT)^PV!X$2),"")</f>
        <v>1458.3697311153408</v>
      </c>
      <c r="Z6" s="10">
        <f>IFERROR(CFs!Z6/((1+DISCOUNT)^PV!Y$2),"")</f>
        <v>1425.0355658327046</v>
      </c>
      <c r="AA6" s="10">
        <f>IFERROR(CFs!AA6/((1+DISCOUNT)^PV!Z$2),"")</f>
        <v>1392.4633243279568</v>
      </c>
      <c r="AB6" s="10">
        <f>IFERROR(CFs!AB6/((1+DISCOUNT)^PV!AA$2),"")</f>
        <v>1360.635591200461</v>
      </c>
      <c r="AC6" s="10">
        <f>IFERROR(CFs!AC6/((1+DISCOUNT)^PV!AB$2),"")</f>
        <v>1329.5353491158789</v>
      </c>
      <c r="AD6" s="10">
        <f>IFERROR(CFs!AD6/((1+DISCOUNT)^PV!AC$2),"")</f>
        <v>1299.1459697075161</v>
      </c>
      <c r="AE6" s="10">
        <f>IFERROR(CFs!AE6/((1+DISCOUNT)^PV!AD$2),"")</f>
        <v>1269.45120468563</v>
      </c>
      <c r="AF6" s="10">
        <f>IFERROR(CFs!AF6/((1+DISCOUNT)^PV!AE$2),"")</f>
        <v>1240.4351771499587</v>
      </c>
      <c r="AG6" s="10">
        <f>IFERROR(CFs!AG6/((1+DISCOUNT)^PV!AF$2),"")</f>
        <v>1212.0823731008165</v>
      </c>
      <c r="AH6" s="10">
        <f>IFERROR(CFs!AH6/((1+DISCOUNT)^PV!AG$2),"")</f>
        <v>1184.377633144227</v>
      </c>
      <c r="AI6" s="10">
        <f>IFERROR(CFs!AI6/((1+DISCOUNT)^PV!AH$2),"")</f>
        <v>1157.3061443866443</v>
      </c>
      <c r="AJ6" s="10">
        <f>IFERROR(CFs!AJ6/((1+DISCOUNT)^PV!AI$2),"")</f>
        <v>1130.8534325149496</v>
      </c>
      <c r="AK6" s="10">
        <f>IFERROR(CFs!AK6/((1+DISCOUNT)^PV!AJ$2),"")</f>
        <v>1105.005354057465</v>
      </c>
      <c r="AL6" s="10">
        <f>IFERROR(CFs!AL6/((1+DISCOUNT)^PV!AK$2),"")</f>
        <v>1079.7480888218658</v>
      </c>
    </row>
    <row r="7" spans="1:38" s="12" customFormat="1" x14ac:dyDescent="0.25">
      <c r="A7" t="s">
        <v>162</v>
      </c>
      <c r="D7" s="14">
        <f ca="1">CFs!D7</f>
        <v>5475.1889999999994</v>
      </c>
      <c r="E7" s="10">
        <f ca="1">IFERROR(CFs!E7/((1+DISCOUNT)^PV!D$2),"")</f>
        <v>5350.0418228571425</v>
      </c>
      <c r="F7" s="10">
        <f ca="1">IFERROR(CFs!F7/((1+DISCOUNT)^PV!E$2),"")</f>
        <v>5227.7551526204079</v>
      </c>
      <c r="G7" s="10">
        <f ca="1">IFERROR(CFs!G7/((1+DISCOUNT)^PV!F$2),"")</f>
        <v>5108.2636062747979</v>
      </c>
      <c r="H7" s="10">
        <f ca="1">IFERROR(CFs!H7/((1+DISCOUNT)^PV!G$2),"")</f>
        <v>4991.5032952742322</v>
      </c>
      <c r="I7" s="10">
        <f ca="1">IFERROR(CFs!I7/((1+DISCOUNT)^PV!H$2),"")</f>
        <v>4877.4117913822492</v>
      </c>
      <c r="J7" s="10">
        <f ca="1">IFERROR(CFs!J7/((1+DISCOUNT)^PV!I$2),"")</f>
        <v>4765.9280932935126</v>
      </c>
      <c r="K7" s="10">
        <f ca="1">IFERROR(CFs!K7/((1+DISCOUNT)^PV!J$2),"")</f>
        <v>4656.9925940182311</v>
      </c>
      <c r="L7" s="10">
        <f ca="1">IFERROR(CFs!L7/((1+DISCOUNT)^PV!K$2),"")</f>
        <v>4550.5470490121015</v>
      </c>
      <c r="M7" s="10">
        <f ca="1">IFERROR(CFs!M7/((1+DISCOUNT)^PV!L$2),"")</f>
        <v>4446.5345450346813</v>
      </c>
      <c r="N7" s="10">
        <f ca="1">IFERROR(CFs!N7/((1+DISCOUNT)^PV!M$2),"")</f>
        <v>4344.8994697196031</v>
      </c>
      <c r="O7" s="10">
        <f ca="1">IFERROR(CFs!O7/((1+DISCOUNT)^PV!N$2),"")</f>
        <v>4245.5874818402981</v>
      </c>
      <c r="P7" s="10">
        <f ca="1">IFERROR(CFs!P7/((1+DISCOUNT)^PV!O$2),"")</f>
        <v>4148.5454822553775</v>
      </c>
      <c r="Q7" s="10">
        <f ca="1">IFERROR(CFs!Q7/((1+DISCOUNT)^PV!P$2),"")</f>
        <v>4053.7215855181112</v>
      </c>
      <c r="R7" s="10">
        <f ca="1">IFERROR(CFs!R7/((1+DISCOUNT)^PV!Q$2),"")</f>
        <v>3961.0650921348411</v>
      </c>
      <c r="S7" s="10">
        <f ca="1">IFERROR(CFs!S7/((1+DISCOUNT)^PV!R$2),"")</f>
        <v>3870.5264614574721</v>
      </c>
      <c r="T7" s="10">
        <f ca="1">IFERROR(CFs!T7/((1+DISCOUNT)^PV!S$2),"")</f>
        <v>3782.0572851955872</v>
      </c>
      <c r="U7" s="10">
        <f ca="1">IFERROR(CFs!U7/((1+DISCOUNT)^PV!T$2),"")</f>
        <v>3695.6102615339732</v>
      </c>
      <c r="V7" s="10">
        <f ca="1">IFERROR(CFs!V7/((1+DISCOUNT)^PV!U$2),"")</f>
        <v>3611.1391698417683</v>
      </c>
      <c r="W7" s="10">
        <f ca="1">IFERROR(CFs!W7/((1+DISCOUNT)^PV!V$2),"")</f>
        <v>3528.5988459596706</v>
      </c>
      <c r="X7" s="10">
        <f ca="1">IFERROR(CFs!X7/((1+DISCOUNT)^PV!W$2),"")</f>
        <v>3447.9451580520213</v>
      </c>
      <c r="Y7" s="10">
        <f ca="1">IFERROR(CFs!Y7/((1+DISCOUNT)^PV!X$2),"")</f>
        <v>3369.1349830108325</v>
      </c>
      <c r="Z7" s="10">
        <f ca="1">IFERROR(CFs!Z7/((1+DISCOUNT)^PV!Y$2),"")</f>
        <v>3292.1261833991566</v>
      </c>
      <c r="AA7" s="10">
        <f ca="1">IFERROR(CFs!AA7/((1+DISCOUNT)^PV!Z$2),"")</f>
        <v>3216.8775849214612</v>
      </c>
      <c r="AB7" s="10">
        <f ca="1">IFERROR(CFs!AB7/((1+DISCOUNT)^PV!AA$2),"")</f>
        <v>3143.3489544089712</v>
      </c>
      <c r="AC7" s="10">
        <f ca="1">IFERROR(CFs!AC7/((1+DISCOUNT)^PV!AB$2),"")</f>
        <v>3071.5009783081946</v>
      </c>
      <c r="AD7" s="10">
        <f ca="1">IFERROR(CFs!AD7/((1+DISCOUNT)^PV!AC$2),"")</f>
        <v>3001.2952416611502</v>
      </c>
      <c r="AE7" s="10">
        <f ca="1">IFERROR(CFs!AE7/((1+DISCOUNT)^PV!AD$2),"")</f>
        <v>2932.6942075660381</v>
      </c>
      <c r="AF7" s="10">
        <f ca="1">IFERROR(CFs!AF7/((1+DISCOUNT)^PV!AE$2),"")</f>
        <v>2865.6611971073862</v>
      </c>
      <c r="AG7" s="10">
        <f ca="1">IFERROR(CFs!AG7/((1+DISCOUNT)^PV!AF$2),"")</f>
        <v>2800.1603697449314</v>
      </c>
      <c r="AH7" s="10">
        <f ca="1">IFERROR(CFs!AH7/((1+DISCOUNT)^PV!AG$2),"")</f>
        <v>2736.1567041507624</v>
      </c>
      <c r="AI7" s="10">
        <f ca="1">IFERROR(CFs!AI7/((1+DISCOUNT)^PV!AH$2),"")</f>
        <v>2673.6159794844584</v>
      </c>
      <c r="AJ7" s="10">
        <f ca="1">IFERROR(CFs!AJ7/((1+DISCOUNT)^PV!AI$2),"")</f>
        <v>2612.504757096242</v>
      </c>
      <c r="AK7" s="10">
        <f ca="1">IFERROR(CFs!AK7/((1+DISCOUNT)^PV!AJ$2),"")</f>
        <v>2552.790362648328</v>
      </c>
      <c r="AL7" s="10">
        <f ca="1">IFERROR(CFs!AL7/((1+DISCOUNT)^PV!AK$2),"")</f>
        <v>2494.4408686449378</v>
      </c>
    </row>
    <row r="8" spans="1:38" s="12" customFormat="1" x14ac:dyDescent="0.25">
      <c r="A8" t="s">
        <v>163</v>
      </c>
      <c r="D8" s="14">
        <f ca="1">CFs!D8</f>
        <v>6967.4669999999996</v>
      </c>
      <c r="E8" s="10">
        <f ca="1">IFERROR(CFs!E8/((1+DISCOUNT)^PV!D$2),"")</f>
        <v>6808.2106114285707</v>
      </c>
      <c r="F8" s="10">
        <f ca="1">IFERROR(CFs!F8/((1+DISCOUNT)^PV!E$2),"")</f>
        <v>6652.5943688816324</v>
      </c>
      <c r="G8" s="10">
        <f ca="1">IFERROR(CFs!G8/((1+DISCOUNT)^PV!F$2),"")</f>
        <v>6500.5350690214809</v>
      </c>
      <c r="H8" s="10">
        <f ca="1">IFERROR(CFs!H8/((1+DISCOUNT)^PV!G$2),"")</f>
        <v>6351.9514103009906</v>
      </c>
      <c r="I8" s="10">
        <f ca="1">IFERROR(CFs!I8/((1+DISCOUNT)^PV!H$2),"")</f>
        <v>6206.7639494941113</v>
      </c>
      <c r="J8" s="10">
        <f ca="1">IFERROR(CFs!J8/((1+DISCOUNT)^PV!I$2),"")</f>
        <v>6064.8950592199608</v>
      </c>
      <c r="K8" s="10">
        <f ca="1">IFERROR(CFs!K8/((1+DISCOUNT)^PV!J$2),"")</f>
        <v>5926.2688864377897</v>
      </c>
      <c r="L8" s="10">
        <f ca="1">IFERROR(CFs!L8/((1+DISCOUNT)^PV!K$2),"")</f>
        <v>5790.8113118906413</v>
      </c>
      <c r="M8" s="10">
        <f ca="1">IFERROR(CFs!M8/((1+DISCOUNT)^PV!L$2),"")</f>
        <v>5658.449910475998</v>
      </c>
      <c r="N8" s="10">
        <f ca="1">IFERROR(CFs!N8/((1+DISCOUNT)^PV!M$2),"")</f>
        <v>5529.1139125222608</v>
      </c>
      <c r="O8" s="10">
        <f ca="1">IFERROR(CFs!O8/((1+DISCOUNT)^PV!N$2),"")</f>
        <v>5402.7341659503227</v>
      </c>
      <c r="P8" s="10">
        <f ca="1">IFERROR(CFs!P8/((1+DISCOUNT)^PV!O$2),"")</f>
        <v>5279.2430993000307</v>
      </c>
      <c r="Q8" s="10">
        <f ca="1">IFERROR(CFs!Q8/((1+DISCOUNT)^PV!P$2),"")</f>
        <v>5158.5746856017431</v>
      </c>
      <c r="R8" s="10">
        <f ca="1">IFERROR(CFs!R8/((1+DISCOUNT)^PV!Q$2),"")</f>
        <v>5040.6644070737048</v>
      </c>
      <c r="S8" s="10">
        <f ca="1">IFERROR(CFs!S8/((1+DISCOUNT)^PV!R$2),"")</f>
        <v>4925.4492206263049</v>
      </c>
      <c r="T8" s="10">
        <f ca="1">IFERROR(CFs!T8/((1+DISCOUNT)^PV!S$2),"")</f>
        <v>4812.8675241548472</v>
      </c>
      <c r="U8" s="10">
        <f ca="1">IFERROR(CFs!U8/((1+DISCOUNT)^PV!T$2),"")</f>
        <v>4702.859123602736</v>
      </c>
      <c r="V8" s="10">
        <f ca="1">IFERROR(CFs!V8/((1+DISCOUNT)^PV!U$2),"")</f>
        <v>4595.3652007775308</v>
      </c>
      <c r="W8" s="10">
        <f ca="1">IFERROR(CFs!W8/((1+DISCOUNT)^PV!V$2),"")</f>
        <v>4490.3282819026153</v>
      </c>
      <c r="X8" s="10">
        <f ca="1">IFERROR(CFs!X8/((1+DISCOUNT)^PV!W$2),"")</f>
        <v>4387.6922068876993</v>
      </c>
      <c r="Y8" s="10">
        <f ca="1">IFERROR(CFs!Y8/((1+DISCOUNT)^PV!X$2),"")</f>
        <v>4287.4020993016948</v>
      </c>
      <c r="Z8" s="10">
        <f ca="1">IFERROR(CFs!Z8/((1+DISCOUNT)^PV!Y$2),"")</f>
        <v>4189.4043370319423</v>
      </c>
      <c r="AA8" s="10">
        <f ca="1">IFERROR(CFs!AA8/((1+DISCOUNT)^PV!Z$2),"")</f>
        <v>4093.6465236140684</v>
      </c>
      <c r="AB8" s="10">
        <f ca="1">IFERROR(CFs!AB8/((1+DISCOUNT)^PV!AA$2),"")</f>
        <v>4000.0774602171759</v>
      </c>
      <c r="AC8" s="10">
        <f ca="1">IFERROR(CFs!AC8/((1+DISCOUNT)^PV!AB$2),"")</f>
        <v>3908.6471182693549</v>
      </c>
      <c r="AD8" s="10">
        <f ca="1">IFERROR(CFs!AD8/((1+DISCOUNT)^PV!AC$2),"")</f>
        <v>3819.3066127089128</v>
      </c>
      <c r="AE8" s="10">
        <f ca="1">IFERROR(CFs!AE8/((1+DISCOUNT)^PV!AD$2),"")</f>
        <v>3732.0081758469942</v>
      </c>
      <c r="AF8" s="10">
        <f ca="1">IFERROR(CFs!AF8/((1+DISCOUNT)^PV!AE$2),"")</f>
        <v>3646.7051318276349</v>
      </c>
      <c r="AG8" s="10">
        <f ca="1">IFERROR(CFs!AG8/((1+DISCOUNT)^PV!AF$2),"")</f>
        <v>3563.3518716715744</v>
      </c>
      <c r="AH8" s="10">
        <f ca="1">IFERROR(CFs!AH8/((1+DISCOUNT)^PV!AG$2),"")</f>
        <v>3481.9038288905108</v>
      </c>
      <c r="AI8" s="10">
        <f ca="1">IFERROR(CFs!AI8/((1+DISCOUNT)^PV!AH$2),"")</f>
        <v>3402.3174556587264</v>
      </c>
      <c r="AJ8" s="10">
        <f ca="1">IFERROR(CFs!AJ8/((1+DISCOUNT)^PV!AI$2),"")</f>
        <v>3324.5501995293844</v>
      </c>
      <c r="AK8" s="10">
        <f ca="1">IFERROR(CFs!AK8/((1+DISCOUNT)^PV!AJ$2),"")</f>
        <v>3248.5604806829983</v>
      </c>
      <c r="AL8" s="10">
        <f ca="1">IFERROR(CFs!AL8/((1+DISCOUNT)^PV!AK$2),"")</f>
        <v>3174.3076696959583</v>
      </c>
    </row>
    <row r="9" spans="1:38" s="12" customFormat="1" x14ac:dyDescent="0.25">
      <c r="A9" t="s">
        <v>164</v>
      </c>
      <c r="D9" s="14">
        <f ca="1">CFs!D9</f>
        <v>0</v>
      </c>
      <c r="E9" s="10">
        <f ca="1">IFERROR(CFs!E9/((1+DISCOUNT)^PV!D$2),"")</f>
        <v>0</v>
      </c>
      <c r="F9" s="10">
        <f ca="1">IFERROR(CFs!F9/((1+DISCOUNT)^PV!E$2),"")</f>
        <v>0</v>
      </c>
      <c r="G9" s="10">
        <f ca="1">IFERROR(CFs!G9/((1+DISCOUNT)^PV!F$2),"")</f>
        <v>0</v>
      </c>
      <c r="H9" s="10">
        <f ca="1">IFERROR(CFs!H9/((1+DISCOUNT)^PV!G$2),"")</f>
        <v>0</v>
      </c>
      <c r="I9" s="10">
        <f ca="1">IFERROR(CFs!I9/((1+DISCOUNT)^PV!H$2),"")</f>
        <v>0</v>
      </c>
      <c r="J9" s="10">
        <f ca="1">IFERROR(CFs!J9/((1+DISCOUNT)^PV!I$2),"")</f>
        <v>0</v>
      </c>
      <c r="K9" s="10">
        <f ca="1">IFERROR(CFs!K9/((1+DISCOUNT)^PV!J$2),"")</f>
        <v>0</v>
      </c>
      <c r="L9" s="10">
        <f ca="1">IFERROR(CFs!L9/((1+DISCOUNT)^PV!K$2),"")</f>
        <v>0</v>
      </c>
      <c r="M9" s="10">
        <f ca="1">IFERROR(CFs!M9/((1+DISCOUNT)^PV!L$2),"")</f>
        <v>0</v>
      </c>
      <c r="N9" s="10">
        <f ca="1">IFERROR(CFs!N9/((1+DISCOUNT)^PV!M$2),"")</f>
        <v>0</v>
      </c>
      <c r="O9" s="10">
        <f ca="1">IFERROR(CFs!O9/((1+DISCOUNT)^PV!N$2),"")</f>
        <v>0</v>
      </c>
      <c r="P9" s="10">
        <f ca="1">IFERROR(CFs!P9/((1+DISCOUNT)^PV!O$2),"")</f>
        <v>0</v>
      </c>
      <c r="Q9" s="10">
        <f ca="1">IFERROR(CFs!Q9/((1+DISCOUNT)^PV!P$2),"")</f>
        <v>0</v>
      </c>
      <c r="R9" s="10">
        <f ca="1">IFERROR(CFs!R9/((1+DISCOUNT)^PV!Q$2),"")</f>
        <v>0</v>
      </c>
      <c r="S9" s="10">
        <f ca="1">IFERROR(CFs!S9/((1+DISCOUNT)^PV!R$2),"")</f>
        <v>0</v>
      </c>
      <c r="T9" s="10">
        <f ca="1">IFERROR(CFs!T9/((1+DISCOUNT)^PV!S$2),"")</f>
        <v>0</v>
      </c>
      <c r="U9" s="10">
        <f ca="1">IFERROR(CFs!U9/((1+DISCOUNT)^PV!T$2),"")</f>
        <v>0</v>
      </c>
      <c r="V9" s="10">
        <f ca="1">IFERROR(CFs!V9/((1+DISCOUNT)^PV!U$2),"")</f>
        <v>0</v>
      </c>
      <c r="W9" s="10">
        <f ca="1">IFERROR(CFs!W9/((1+DISCOUNT)^PV!V$2),"")</f>
        <v>0</v>
      </c>
      <c r="X9" s="10">
        <f ca="1">IFERROR(CFs!X9/((1+DISCOUNT)^PV!W$2),"")</f>
        <v>0</v>
      </c>
      <c r="Y9" s="10">
        <f ca="1">IFERROR(CFs!Y9/((1+DISCOUNT)^PV!X$2),"")</f>
        <v>0</v>
      </c>
      <c r="Z9" s="10">
        <f ca="1">IFERROR(CFs!Z9/((1+DISCOUNT)^PV!Y$2),"")</f>
        <v>0</v>
      </c>
      <c r="AA9" s="10">
        <f ca="1">IFERROR(CFs!AA9/((1+DISCOUNT)^PV!Z$2),"")</f>
        <v>0</v>
      </c>
      <c r="AB9" s="10">
        <f ca="1">IFERROR(CFs!AB9/((1+DISCOUNT)^PV!AA$2),"")</f>
        <v>0</v>
      </c>
      <c r="AC9" s="10">
        <f ca="1">IFERROR(CFs!AC9/((1+DISCOUNT)^PV!AB$2),"")</f>
        <v>0</v>
      </c>
      <c r="AD9" s="10">
        <f ca="1">IFERROR(CFs!AD9/((1+DISCOUNT)^PV!AC$2),"")</f>
        <v>0</v>
      </c>
      <c r="AE9" s="10">
        <f ca="1">IFERROR(CFs!AE9/((1+DISCOUNT)^PV!AD$2),"")</f>
        <v>0</v>
      </c>
      <c r="AF9" s="10">
        <f ca="1">IFERROR(CFs!AF9/((1+DISCOUNT)^PV!AE$2),"")</f>
        <v>0</v>
      </c>
      <c r="AG9" s="10">
        <f ca="1">IFERROR(CFs!AG9/((1+DISCOUNT)^PV!AF$2),"")</f>
        <v>0</v>
      </c>
      <c r="AH9" s="10">
        <f ca="1">IFERROR(CFs!AH9/((1+DISCOUNT)^PV!AG$2),"")</f>
        <v>0</v>
      </c>
      <c r="AI9" s="10">
        <f ca="1">IFERROR(CFs!AI9/((1+DISCOUNT)^PV!AH$2),"")</f>
        <v>0</v>
      </c>
      <c r="AJ9" s="10">
        <f ca="1">IFERROR(CFs!AJ9/((1+DISCOUNT)^PV!AI$2),"")</f>
        <v>0</v>
      </c>
      <c r="AK9" s="10">
        <f ca="1">IFERROR(CFs!AK9/((1+DISCOUNT)^PV!AJ$2),"")</f>
        <v>0</v>
      </c>
      <c r="AL9" s="10">
        <f ca="1">IFERROR(CFs!AL9/((1+DISCOUNT)^PV!AK$2),"")</f>
        <v>0</v>
      </c>
    </row>
    <row r="10" spans="1:38" s="12" customFormat="1" x14ac:dyDescent="0.25">
      <c r="A10" t="s">
        <v>165</v>
      </c>
      <c r="D10" s="14">
        <f ca="1">CFs!D10</f>
        <v>0</v>
      </c>
      <c r="E10" s="10">
        <f ca="1">IFERROR(CFs!E10/((1+DISCOUNT)^PV!D$2),"")</f>
        <v>0</v>
      </c>
      <c r="F10" s="10">
        <f ca="1">IFERROR(CFs!F10/((1+DISCOUNT)^PV!E$2),"")</f>
        <v>0</v>
      </c>
      <c r="G10" s="10">
        <f ca="1">IFERROR(CFs!G10/((1+DISCOUNT)^PV!F$2),"")</f>
        <v>0</v>
      </c>
      <c r="H10" s="10">
        <f ca="1">IFERROR(CFs!H10/((1+DISCOUNT)^PV!G$2),"")</f>
        <v>0</v>
      </c>
      <c r="I10" s="10">
        <f ca="1">IFERROR(CFs!I10/((1+DISCOUNT)^PV!H$2),"")</f>
        <v>0</v>
      </c>
      <c r="J10" s="10">
        <f ca="1">IFERROR(CFs!J10/((1+DISCOUNT)^PV!I$2),"")</f>
        <v>0</v>
      </c>
      <c r="K10" s="10">
        <f ca="1">IFERROR(CFs!K10/((1+DISCOUNT)^PV!J$2),"")</f>
        <v>0</v>
      </c>
      <c r="L10" s="10">
        <f ca="1">IFERROR(CFs!L10/((1+DISCOUNT)^PV!K$2),"")</f>
        <v>0</v>
      </c>
      <c r="M10" s="10">
        <f ca="1">IFERROR(CFs!M10/((1+DISCOUNT)^PV!L$2),"")</f>
        <v>0</v>
      </c>
      <c r="N10" s="10">
        <f ca="1">IFERROR(CFs!N10/((1+DISCOUNT)^PV!M$2),"")</f>
        <v>0</v>
      </c>
      <c r="O10" s="10">
        <f ca="1">IFERROR(CFs!O10/((1+DISCOUNT)^PV!N$2),"")</f>
        <v>0</v>
      </c>
      <c r="P10" s="10">
        <f ca="1">IFERROR(CFs!P10/((1+DISCOUNT)^PV!O$2),"")</f>
        <v>0</v>
      </c>
      <c r="Q10" s="10">
        <f ca="1">IFERROR(CFs!Q10/((1+DISCOUNT)^PV!P$2),"")</f>
        <v>0</v>
      </c>
      <c r="R10" s="10">
        <f ca="1">IFERROR(CFs!R10/((1+DISCOUNT)^PV!Q$2),"")</f>
        <v>0</v>
      </c>
      <c r="S10" s="10">
        <f ca="1">IFERROR(CFs!S10/((1+DISCOUNT)^PV!R$2),"")</f>
        <v>0</v>
      </c>
      <c r="T10" s="10">
        <f ca="1">IFERROR(CFs!T10/((1+DISCOUNT)^PV!S$2),"")</f>
        <v>0</v>
      </c>
      <c r="U10" s="10">
        <f ca="1">IFERROR(CFs!U10/((1+DISCOUNT)^PV!T$2),"")</f>
        <v>0</v>
      </c>
      <c r="V10" s="10">
        <f ca="1">IFERROR(CFs!V10/((1+DISCOUNT)^PV!U$2),"")</f>
        <v>0</v>
      </c>
      <c r="W10" s="10">
        <f ca="1">IFERROR(CFs!W10/((1+DISCOUNT)^PV!V$2),"")</f>
        <v>0</v>
      </c>
      <c r="X10" s="10">
        <f ca="1">IFERROR(CFs!X10/((1+DISCOUNT)^PV!W$2),"")</f>
        <v>0</v>
      </c>
      <c r="Y10" s="10">
        <f ca="1">IFERROR(CFs!Y10/((1+DISCOUNT)^PV!X$2),"")</f>
        <v>0</v>
      </c>
      <c r="Z10" s="10">
        <f ca="1">IFERROR(CFs!Z10/((1+DISCOUNT)^PV!Y$2),"")</f>
        <v>0</v>
      </c>
      <c r="AA10" s="10">
        <f ca="1">IFERROR(CFs!AA10/((1+DISCOUNT)^PV!Z$2),"")</f>
        <v>0</v>
      </c>
      <c r="AB10" s="10">
        <f ca="1">IFERROR(CFs!AB10/((1+DISCOUNT)^PV!AA$2),"")</f>
        <v>0</v>
      </c>
      <c r="AC10" s="10">
        <f ca="1">IFERROR(CFs!AC10/((1+DISCOUNT)^PV!AB$2),"")</f>
        <v>0</v>
      </c>
      <c r="AD10" s="10">
        <f ca="1">IFERROR(CFs!AD10/((1+DISCOUNT)^PV!AC$2),"")</f>
        <v>0</v>
      </c>
      <c r="AE10" s="10">
        <f ca="1">IFERROR(CFs!AE10/((1+DISCOUNT)^PV!AD$2),"")</f>
        <v>0</v>
      </c>
      <c r="AF10" s="10">
        <f ca="1">IFERROR(CFs!AF10/((1+DISCOUNT)^PV!AE$2),"")</f>
        <v>0</v>
      </c>
      <c r="AG10" s="10">
        <f ca="1">IFERROR(CFs!AG10/((1+DISCOUNT)^PV!AF$2),"")</f>
        <v>0</v>
      </c>
      <c r="AH10" s="10">
        <f ca="1">IFERROR(CFs!AH10/((1+DISCOUNT)^PV!AG$2),"")</f>
        <v>0</v>
      </c>
      <c r="AI10" s="10">
        <f ca="1">IFERROR(CFs!AI10/((1+DISCOUNT)^PV!AH$2),"")</f>
        <v>0</v>
      </c>
      <c r="AJ10" s="10">
        <f ca="1">IFERROR(CFs!AJ10/((1+DISCOUNT)^PV!AI$2),"")</f>
        <v>0</v>
      </c>
      <c r="AK10" s="10">
        <f ca="1">IFERROR(CFs!AK10/((1+DISCOUNT)^PV!AJ$2),"")</f>
        <v>0</v>
      </c>
      <c r="AL10" s="10">
        <f ca="1">IFERROR(CFs!AL10/((1+DISCOUNT)^PV!AK$2),"")</f>
        <v>0</v>
      </c>
    </row>
    <row r="11" spans="1:38" s="12" customFormat="1" x14ac:dyDescent="0.25">
      <c r="A11" s="17"/>
    </row>
    <row r="12" spans="1:38" ht="18.75" x14ac:dyDescent="0.3">
      <c r="A12" s="4" t="s">
        <v>5</v>
      </c>
      <c r="B12" s="6" t="s">
        <v>7</v>
      </c>
      <c r="C12" s="6" t="s">
        <v>0</v>
      </c>
      <c r="D12" s="3">
        <v>1</v>
      </c>
      <c r="E12" s="3">
        <v>2</v>
      </c>
      <c r="F12" s="3">
        <v>3</v>
      </c>
      <c r="G12" s="3">
        <v>4</v>
      </c>
      <c r="H12" s="3">
        <v>5</v>
      </c>
      <c r="I12" s="3">
        <v>6</v>
      </c>
      <c r="J12" s="3">
        <v>7</v>
      </c>
      <c r="K12" s="3">
        <v>8</v>
      </c>
      <c r="L12" s="3">
        <v>9</v>
      </c>
      <c r="M12" s="3">
        <v>10</v>
      </c>
      <c r="N12" s="3">
        <v>11</v>
      </c>
      <c r="O12" s="3">
        <v>12</v>
      </c>
      <c r="P12" s="3">
        <v>13</v>
      </c>
      <c r="Q12" s="3">
        <v>14</v>
      </c>
      <c r="R12" s="3">
        <v>15</v>
      </c>
      <c r="S12" s="3">
        <v>16</v>
      </c>
      <c r="T12" s="3">
        <v>17</v>
      </c>
      <c r="U12" s="3">
        <v>18</v>
      </c>
      <c r="V12" s="3">
        <v>19</v>
      </c>
      <c r="W12" s="3">
        <v>20</v>
      </c>
      <c r="X12" s="3">
        <v>21</v>
      </c>
      <c r="Y12" s="3">
        <v>22</v>
      </c>
      <c r="Z12" s="3">
        <v>23</v>
      </c>
      <c r="AA12" s="3">
        <v>24</v>
      </c>
      <c r="AB12" s="3">
        <v>25</v>
      </c>
      <c r="AC12" s="3">
        <v>26</v>
      </c>
      <c r="AD12" s="3">
        <v>27</v>
      </c>
      <c r="AE12" s="3">
        <v>28</v>
      </c>
      <c r="AF12" s="3">
        <v>29</v>
      </c>
      <c r="AG12" s="3">
        <v>30</v>
      </c>
      <c r="AH12" s="3">
        <v>31</v>
      </c>
      <c r="AI12" s="3">
        <v>32</v>
      </c>
      <c r="AJ12" s="3">
        <v>33</v>
      </c>
      <c r="AK12" s="3">
        <v>34</v>
      </c>
      <c r="AL12" s="3">
        <v>35</v>
      </c>
    </row>
    <row r="13" spans="1:38" x14ac:dyDescent="0.25">
      <c r="A13" t="str">
        <f>MAIN!$B$16</f>
        <v>Ēkas būvkonstrukcijas: Karkass</v>
      </c>
      <c r="B13" s="2">
        <f ca="1">CFs!B13</f>
        <v>70</v>
      </c>
      <c r="C13" s="2">
        <f>CFs!C13</f>
        <v>350539.8</v>
      </c>
      <c r="D13" s="2">
        <f>C13</f>
        <v>350539.8</v>
      </c>
      <c r="E13" s="10" t="str">
        <f ca="1">IFERROR(CFs!E13/((1+DISCOUNT)^PV!D$12),"")</f>
        <v/>
      </c>
      <c r="F13" s="10" t="str">
        <f ca="1">IFERROR(CFs!F13/((1+DISCOUNT)^PV!E$12),"")</f>
        <v/>
      </c>
      <c r="G13" s="10" t="str">
        <f ca="1">IFERROR(CFs!G13/((1+DISCOUNT)^PV!F$12),"")</f>
        <v/>
      </c>
      <c r="H13" s="10" t="str">
        <f ca="1">IFERROR(CFs!H13/((1+DISCOUNT)^PV!G$12),"")</f>
        <v/>
      </c>
      <c r="I13" s="10" t="str">
        <f ca="1">IFERROR(CFs!I13/((1+DISCOUNT)^PV!H$12),"")</f>
        <v/>
      </c>
      <c r="J13" s="10" t="str">
        <f ca="1">IFERROR(CFs!J13/((1+DISCOUNT)^PV!I$12),"")</f>
        <v/>
      </c>
      <c r="K13" s="10" t="str">
        <f ca="1">IFERROR(CFs!K13/((1+DISCOUNT)^PV!J$12),"")</f>
        <v/>
      </c>
      <c r="L13" s="10" t="str">
        <f ca="1">IFERROR(CFs!L13/((1+DISCOUNT)^PV!K$12),"")</f>
        <v/>
      </c>
      <c r="M13" s="10" t="str">
        <f ca="1">IFERROR(CFs!M13/((1+DISCOUNT)^PV!L$12),"")</f>
        <v/>
      </c>
      <c r="N13" s="10" t="str">
        <f ca="1">IFERROR(CFs!N13/((1+DISCOUNT)^PV!M$12),"")</f>
        <v/>
      </c>
      <c r="O13" s="10" t="str">
        <f ca="1">IFERROR(CFs!O13/((1+DISCOUNT)^PV!N$12),"")</f>
        <v/>
      </c>
      <c r="P13" s="10" t="str">
        <f ca="1">IFERROR(CFs!P13/((1+DISCOUNT)^PV!O$12),"")</f>
        <v/>
      </c>
      <c r="Q13" s="10" t="str">
        <f ca="1">IFERROR(CFs!Q13/((1+DISCOUNT)^PV!P$12),"")</f>
        <v/>
      </c>
      <c r="R13" s="10" t="str">
        <f ca="1">IFERROR(CFs!R13/((1+DISCOUNT)^PV!Q$12),"")</f>
        <v/>
      </c>
      <c r="S13" s="10" t="str">
        <f ca="1">IFERROR(CFs!S13/((1+DISCOUNT)^PV!R$12),"")</f>
        <v/>
      </c>
      <c r="T13" s="10" t="str">
        <f ca="1">IFERROR(CFs!T13/((1+DISCOUNT)^PV!S$12),"")</f>
        <v/>
      </c>
      <c r="U13" s="10" t="str">
        <f ca="1">IFERROR(CFs!U13/((1+DISCOUNT)^PV!T$12),"")</f>
        <v/>
      </c>
      <c r="V13" s="10" t="str">
        <f ca="1">IFERROR(CFs!V13/((1+DISCOUNT)^PV!U$12),"")</f>
        <v/>
      </c>
      <c r="W13" s="10" t="str">
        <f ca="1">IFERROR(CFs!W13/((1+DISCOUNT)^PV!V$12),"")</f>
        <v/>
      </c>
      <c r="X13" s="10" t="str">
        <f ca="1">IFERROR(CFs!X13/((1+DISCOUNT)^PV!W$12),"")</f>
        <v/>
      </c>
      <c r="Y13" s="10" t="str">
        <f ca="1">IFERROR(CFs!Y13/((1+DISCOUNT)^PV!X$12),"")</f>
        <v/>
      </c>
      <c r="Z13" s="10" t="str">
        <f ca="1">IFERROR(CFs!Z13/((1+DISCOUNT)^PV!Y$12),"")</f>
        <v/>
      </c>
      <c r="AA13" s="10" t="str">
        <f ca="1">IFERROR(CFs!AA13/((1+DISCOUNT)^PV!Z$12),"")</f>
        <v/>
      </c>
      <c r="AB13" s="10" t="str">
        <f ca="1">IFERROR(CFs!AB13/((1+DISCOUNT)^PV!AA$12),"")</f>
        <v/>
      </c>
      <c r="AC13" s="10" t="str">
        <f ca="1">IFERROR(CFs!AC13/((1+DISCOUNT)^PV!AB$12),"")</f>
        <v/>
      </c>
      <c r="AD13" s="10" t="str">
        <f ca="1">IFERROR(CFs!AD13/((1+DISCOUNT)^PV!AC$12),"")</f>
        <v/>
      </c>
      <c r="AE13" s="10" t="str">
        <f ca="1">IFERROR(CFs!AE13/((1+DISCOUNT)^PV!AD$12),"")</f>
        <v/>
      </c>
      <c r="AF13" s="10" t="str">
        <f ca="1">IFERROR(CFs!AF13/((1+DISCOUNT)^PV!AE$12),"")</f>
        <v/>
      </c>
      <c r="AG13" s="10" t="str">
        <f ca="1">IFERROR(CFs!AG13/((1+DISCOUNT)^PV!AF$12),"")</f>
        <v/>
      </c>
      <c r="AH13" s="10" t="str">
        <f ca="1">IFERROR(CFs!AH13/((1+DISCOUNT)^PV!AG$12),"")</f>
        <v/>
      </c>
      <c r="AI13" s="10" t="str">
        <f ca="1">IFERROR(CFs!AI13/((1+DISCOUNT)^PV!AH$12),"")</f>
        <v/>
      </c>
      <c r="AJ13" s="10" t="str">
        <f ca="1">IFERROR(CFs!AJ13/((1+DISCOUNT)^PV!AI$12),"")</f>
        <v/>
      </c>
      <c r="AK13" s="10" t="str">
        <f ca="1">IFERROR(CFs!AK13/((1+DISCOUNT)^PV!AJ$12),"")</f>
        <v/>
      </c>
      <c r="AL13" s="10" t="str">
        <f ca="1">IFERROR(CFs!AL13/((1+DISCOUNT)^PV!AK$12),"")</f>
        <v/>
      </c>
    </row>
    <row r="14" spans="1:38" x14ac:dyDescent="0.25">
      <c r="A14" t="str">
        <f>MAIN!$B$22</f>
        <v>Ēkas būvkonstrukcijas: Pamati</v>
      </c>
      <c r="B14" s="2">
        <f ca="1">CFs!B14</f>
        <v>80</v>
      </c>
      <c r="C14" s="2">
        <f>CFs!C14</f>
        <v>172965.38</v>
      </c>
      <c r="D14" s="2">
        <f t="shared" ref="D14:D15" si="0">C14</f>
        <v>172965.38</v>
      </c>
      <c r="E14" s="10" t="str">
        <f ca="1">IFERROR(CFs!E14/((1+DISCOUNT)^PV!D$12),"")</f>
        <v/>
      </c>
      <c r="F14" s="10" t="str">
        <f ca="1">IFERROR(CFs!F14/((1+DISCOUNT)^PV!E$12),"")</f>
        <v/>
      </c>
      <c r="G14" s="10" t="str">
        <f ca="1">IFERROR(CFs!G14/((1+DISCOUNT)^PV!F$12),"")</f>
        <v/>
      </c>
      <c r="H14" s="10" t="str">
        <f ca="1">IFERROR(CFs!H14/((1+DISCOUNT)^PV!G$12),"")</f>
        <v/>
      </c>
      <c r="I14" s="10" t="str">
        <f ca="1">IFERROR(CFs!I14/((1+DISCOUNT)^PV!H$12),"")</f>
        <v/>
      </c>
      <c r="J14" s="10" t="str">
        <f ca="1">IFERROR(CFs!J14/((1+DISCOUNT)^PV!I$12),"")</f>
        <v/>
      </c>
      <c r="K14" s="10" t="str">
        <f ca="1">IFERROR(CFs!K14/((1+DISCOUNT)^PV!J$12),"")</f>
        <v/>
      </c>
      <c r="L14" s="10" t="str">
        <f ca="1">IFERROR(CFs!L14/((1+DISCOUNT)^PV!K$12),"")</f>
        <v/>
      </c>
      <c r="M14" s="10" t="str">
        <f ca="1">IFERROR(CFs!M14/((1+DISCOUNT)^PV!L$12),"")</f>
        <v/>
      </c>
      <c r="N14" s="10" t="str">
        <f ca="1">IFERROR(CFs!N14/((1+DISCOUNT)^PV!M$12),"")</f>
        <v/>
      </c>
      <c r="O14" s="10" t="str">
        <f ca="1">IFERROR(CFs!O14/((1+DISCOUNT)^PV!N$12),"")</f>
        <v/>
      </c>
      <c r="P14" s="10" t="str">
        <f ca="1">IFERROR(CFs!P14/((1+DISCOUNT)^PV!O$12),"")</f>
        <v/>
      </c>
      <c r="Q14" s="10" t="str">
        <f ca="1">IFERROR(CFs!Q14/((1+DISCOUNT)^PV!P$12),"")</f>
        <v/>
      </c>
      <c r="R14" s="10" t="str">
        <f ca="1">IFERROR(CFs!R14/((1+DISCOUNT)^PV!Q$12),"")</f>
        <v/>
      </c>
      <c r="S14" s="10" t="str">
        <f ca="1">IFERROR(CFs!S14/((1+DISCOUNT)^PV!R$12),"")</f>
        <v/>
      </c>
      <c r="T14" s="10" t="str">
        <f ca="1">IFERROR(CFs!T14/((1+DISCOUNT)^PV!S$12),"")</f>
        <v/>
      </c>
      <c r="U14" s="10" t="str">
        <f ca="1">IFERROR(CFs!U14/((1+DISCOUNT)^PV!T$12),"")</f>
        <v/>
      </c>
      <c r="V14" s="10" t="str">
        <f ca="1">IFERROR(CFs!V14/((1+DISCOUNT)^PV!U$12),"")</f>
        <v/>
      </c>
      <c r="W14" s="10" t="str">
        <f ca="1">IFERROR(CFs!W14/((1+DISCOUNT)^PV!V$12),"")</f>
        <v/>
      </c>
      <c r="X14" s="10" t="str">
        <f ca="1">IFERROR(CFs!X14/((1+DISCOUNT)^PV!W$12),"")</f>
        <v/>
      </c>
      <c r="Y14" s="10" t="str">
        <f ca="1">IFERROR(CFs!Y14/((1+DISCOUNT)^PV!X$12),"")</f>
        <v/>
      </c>
      <c r="Z14" s="10" t="str">
        <f ca="1">IFERROR(CFs!Z14/((1+DISCOUNT)^PV!Y$12),"")</f>
        <v/>
      </c>
      <c r="AA14" s="10" t="str">
        <f ca="1">IFERROR(CFs!AA14/((1+DISCOUNT)^PV!Z$12),"")</f>
        <v/>
      </c>
      <c r="AB14" s="10" t="str">
        <f ca="1">IFERROR(CFs!AB14/((1+DISCOUNT)^PV!AA$12),"")</f>
        <v/>
      </c>
      <c r="AC14" s="10" t="str">
        <f ca="1">IFERROR(CFs!AC14/((1+DISCOUNT)^PV!AB$12),"")</f>
        <v/>
      </c>
      <c r="AD14" s="10" t="str">
        <f ca="1">IFERROR(CFs!AD14/((1+DISCOUNT)^PV!AC$12),"")</f>
        <v/>
      </c>
      <c r="AE14" s="10" t="str">
        <f ca="1">IFERROR(CFs!AE14/((1+DISCOUNT)^PV!AD$12),"")</f>
        <v/>
      </c>
      <c r="AF14" s="10" t="str">
        <f ca="1">IFERROR(CFs!AF14/((1+DISCOUNT)^PV!AE$12),"")</f>
        <v/>
      </c>
      <c r="AG14" s="10" t="str">
        <f ca="1">IFERROR(CFs!AG14/((1+DISCOUNT)^PV!AF$12),"")</f>
        <v/>
      </c>
      <c r="AH14" s="10" t="str">
        <f ca="1">IFERROR(CFs!AH14/((1+DISCOUNT)^PV!AG$12),"")</f>
        <v/>
      </c>
      <c r="AI14" s="10" t="str">
        <f ca="1">IFERROR(CFs!AI14/((1+DISCOUNT)^PV!AH$12),"")</f>
        <v/>
      </c>
      <c r="AJ14" s="10" t="str">
        <f ca="1">IFERROR(CFs!AJ14/((1+DISCOUNT)^PV!AI$12),"")</f>
        <v/>
      </c>
      <c r="AK14" s="10" t="str">
        <f ca="1">IFERROR(CFs!AK14/((1+DISCOUNT)^PV!AJ$12),"")</f>
        <v/>
      </c>
      <c r="AL14" s="10" t="str">
        <f ca="1">IFERROR(CFs!AL14/((1+DISCOUNT)^PV!AK$12),"")</f>
        <v/>
      </c>
    </row>
    <row r="15" spans="1:38" x14ac:dyDescent="0.25">
      <c r="A15" t="str">
        <f>MAIN!$B$28</f>
        <v>Ēkas būvkonstrukcijas: Jumts</v>
      </c>
      <c r="B15" s="2">
        <f ca="1">CFs!B15</f>
        <v>80</v>
      </c>
      <c r="C15" s="2">
        <f>CFs!C15</f>
        <v>202904.3</v>
      </c>
      <c r="D15" s="2">
        <f t="shared" si="0"/>
        <v>202904.3</v>
      </c>
      <c r="E15" s="10" t="str">
        <f ca="1">IFERROR(CFs!E15/((1+DISCOUNT)^PV!D$12),"")</f>
        <v/>
      </c>
      <c r="F15" s="10" t="str">
        <f ca="1">IFERROR(CFs!F15/((1+DISCOUNT)^PV!E$12),"")</f>
        <v/>
      </c>
      <c r="G15" s="10" t="str">
        <f ca="1">IFERROR(CFs!G15/((1+DISCOUNT)^PV!F$12),"")</f>
        <v/>
      </c>
      <c r="H15" s="10" t="str">
        <f ca="1">IFERROR(CFs!H15/((1+DISCOUNT)^PV!G$12),"")</f>
        <v/>
      </c>
      <c r="I15" s="10" t="str">
        <f ca="1">IFERROR(CFs!I15/((1+DISCOUNT)^PV!H$12),"")</f>
        <v/>
      </c>
      <c r="J15" s="10" t="str">
        <f ca="1">IFERROR(CFs!J15/((1+DISCOUNT)^PV!I$12),"")</f>
        <v/>
      </c>
      <c r="K15" s="10" t="str">
        <f ca="1">IFERROR(CFs!K15/((1+DISCOUNT)^PV!J$12),"")</f>
        <v/>
      </c>
      <c r="L15" s="10" t="str">
        <f ca="1">IFERROR(CFs!L15/((1+DISCOUNT)^PV!K$12),"")</f>
        <v/>
      </c>
      <c r="M15" s="10" t="str">
        <f ca="1">IFERROR(CFs!M15/((1+DISCOUNT)^PV!L$12),"")</f>
        <v/>
      </c>
      <c r="N15" s="10" t="str">
        <f ca="1">IFERROR(CFs!N15/((1+DISCOUNT)^PV!M$12),"")</f>
        <v/>
      </c>
      <c r="O15" s="10" t="str">
        <f ca="1">IFERROR(CFs!O15/((1+DISCOUNT)^PV!N$12),"")</f>
        <v/>
      </c>
      <c r="P15" s="10" t="str">
        <f ca="1">IFERROR(CFs!P15/((1+DISCOUNT)^PV!O$12),"")</f>
        <v/>
      </c>
      <c r="Q15" s="10" t="str">
        <f ca="1">IFERROR(CFs!Q15/((1+DISCOUNT)^PV!P$12),"")</f>
        <v/>
      </c>
      <c r="R15" s="10" t="str">
        <f ca="1">IFERROR(CFs!R15/((1+DISCOUNT)^PV!Q$12),"")</f>
        <v/>
      </c>
      <c r="S15" s="10" t="str">
        <f ca="1">IFERROR(CFs!S15/((1+DISCOUNT)^PV!R$12),"")</f>
        <v/>
      </c>
      <c r="T15" s="10" t="str">
        <f ca="1">IFERROR(CFs!T15/((1+DISCOUNT)^PV!S$12),"")</f>
        <v/>
      </c>
      <c r="U15" s="10" t="str">
        <f ca="1">IFERROR(CFs!U15/((1+DISCOUNT)^PV!T$12),"")</f>
        <v/>
      </c>
      <c r="V15" s="10" t="str">
        <f ca="1">IFERROR(CFs!V15/((1+DISCOUNT)^PV!U$12),"")</f>
        <v/>
      </c>
      <c r="W15" s="10" t="str">
        <f ca="1">IFERROR(CFs!W15/((1+DISCOUNT)^PV!V$12),"")</f>
        <v/>
      </c>
      <c r="X15" s="10" t="str">
        <f ca="1">IFERROR(CFs!X15/((1+DISCOUNT)^PV!W$12),"")</f>
        <v/>
      </c>
      <c r="Y15" s="10" t="str">
        <f ca="1">IFERROR(CFs!Y15/((1+DISCOUNT)^PV!X$12),"")</f>
        <v/>
      </c>
      <c r="Z15" s="10" t="str">
        <f ca="1">IFERROR(CFs!Z15/((1+DISCOUNT)^PV!Y$12),"")</f>
        <v/>
      </c>
      <c r="AA15" s="10" t="str">
        <f ca="1">IFERROR(CFs!AA15/((1+DISCOUNT)^PV!Z$12),"")</f>
        <v/>
      </c>
      <c r="AB15" s="10" t="str">
        <f ca="1">IFERROR(CFs!AB15/((1+DISCOUNT)^PV!AA$12),"")</f>
        <v/>
      </c>
      <c r="AC15" s="10" t="str">
        <f ca="1">IFERROR(CFs!AC15/((1+DISCOUNT)^PV!AB$12),"")</f>
        <v/>
      </c>
      <c r="AD15" s="10" t="str">
        <f ca="1">IFERROR(CFs!AD15/((1+DISCOUNT)^PV!AC$12),"")</f>
        <v/>
      </c>
      <c r="AE15" s="10" t="str">
        <f ca="1">IFERROR(CFs!AE15/((1+DISCOUNT)^PV!AD$12),"")</f>
        <v/>
      </c>
      <c r="AF15" s="10" t="str">
        <f ca="1">IFERROR(CFs!AF15/((1+DISCOUNT)^PV!AE$12),"")</f>
        <v/>
      </c>
      <c r="AG15" s="10" t="str">
        <f ca="1">IFERROR(CFs!AG15/((1+DISCOUNT)^PV!AF$12),"")</f>
        <v/>
      </c>
      <c r="AH15" s="10" t="str">
        <f ca="1">IFERROR(CFs!AH15/((1+DISCOUNT)^PV!AG$12),"")</f>
        <v/>
      </c>
      <c r="AI15" s="10" t="str">
        <f ca="1">IFERROR(CFs!AI15/((1+DISCOUNT)^PV!AH$12),"")</f>
        <v/>
      </c>
      <c r="AJ15" s="10" t="str">
        <f ca="1">IFERROR(CFs!AJ15/((1+DISCOUNT)^PV!AI$12),"")</f>
        <v/>
      </c>
      <c r="AK15" s="10" t="str">
        <f ca="1">IFERROR(CFs!AK15/((1+DISCOUNT)^PV!AJ$12),"")</f>
        <v/>
      </c>
      <c r="AL15" s="10" t="str">
        <f ca="1">IFERROR(CFs!AL15/((1+DISCOUNT)^PV!AK$12),"")</f>
        <v/>
      </c>
    </row>
    <row r="16" spans="1:38" x14ac:dyDescent="0.25">
      <c r="A16" t="str">
        <f>MAIN!$B$34</f>
        <v>Elektroapgāde</v>
      </c>
      <c r="B16" s="2">
        <f ca="1">CFs!B16</f>
        <v>30</v>
      </c>
      <c r="C16" s="2">
        <f>CFs!C16</f>
        <v>167120.76</v>
      </c>
      <c r="D16" s="2">
        <f t="shared" ref="D16:D28" si="1">C16</f>
        <v>167120.76</v>
      </c>
      <c r="E16" s="10" t="str">
        <f ca="1">IFERROR(CFs!E16/((1+DISCOUNT)^PV!D$12),"")</f>
        <v/>
      </c>
      <c r="F16" s="10" t="str">
        <f ca="1">IFERROR(CFs!F16/((1+DISCOUNT)^PV!E$12),"")</f>
        <v/>
      </c>
      <c r="G16" s="10" t="str">
        <f ca="1">IFERROR(CFs!G16/((1+DISCOUNT)^PV!F$12),"")</f>
        <v/>
      </c>
      <c r="H16" s="10" t="str">
        <f ca="1">IFERROR(CFs!H16/((1+DISCOUNT)^PV!G$12),"")</f>
        <v/>
      </c>
      <c r="I16" s="10" t="str">
        <f ca="1">IFERROR(CFs!I16/((1+DISCOUNT)^PV!H$12),"")</f>
        <v/>
      </c>
      <c r="J16" s="10" t="str">
        <f ca="1">IFERROR(CFs!J16/((1+DISCOUNT)^PV!I$12),"")</f>
        <v/>
      </c>
      <c r="K16" s="10" t="str">
        <f ca="1">IFERROR(CFs!K16/((1+DISCOUNT)^PV!J$12),"")</f>
        <v/>
      </c>
      <c r="L16" s="10" t="str">
        <f ca="1">IFERROR(CFs!L16/((1+DISCOUNT)^PV!K$12),"")</f>
        <v/>
      </c>
      <c r="M16" s="10" t="str">
        <f ca="1">IFERROR(CFs!M16/((1+DISCOUNT)^PV!L$12),"")</f>
        <v/>
      </c>
      <c r="N16" s="10" t="str">
        <f ca="1">IFERROR(CFs!N16/((1+DISCOUNT)^PV!M$12),"")</f>
        <v/>
      </c>
      <c r="O16" s="10" t="str">
        <f ca="1">IFERROR(CFs!O16/((1+DISCOUNT)^PV!N$12),"")</f>
        <v/>
      </c>
      <c r="P16" s="10" t="str">
        <f ca="1">IFERROR(CFs!P16/((1+DISCOUNT)^PV!O$12),"")</f>
        <v/>
      </c>
      <c r="Q16" s="10" t="str">
        <f ca="1">IFERROR(CFs!Q16/((1+DISCOUNT)^PV!P$12),"")</f>
        <v/>
      </c>
      <c r="R16" s="10" t="str">
        <f ca="1">IFERROR(CFs!R16/((1+DISCOUNT)^PV!Q$12),"")</f>
        <v/>
      </c>
      <c r="S16" s="10" t="str">
        <f ca="1">IFERROR(CFs!S16/((1+DISCOUNT)^PV!R$12),"")</f>
        <v/>
      </c>
      <c r="T16" s="10" t="str">
        <f ca="1">IFERROR(CFs!T16/((1+DISCOUNT)^PV!S$12),"")</f>
        <v/>
      </c>
      <c r="U16" s="10" t="str">
        <f ca="1">IFERROR(CFs!U16/((1+DISCOUNT)^PV!T$12),"")</f>
        <v/>
      </c>
      <c r="V16" s="10" t="str">
        <f ca="1">IFERROR(CFs!V16/((1+DISCOUNT)^PV!U$12),"")</f>
        <v/>
      </c>
      <c r="W16" s="10" t="str">
        <f ca="1">IFERROR(CFs!W16/((1+DISCOUNT)^PV!V$12),"")</f>
        <v/>
      </c>
      <c r="X16" s="10" t="str">
        <f ca="1">IFERROR(CFs!X16/((1+DISCOUNT)^PV!W$12),"")</f>
        <v/>
      </c>
      <c r="Y16" s="10" t="str">
        <f ca="1">IFERROR(CFs!Y16/((1+DISCOUNT)^PV!X$12),"")</f>
        <v/>
      </c>
      <c r="Z16" s="10" t="str">
        <f ca="1">IFERROR(CFs!Z16/((1+DISCOUNT)^PV!Y$12),"")</f>
        <v/>
      </c>
      <c r="AA16" s="10" t="str">
        <f ca="1">IFERROR(CFs!AA16/((1+DISCOUNT)^PV!Z$12),"")</f>
        <v/>
      </c>
      <c r="AB16" s="10" t="str">
        <f ca="1">IFERROR(CFs!AB16/((1+DISCOUNT)^PV!AA$12),"")</f>
        <v/>
      </c>
      <c r="AC16" s="10" t="str">
        <f ca="1">IFERROR(CFs!AC16/((1+DISCOUNT)^PV!AB$12),"")</f>
        <v/>
      </c>
      <c r="AD16" s="10" t="str">
        <f ca="1">IFERROR(CFs!AD16/((1+DISCOUNT)^PV!AC$12),"")</f>
        <v/>
      </c>
      <c r="AE16" s="10" t="str">
        <f ca="1">IFERROR(CFs!AE16/((1+DISCOUNT)^PV!AD$12),"")</f>
        <v/>
      </c>
      <c r="AF16" s="10" t="str">
        <f ca="1">IFERROR(CFs!AF16/((1+DISCOUNT)^PV!AE$12),"")</f>
        <v/>
      </c>
      <c r="AG16" s="10">
        <f ca="1">IFERROR(CFs!AG16/((1+DISCOUNT)^PV!AF$12),"")</f>
        <v>85470.095938907936</v>
      </c>
      <c r="AH16" s="10" t="str">
        <f ca="1">IFERROR(CFs!AH16/((1+DISCOUNT)^PV!AG$12),"")</f>
        <v/>
      </c>
      <c r="AI16" s="10" t="str">
        <f ca="1">IFERROR(CFs!AI16/((1+DISCOUNT)^PV!AH$12),"")</f>
        <v/>
      </c>
      <c r="AJ16" s="10" t="str">
        <f ca="1">IFERROR(CFs!AJ16/((1+DISCOUNT)^PV!AI$12),"")</f>
        <v/>
      </c>
      <c r="AK16" s="10" t="str">
        <f ca="1">IFERROR(CFs!AK16/((1+DISCOUNT)^PV!AJ$12),"")</f>
        <v/>
      </c>
      <c r="AL16" s="10" t="str">
        <f ca="1">IFERROR(CFs!AL16/((1+DISCOUNT)^PV!AK$12),"")</f>
        <v/>
      </c>
    </row>
    <row r="17" spans="1:38" x14ac:dyDescent="0.25">
      <c r="A17" t="str">
        <f>MAIN!$B$40</f>
        <v>Ventilācija</v>
      </c>
      <c r="B17" s="2">
        <f ca="1">CFs!B17</f>
        <v>20</v>
      </c>
      <c r="C17" s="2">
        <f>CFs!C17</f>
        <v>223156.65</v>
      </c>
      <c r="D17" s="2">
        <f t="shared" si="1"/>
        <v>223156.65</v>
      </c>
      <c r="E17" s="10" t="str">
        <f ca="1">IFERROR(CFs!E17/((1+DISCOUNT)^PV!D$12),"")</f>
        <v/>
      </c>
      <c r="F17" s="10" t="str">
        <f ca="1">IFERROR(CFs!F17/((1+DISCOUNT)^PV!E$12),"")</f>
        <v/>
      </c>
      <c r="G17" s="10" t="str">
        <f ca="1">IFERROR(CFs!G17/((1+DISCOUNT)^PV!F$12),"")</f>
        <v/>
      </c>
      <c r="H17" s="10" t="str">
        <f ca="1">IFERROR(CFs!H17/((1+DISCOUNT)^PV!G$12),"")</f>
        <v/>
      </c>
      <c r="I17" s="10" t="str">
        <f ca="1">IFERROR(CFs!I17/((1+DISCOUNT)^PV!H$12),"")</f>
        <v/>
      </c>
      <c r="J17" s="10" t="str">
        <f ca="1">IFERROR(CFs!J17/((1+DISCOUNT)^PV!I$12),"")</f>
        <v/>
      </c>
      <c r="K17" s="10" t="str">
        <f ca="1">IFERROR(CFs!K17/((1+DISCOUNT)^PV!J$12),"")</f>
        <v/>
      </c>
      <c r="L17" s="10" t="str">
        <f ca="1">IFERROR(CFs!L17/((1+DISCOUNT)^PV!K$12),"")</f>
        <v/>
      </c>
      <c r="M17" s="10" t="str">
        <f ca="1">IFERROR(CFs!M17/((1+DISCOUNT)^PV!L$12),"")</f>
        <v/>
      </c>
      <c r="N17" s="10" t="str">
        <f ca="1">IFERROR(CFs!N17/((1+DISCOUNT)^PV!M$12),"")</f>
        <v/>
      </c>
      <c r="O17" s="10" t="str">
        <f ca="1">IFERROR(CFs!O17/((1+DISCOUNT)^PV!N$12),"")</f>
        <v/>
      </c>
      <c r="P17" s="10" t="str">
        <f ca="1">IFERROR(CFs!P17/((1+DISCOUNT)^PV!O$12),"")</f>
        <v/>
      </c>
      <c r="Q17" s="10" t="str">
        <f ca="1">IFERROR(CFs!Q17/((1+DISCOUNT)^PV!P$12),"")</f>
        <v/>
      </c>
      <c r="R17" s="10" t="str">
        <f ca="1">IFERROR(CFs!R17/((1+DISCOUNT)^PV!Q$12),"")</f>
        <v/>
      </c>
      <c r="S17" s="10" t="str">
        <f ca="1">IFERROR(CFs!S17/((1+DISCOUNT)^PV!R$12),"")</f>
        <v/>
      </c>
      <c r="T17" s="10" t="str">
        <f ca="1">IFERROR(CFs!T17/((1+DISCOUNT)^PV!S$12),"")</f>
        <v/>
      </c>
      <c r="U17" s="10" t="str">
        <f ca="1">IFERROR(CFs!U17/((1+DISCOUNT)^PV!T$12),"")</f>
        <v/>
      </c>
      <c r="V17" s="10" t="str">
        <f ca="1">IFERROR(CFs!V17/((1+DISCOUNT)^PV!U$12),"")</f>
        <v/>
      </c>
      <c r="W17" s="10">
        <f ca="1">IFERROR(CFs!W17/((1+DISCOUNT)^PV!V$12),"")</f>
        <v>143817.92074359913</v>
      </c>
      <c r="X17" s="10" t="str">
        <f ca="1">IFERROR(CFs!X17/((1+DISCOUNT)^PV!W$12),"")</f>
        <v/>
      </c>
      <c r="Y17" s="10" t="str">
        <f ca="1">IFERROR(CFs!Y17/((1+DISCOUNT)^PV!X$12),"")</f>
        <v/>
      </c>
      <c r="Z17" s="10" t="str">
        <f ca="1">IFERROR(CFs!Z17/((1+DISCOUNT)^PV!Y$12),"")</f>
        <v/>
      </c>
      <c r="AA17" s="10" t="str">
        <f ca="1">IFERROR(CFs!AA17/((1+DISCOUNT)^PV!Z$12),"")</f>
        <v/>
      </c>
      <c r="AB17" s="10" t="str">
        <f ca="1">IFERROR(CFs!AB17/((1+DISCOUNT)^PV!AA$12),"")</f>
        <v/>
      </c>
      <c r="AC17" s="10" t="str">
        <f ca="1">IFERROR(CFs!AC17/((1+DISCOUNT)^PV!AB$12),"")</f>
        <v/>
      </c>
      <c r="AD17" s="10" t="str">
        <f ca="1">IFERROR(CFs!AD17/((1+DISCOUNT)^PV!AC$12),"")</f>
        <v/>
      </c>
      <c r="AE17" s="10" t="str">
        <f ca="1">IFERROR(CFs!AE17/((1+DISCOUNT)^PV!AD$12),"")</f>
        <v/>
      </c>
      <c r="AF17" s="10" t="str">
        <f ca="1">IFERROR(CFs!AF17/((1+DISCOUNT)^PV!AE$12),"")</f>
        <v/>
      </c>
      <c r="AG17" s="10" t="str">
        <f ca="1">IFERROR(CFs!AG17/((1+DISCOUNT)^PV!AF$12),"")</f>
        <v/>
      </c>
      <c r="AH17" s="10" t="str">
        <f ca="1">IFERROR(CFs!AH17/((1+DISCOUNT)^PV!AG$12),"")</f>
        <v/>
      </c>
      <c r="AI17" s="10" t="str">
        <f ca="1">IFERROR(CFs!AI17/((1+DISCOUNT)^PV!AH$12),"")</f>
        <v/>
      </c>
      <c r="AJ17" s="10" t="str">
        <f ca="1">IFERROR(CFs!AJ17/((1+DISCOUNT)^PV!AI$12),"")</f>
        <v/>
      </c>
      <c r="AK17" s="10" t="str">
        <f ca="1">IFERROR(CFs!AK17/((1+DISCOUNT)^PV!AJ$12),"")</f>
        <v/>
      </c>
      <c r="AL17" s="10" t="str">
        <f ca="1">IFERROR(CFs!AL17/((1+DISCOUNT)^PV!AK$12),"")</f>
        <v/>
      </c>
    </row>
    <row r="18" spans="1:38" x14ac:dyDescent="0.25">
      <c r="A18" t="str">
        <f>MAIN!$B$46</f>
        <v>Apkure</v>
      </c>
      <c r="B18" s="2">
        <f ca="1">CFs!B18</f>
        <v>20</v>
      </c>
      <c r="C18" s="2">
        <f>CFs!C18</f>
        <v>181225.45</v>
      </c>
      <c r="D18" s="2">
        <f t="shared" ref="D18" si="2">C18</f>
        <v>181225.45</v>
      </c>
      <c r="E18" s="10" t="str">
        <f ca="1">IFERROR(CFs!E18/((1+DISCOUNT)^PV!D$12),"")</f>
        <v/>
      </c>
      <c r="F18" s="10" t="str">
        <f ca="1">IFERROR(CFs!F18/((1+DISCOUNT)^PV!E$12),"")</f>
        <v/>
      </c>
      <c r="G18" s="10" t="str">
        <f ca="1">IFERROR(CFs!G18/((1+DISCOUNT)^PV!F$12),"")</f>
        <v/>
      </c>
      <c r="H18" s="10" t="str">
        <f ca="1">IFERROR(CFs!H18/((1+DISCOUNT)^PV!G$12),"")</f>
        <v/>
      </c>
      <c r="I18" s="10" t="str">
        <f ca="1">IFERROR(CFs!I18/((1+DISCOUNT)^PV!H$12),"")</f>
        <v/>
      </c>
      <c r="J18" s="10" t="str">
        <f ca="1">IFERROR(CFs!J18/((1+DISCOUNT)^PV!I$12),"")</f>
        <v/>
      </c>
      <c r="K18" s="10" t="str">
        <f ca="1">IFERROR(CFs!K18/((1+DISCOUNT)^PV!J$12),"")</f>
        <v/>
      </c>
      <c r="L18" s="10" t="str">
        <f ca="1">IFERROR(CFs!L18/((1+DISCOUNT)^PV!K$12),"")</f>
        <v/>
      </c>
      <c r="M18" s="10" t="str">
        <f ca="1">IFERROR(CFs!M18/((1+DISCOUNT)^PV!L$12),"")</f>
        <v/>
      </c>
      <c r="N18" s="10" t="str">
        <f ca="1">IFERROR(CFs!N18/((1+DISCOUNT)^PV!M$12),"")</f>
        <v/>
      </c>
      <c r="O18" s="10" t="str">
        <f ca="1">IFERROR(CFs!O18/((1+DISCOUNT)^PV!N$12),"")</f>
        <v/>
      </c>
      <c r="P18" s="10" t="str">
        <f ca="1">IFERROR(CFs!P18/((1+DISCOUNT)^PV!O$12),"")</f>
        <v/>
      </c>
      <c r="Q18" s="10" t="str">
        <f ca="1">IFERROR(CFs!Q18/((1+DISCOUNT)^PV!P$12),"")</f>
        <v/>
      </c>
      <c r="R18" s="10" t="str">
        <f ca="1">IFERROR(CFs!R18/((1+DISCOUNT)^PV!Q$12),"")</f>
        <v/>
      </c>
      <c r="S18" s="10" t="str">
        <f ca="1">IFERROR(CFs!S18/((1+DISCOUNT)^PV!R$12),"")</f>
        <v/>
      </c>
      <c r="T18" s="10" t="str">
        <f ca="1">IFERROR(CFs!T18/((1+DISCOUNT)^PV!S$12),"")</f>
        <v/>
      </c>
      <c r="U18" s="10" t="str">
        <f ca="1">IFERROR(CFs!U18/((1+DISCOUNT)^PV!T$12),"")</f>
        <v/>
      </c>
      <c r="V18" s="10" t="str">
        <f ca="1">IFERROR(CFs!V18/((1+DISCOUNT)^PV!U$12),"")</f>
        <v/>
      </c>
      <c r="W18" s="10">
        <f ca="1">IFERROR(CFs!W18/((1+DISCOUNT)^PV!V$12),"")</f>
        <v>116794.491245603</v>
      </c>
      <c r="X18" s="10" t="str">
        <f ca="1">IFERROR(CFs!X18/((1+DISCOUNT)^PV!W$12),"")</f>
        <v/>
      </c>
      <c r="Y18" s="10" t="str">
        <f ca="1">IFERROR(CFs!Y18/((1+DISCOUNT)^PV!X$12),"")</f>
        <v/>
      </c>
      <c r="Z18" s="10" t="str">
        <f ca="1">IFERROR(CFs!Z18/((1+DISCOUNT)^PV!Y$12),"")</f>
        <v/>
      </c>
      <c r="AA18" s="10" t="str">
        <f ca="1">IFERROR(CFs!AA18/((1+DISCOUNT)^PV!Z$12),"")</f>
        <v/>
      </c>
      <c r="AB18" s="10" t="str">
        <f ca="1">IFERROR(CFs!AB18/((1+DISCOUNT)^PV!AA$12),"")</f>
        <v/>
      </c>
      <c r="AC18" s="10" t="str">
        <f ca="1">IFERROR(CFs!AC18/((1+DISCOUNT)^PV!AB$12),"")</f>
        <v/>
      </c>
      <c r="AD18" s="10" t="str">
        <f ca="1">IFERROR(CFs!AD18/((1+DISCOUNT)^PV!AC$12),"")</f>
        <v/>
      </c>
      <c r="AE18" s="10" t="str">
        <f ca="1">IFERROR(CFs!AE18/((1+DISCOUNT)^PV!AD$12),"")</f>
        <v/>
      </c>
      <c r="AF18" s="10" t="str">
        <f ca="1">IFERROR(CFs!AF18/((1+DISCOUNT)^PV!AE$12),"")</f>
        <v/>
      </c>
      <c r="AG18" s="10" t="str">
        <f ca="1">IFERROR(CFs!AG18/((1+DISCOUNT)^PV!AF$12),"")</f>
        <v/>
      </c>
      <c r="AH18" s="10" t="str">
        <f ca="1">IFERROR(CFs!AH18/((1+DISCOUNT)^PV!AG$12),"")</f>
        <v/>
      </c>
      <c r="AI18" s="10" t="str">
        <f ca="1">IFERROR(CFs!AI18/((1+DISCOUNT)^PV!AH$12),"")</f>
        <v/>
      </c>
      <c r="AJ18" s="10" t="str">
        <f ca="1">IFERROR(CFs!AJ18/((1+DISCOUNT)^PV!AI$12),"")</f>
        <v/>
      </c>
      <c r="AK18" s="10" t="str">
        <f ca="1">IFERROR(CFs!AK18/((1+DISCOUNT)^PV!AJ$12),"")</f>
        <v/>
      </c>
      <c r="AL18" s="10" t="str">
        <f ca="1">IFERROR(CFs!AL18/((1+DISCOUNT)^PV!AK$12),"")</f>
        <v/>
      </c>
    </row>
    <row r="19" spans="1:38" x14ac:dyDescent="0.25">
      <c r="A19" t="str">
        <f>MAIN!$B$52</f>
        <v>Ūdensvads, kanalizācija</v>
      </c>
      <c r="B19" s="2">
        <f ca="1">CFs!B19</f>
        <v>30</v>
      </c>
      <c r="C19" s="2">
        <f>CFs!C19</f>
        <v>149680.4</v>
      </c>
      <c r="D19" s="2">
        <f t="shared" si="1"/>
        <v>149680.4</v>
      </c>
      <c r="E19" s="10" t="str">
        <f ca="1">IFERROR(CFs!E19/((1+DISCOUNT)^PV!D$12),"")</f>
        <v/>
      </c>
      <c r="F19" s="10" t="str">
        <f ca="1">IFERROR(CFs!F19/((1+DISCOUNT)^PV!E$12),"")</f>
        <v/>
      </c>
      <c r="G19" s="10" t="str">
        <f ca="1">IFERROR(CFs!G19/((1+DISCOUNT)^PV!F$12),"")</f>
        <v/>
      </c>
      <c r="H19" s="10" t="str">
        <f ca="1">IFERROR(CFs!H19/((1+DISCOUNT)^PV!G$12),"")</f>
        <v/>
      </c>
      <c r="I19" s="10" t="str">
        <f ca="1">IFERROR(CFs!I19/((1+DISCOUNT)^PV!H$12),"")</f>
        <v/>
      </c>
      <c r="J19" s="10" t="str">
        <f ca="1">IFERROR(CFs!J19/((1+DISCOUNT)^PV!I$12),"")</f>
        <v/>
      </c>
      <c r="K19" s="10" t="str">
        <f ca="1">IFERROR(CFs!K19/((1+DISCOUNT)^PV!J$12),"")</f>
        <v/>
      </c>
      <c r="L19" s="10" t="str">
        <f ca="1">IFERROR(CFs!L19/((1+DISCOUNT)^PV!K$12),"")</f>
        <v/>
      </c>
      <c r="M19" s="10" t="str">
        <f ca="1">IFERROR(CFs!M19/((1+DISCOUNT)^PV!L$12),"")</f>
        <v/>
      </c>
      <c r="N19" s="10" t="str">
        <f ca="1">IFERROR(CFs!N19/((1+DISCOUNT)^PV!M$12),"")</f>
        <v/>
      </c>
      <c r="O19" s="10" t="str">
        <f ca="1">IFERROR(CFs!O19/((1+DISCOUNT)^PV!N$12),"")</f>
        <v/>
      </c>
      <c r="P19" s="10" t="str">
        <f ca="1">IFERROR(CFs!P19/((1+DISCOUNT)^PV!O$12),"")</f>
        <v/>
      </c>
      <c r="Q19" s="10" t="str">
        <f ca="1">IFERROR(CFs!Q19/((1+DISCOUNT)^PV!P$12),"")</f>
        <v/>
      </c>
      <c r="R19" s="10" t="str">
        <f ca="1">IFERROR(CFs!R19/((1+DISCOUNT)^PV!Q$12),"")</f>
        <v/>
      </c>
      <c r="S19" s="10" t="str">
        <f ca="1">IFERROR(CFs!S19/((1+DISCOUNT)^PV!R$12),"")</f>
        <v/>
      </c>
      <c r="T19" s="10" t="str">
        <f ca="1">IFERROR(CFs!T19/((1+DISCOUNT)^PV!S$12),"")</f>
        <v/>
      </c>
      <c r="U19" s="10" t="str">
        <f ca="1">IFERROR(CFs!U19/((1+DISCOUNT)^PV!T$12),"")</f>
        <v/>
      </c>
      <c r="V19" s="10" t="str">
        <f ca="1">IFERROR(CFs!V19/((1+DISCOUNT)^PV!U$12),"")</f>
        <v/>
      </c>
      <c r="W19" s="10" t="str">
        <f ca="1">IFERROR(CFs!W19/((1+DISCOUNT)^PV!V$12),"")</f>
        <v/>
      </c>
      <c r="X19" s="10" t="str">
        <f ca="1">IFERROR(CFs!X19/((1+DISCOUNT)^PV!W$12),"")</f>
        <v/>
      </c>
      <c r="Y19" s="10" t="str">
        <f ca="1">IFERROR(CFs!Y19/((1+DISCOUNT)^PV!X$12),"")</f>
        <v/>
      </c>
      <c r="Z19" s="10" t="str">
        <f ca="1">IFERROR(CFs!Z19/((1+DISCOUNT)^PV!Y$12),"")</f>
        <v/>
      </c>
      <c r="AA19" s="10" t="str">
        <f ca="1">IFERROR(CFs!AA19/((1+DISCOUNT)^PV!Z$12),"")</f>
        <v/>
      </c>
      <c r="AB19" s="10" t="str">
        <f ca="1">IFERROR(CFs!AB19/((1+DISCOUNT)^PV!AA$12),"")</f>
        <v/>
      </c>
      <c r="AC19" s="10" t="str">
        <f ca="1">IFERROR(CFs!AC19/((1+DISCOUNT)^PV!AB$12),"")</f>
        <v/>
      </c>
      <c r="AD19" s="10" t="str">
        <f ca="1">IFERROR(CFs!AD19/((1+DISCOUNT)^PV!AC$12),"")</f>
        <v/>
      </c>
      <c r="AE19" s="10" t="str">
        <f ca="1">IFERROR(CFs!AE19/((1+DISCOUNT)^PV!AD$12),"")</f>
        <v/>
      </c>
      <c r="AF19" s="10" t="str">
        <f ca="1">IFERROR(CFs!AF19/((1+DISCOUNT)^PV!AE$12),"")</f>
        <v/>
      </c>
      <c r="AG19" s="10">
        <f ca="1">IFERROR(CFs!AG19/((1+DISCOUNT)^PV!AF$12),"")</f>
        <v>76550.622126025002</v>
      </c>
      <c r="AH19" s="10" t="str">
        <f ca="1">IFERROR(CFs!AH19/((1+DISCOUNT)^PV!AG$12),"")</f>
        <v/>
      </c>
      <c r="AI19" s="10" t="str">
        <f ca="1">IFERROR(CFs!AI19/((1+DISCOUNT)^PV!AH$12),"")</f>
        <v/>
      </c>
      <c r="AJ19" s="10" t="str">
        <f ca="1">IFERROR(CFs!AJ19/((1+DISCOUNT)^PV!AI$12),"")</f>
        <v/>
      </c>
      <c r="AK19" s="10" t="str">
        <f ca="1">IFERROR(CFs!AK19/((1+DISCOUNT)^PV!AJ$12),"")</f>
        <v/>
      </c>
      <c r="AL19" s="10" t="str">
        <f ca="1">IFERROR(CFs!AL19/((1+DISCOUNT)^PV!AK$12),"")</f>
        <v/>
      </c>
    </row>
    <row r="20" spans="1:38" x14ac:dyDescent="0.25">
      <c r="A20" t="str">
        <f>MAIN!$B$59</f>
        <v>Iekšējā apdare: Griestu apdare</v>
      </c>
      <c r="B20" s="2">
        <f ca="1">CFs!B20</f>
        <v>15</v>
      </c>
      <c r="C20" s="2">
        <f>CFs!C20</f>
        <v>104989.85</v>
      </c>
      <c r="D20" s="2">
        <f t="shared" si="1"/>
        <v>104989.85</v>
      </c>
      <c r="E20" s="10" t="str">
        <f ca="1">IFERROR(CFs!E20/((1+DISCOUNT)^PV!D$12),"")</f>
        <v/>
      </c>
      <c r="F20" s="10" t="str">
        <f ca="1">IFERROR(CFs!F20/((1+DISCOUNT)^PV!E$12),"")</f>
        <v/>
      </c>
      <c r="G20" s="10" t="str">
        <f ca="1">IFERROR(CFs!G20/((1+DISCOUNT)^PV!F$12),"")</f>
        <v/>
      </c>
      <c r="H20" s="10" t="str">
        <f ca="1">IFERROR(CFs!H20/((1+DISCOUNT)^PV!G$12),"")</f>
        <v/>
      </c>
      <c r="I20" s="10" t="str">
        <f ca="1">IFERROR(CFs!I20/((1+DISCOUNT)^PV!H$12),"")</f>
        <v/>
      </c>
      <c r="J20" s="10" t="str">
        <f ca="1">IFERROR(CFs!J20/((1+DISCOUNT)^PV!I$12),"")</f>
        <v/>
      </c>
      <c r="K20" s="10" t="str">
        <f ca="1">IFERROR(CFs!K20/((1+DISCOUNT)^PV!J$12),"")</f>
        <v/>
      </c>
      <c r="L20" s="10" t="str">
        <f ca="1">IFERROR(CFs!L20/((1+DISCOUNT)^PV!K$12),"")</f>
        <v/>
      </c>
      <c r="M20" s="10" t="str">
        <f ca="1">IFERROR(CFs!M20/((1+DISCOUNT)^PV!L$12),"")</f>
        <v/>
      </c>
      <c r="N20" s="10" t="str">
        <f ca="1">IFERROR(CFs!N20/((1+DISCOUNT)^PV!M$12),"")</f>
        <v/>
      </c>
      <c r="O20" s="10" t="str">
        <f ca="1">IFERROR(CFs!O20/((1+DISCOUNT)^PV!N$12),"")</f>
        <v/>
      </c>
      <c r="P20" s="10" t="str">
        <f ca="1">IFERROR(CFs!P20/((1+DISCOUNT)^PV!O$12),"")</f>
        <v/>
      </c>
      <c r="Q20" s="10" t="str">
        <f ca="1">IFERROR(CFs!Q20/((1+DISCOUNT)^PV!P$12),"")</f>
        <v/>
      </c>
      <c r="R20" s="10">
        <f ca="1">IFERROR(CFs!R20/((1+DISCOUNT)^PV!Q$12),"")</f>
        <v>75955.66652831035</v>
      </c>
      <c r="S20" s="10" t="str">
        <f ca="1">IFERROR(CFs!S20/((1+DISCOUNT)^PV!R$12),"")</f>
        <v/>
      </c>
      <c r="T20" s="10" t="str">
        <f ca="1">IFERROR(CFs!T20/((1+DISCOUNT)^PV!S$12),"")</f>
        <v/>
      </c>
      <c r="U20" s="10" t="str">
        <f ca="1">IFERROR(CFs!U20/((1+DISCOUNT)^PV!T$12),"")</f>
        <v/>
      </c>
      <c r="V20" s="10" t="str">
        <f ca="1">IFERROR(CFs!V20/((1+DISCOUNT)^PV!U$12),"")</f>
        <v/>
      </c>
      <c r="W20" s="10" t="str">
        <f ca="1">IFERROR(CFs!W20/((1+DISCOUNT)^PV!V$12),"")</f>
        <v/>
      </c>
      <c r="X20" s="10" t="str">
        <f ca="1">IFERROR(CFs!X20/((1+DISCOUNT)^PV!W$12),"")</f>
        <v/>
      </c>
      <c r="Y20" s="10" t="str">
        <f ca="1">IFERROR(CFs!Y20/((1+DISCOUNT)^PV!X$12),"")</f>
        <v/>
      </c>
      <c r="Z20" s="10" t="str">
        <f ca="1">IFERROR(CFs!Z20/((1+DISCOUNT)^PV!Y$12),"")</f>
        <v/>
      </c>
      <c r="AA20" s="10" t="str">
        <f ca="1">IFERROR(CFs!AA20/((1+DISCOUNT)^PV!Z$12),"")</f>
        <v/>
      </c>
      <c r="AB20" s="10" t="str">
        <f ca="1">IFERROR(CFs!AB20/((1+DISCOUNT)^PV!AA$12),"")</f>
        <v/>
      </c>
      <c r="AC20" s="10" t="str">
        <f ca="1">IFERROR(CFs!AC20/((1+DISCOUNT)^PV!AB$12),"")</f>
        <v/>
      </c>
      <c r="AD20" s="10" t="str">
        <f ca="1">IFERROR(CFs!AD20/((1+DISCOUNT)^PV!AC$12),"")</f>
        <v/>
      </c>
      <c r="AE20" s="10" t="str">
        <f ca="1">IFERROR(CFs!AE20/((1+DISCOUNT)^PV!AD$12),"")</f>
        <v/>
      </c>
      <c r="AF20" s="10" t="str">
        <f ca="1">IFERROR(CFs!AF20/((1+DISCOUNT)^PV!AE$12),"")</f>
        <v/>
      </c>
      <c r="AG20" s="10">
        <f ca="1">IFERROR(CFs!AG20/((1+DISCOUNT)^PV!AF$12),"")</f>
        <v>53694.660987130228</v>
      </c>
      <c r="AH20" s="10" t="str">
        <f ca="1">IFERROR(CFs!AH20/((1+DISCOUNT)^PV!AG$12),"")</f>
        <v/>
      </c>
      <c r="AI20" s="10" t="str">
        <f ca="1">IFERROR(CFs!AI20/((1+DISCOUNT)^PV!AH$12),"")</f>
        <v/>
      </c>
      <c r="AJ20" s="10" t="str">
        <f ca="1">IFERROR(CFs!AJ20/((1+DISCOUNT)^PV!AI$12),"")</f>
        <v/>
      </c>
      <c r="AK20" s="10" t="str">
        <f ca="1">IFERROR(CFs!AK20/((1+DISCOUNT)^PV!AJ$12),"")</f>
        <v/>
      </c>
      <c r="AL20" s="10" t="str">
        <f ca="1">IFERROR(CFs!AL20/((1+DISCOUNT)^PV!AK$12),"")</f>
        <v/>
      </c>
    </row>
    <row r="21" spans="1:38" x14ac:dyDescent="0.25">
      <c r="A21" t="str">
        <f>MAIN!$B$65</f>
        <v>Iekšējā apdare: Grīdu apdare</v>
      </c>
      <c r="B21" s="2">
        <f ca="1">CFs!B21</f>
        <v>15</v>
      </c>
      <c r="C21" s="2">
        <f>CFs!C21</f>
        <v>220274.05</v>
      </c>
      <c r="D21" s="2">
        <f t="shared" ref="D21:D22" si="3">C21</f>
        <v>220274.05</v>
      </c>
      <c r="E21" s="10" t="str">
        <f ca="1">IFERROR(CFs!E21/((1+DISCOUNT)^PV!D$12),"")</f>
        <v/>
      </c>
      <c r="F21" s="10" t="str">
        <f ca="1">IFERROR(CFs!F21/((1+DISCOUNT)^PV!E$12),"")</f>
        <v/>
      </c>
      <c r="G21" s="10" t="str">
        <f ca="1">IFERROR(CFs!G21/((1+DISCOUNT)^PV!F$12),"")</f>
        <v/>
      </c>
      <c r="H21" s="10" t="str">
        <f ca="1">IFERROR(CFs!H21/((1+DISCOUNT)^PV!G$12),"")</f>
        <v/>
      </c>
      <c r="I21" s="10" t="str">
        <f ca="1">IFERROR(CFs!I21/((1+DISCOUNT)^PV!H$12),"")</f>
        <v/>
      </c>
      <c r="J21" s="10" t="str">
        <f ca="1">IFERROR(CFs!J21/((1+DISCOUNT)^PV!I$12),"")</f>
        <v/>
      </c>
      <c r="K21" s="10" t="str">
        <f ca="1">IFERROR(CFs!K21/((1+DISCOUNT)^PV!J$12),"")</f>
        <v/>
      </c>
      <c r="L21" s="10" t="str">
        <f ca="1">IFERROR(CFs!L21/((1+DISCOUNT)^PV!K$12),"")</f>
        <v/>
      </c>
      <c r="M21" s="10" t="str">
        <f ca="1">IFERROR(CFs!M21/((1+DISCOUNT)^PV!L$12),"")</f>
        <v/>
      </c>
      <c r="N21" s="10" t="str">
        <f ca="1">IFERROR(CFs!N21/((1+DISCOUNT)^PV!M$12),"")</f>
        <v/>
      </c>
      <c r="O21" s="10" t="str">
        <f ca="1">IFERROR(CFs!O21/((1+DISCOUNT)^PV!N$12),"")</f>
        <v/>
      </c>
      <c r="P21" s="10" t="str">
        <f ca="1">IFERROR(CFs!P21/((1+DISCOUNT)^PV!O$12),"")</f>
        <v/>
      </c>
      <c r="Q21" s="10" t="str">
        <f ca="1">IFERROR(CFs!Q21/((1+DISCOUNT)^PV!P$12),"")</f>
        <v/>
      </c>
      <c r="R21" s="10">
        <f ca="1">IFERROR(CFs!R21/((1+DISCOUNT)^PV!Q$12),"")</f>
        <v>159358.85503827615</v>
      </c>
      <c r="S21" s="10" t="str">
        <f ca="1">IFERROR(CFs!S21/((1+DISCOUNT)^PV!R$12),"")</f>
        <v/>
      </c>
      <c r="T21" s="10" t="str">
        <f ca="1">IFERROR(CFs!T21/((1+DISCOUNT)^PV!S$12),"")</f>
        <v/>
      </c>
      <c r="U21" s="10" t="str">
        <f ca="1">IFERROR(CFs!U21/((1+DISCOUNT)^PV!T$12),"")</f>
        <v/>
      </c>
      <c r="V21" s="10" t="str">
        <f ca="1">IFERROR(CFs!V21/((1+DISCOUNT)^PV!U$12),"")</f>
        <v/>
      </c>
      <c r="W21" s="10" t="str">
        <f ca="1">IFERROR(CFs!W21/((1+DISCOUNT)^PV!V$12),"")</f>
        <v/>
      </c>
      <c r="X21" s="10" t="str">
        <f ca="1">IFERROR(CFs!X21/((1+DISCOUNT)^PV!W$12),"")</f>
        <v/>
      </c>
      <c r="Y21" s="10" t="str">
        <f ca="1">IFERROR(CFs!Y21/((1+DISCOUNT)^PV!X$12),"")</f>
        <v/>
      </c>
      <c r="Z21" s="10" t="str">
        <f ca="1">IFERROR(CFs!Z21/((1+DISCOUNT)^PV!Y$12),"")</f>
        <v/>
      </c>
      <c r="AA21" s="10" t="str">
        <f ca="1">IFERROR(CFs!AA21/((1+DISCOUNT)^PV!Z$12),"")</f>
        <v/>
      </c>
      <c r="AB21" s="10" t="str">
        <f ca="1">IFERROR(CFs!AB21/((1+DISCOUNT)^PV!AA$12),"")</f>
        <v/>
      </c>
      <c r="AC21" s="10" t="str">
        <f ca="1">IFERROR(CFs!AC21/((1+DISCOUNT)^PV!AB$12),"")</f>
        <v/>
      </c>
      <c r="AD21" s="10" t="str">
        <f ca="1">IFERROR(CFs!AD21/((1+DISCOUNT)^PV!AC$12),"")</f>
        <v/>
      </c>
      <c r="AE21" s="10" t="str">
        <f ca="1">IFERROR(CFs!AE21/((1+DISCOUNT)^PV!AD$12),"")</f>
        <v/>
      </c>
      <c r="AF21" s="10" t="str">
        <f ca="1">IFERROR(CFs!AF21/((1+DISCOUNT)^PV!AE$12),"")</f>
        <v/>
      </c>
      <c r="AG21" s="10">
        <f ca="1">IFERROR(CFs!AG21/((1+DISCOUNT)^PV!AF$12),"")</f>
        <v>112654.13217575006</v>
      </c>
      <c r="AH21" s="10" t="str">
        <f ca="1">IFERROR(CFs!AH21/((1+DISCOUNT)^PV!AG$12),"")</f>
        <v/>
      </c>
      <c r="AI21" s="10" t="str">
        <f ca="1">IFERROR(CFs!AI21/((1+DISCOUNT)^PV!AH$12),"")</f>
        <v/>
      </c>
      <c r="AJ21" s="10" t="str">
        <f ca="1">IFERROR(CFs!AJ21/((1+DISCOUNT)^PV!AI$12),"")</f>
        <v/>
      </c>
      <c r="AK21" s="10" t="str">
        <f ca="1">IFERROR(CFs!AK21/((1+DISCOUNT)^PV!AJ$12),"")</f>
        <v/>
      </c>
      <c r="AL21" s="10" t="str">
        <f ca="1">IFERROR(CFs!AL21/((1+DISCOUNT)^PV!AK$12),"")</f>
        <v/>
      </c>
    </row>
    <row r="22" spans="1:38" x14ac:dyDescent="0.25">
      <c r="A22" t="str">
        <f>MAIN!$B$71</f>
        <v>Iekšējā apdare: Sienu apdare</v>
      </c>
      <c r="B22" s="2">
        <f ca="1">CFs!B22</f>
        <v>15</v>
      </c>
      <c r="C22" s="2">
        <f>CFs!C22</f>
        <v>277490.32</v>
      </c>
      <c r="D22" s="2">
        <f t="shared" si="3"/>
        <v>277490.32</v>
      </c>
      <c r="E22" s="10" t="str">
        <f ca="1">IFERROR(CFs!E22/((1+DISCOUNT)^PV!D$12),"")</f>
        <v/>
      </c>
      <c r="F22" s="10" t="str">
        <f ca="1">IFERROR(CFs!F22/((1+DISCOUNT)^PV!E$12),"")</f>
        <v/>
      </c>
      <c r="G22" s="10" t="str">
        <f ca="1">IFERROR(CFs!G22/((1+DISCOUNT)^PV!F$12),"")</f>
        <v/>
      </c>
      <c r="H22" s="10" t="str">
        <f ca="1">IFERROR(CFs!H22/((1+DISCOUNT)^PV!G$12),"")</f>
        <v/>
      </c>
      <c r="I22" s="10" t="str">
        <f ca="1">IFERROR(CFs!I22/((1+DISCOUNT)^PV!H$12),"")</f>
        <v/>
      </c>
      <c r="J22" s="10" t="str">
        <f ca="1">IFERROR(CFs!J22/((1+DISCOUNT)^PV!I$12),"")</f>
        <v/>
      </c>
      <c r="K22" s="10" t="str">
        <f ca="1">IFERROR(CFs!K22/((1+DISCOUNT)^PV!J$12),"")</f>
        <v/>
      </c>
      <c r="L22" s="10" t="str">
        <f ca="1">IFERROR(CFs!L22/((1+DISCOUNT)^PV!K$12),"")</f>
        <v/>
      </c>
      <c r="M22" s="10" t="str">
        <f ca="1">IFERROR(CFs!M22/((1+DISCOUNT)^PV!L$12),"")</f>
        <v/>
      </c>
      <c r="N22" s="10" t="str">
        <f ca="1">IFERROR(CFs!N22/((1+DISCOUNT)^PV!M$12),"")</f>
        <v/>
      </c>
      <c r="O22" s="10" t="str">
        <f ca="1">IFERROR(CFs!O22/((1+DISCOUNT)^PV!N$12),"")</f>
        <v/>
      </c>
      <c r="P22" s="10" t="str">
        <f ca="1">IFERROR(CFs!P22/((1+DISCOUNT)^PV!O$12),"")</f>
        <v/>
      </c>
      <c r="Q22" s="10" t="str">
        <f ca="1">IFERROR(CFs!Q22/((1+DISCOUNT)^PV!P$12),"")</f>
        <v/>
      </c>
      <c r="R22" s="10">
        <f ca="1">IFERROR(CFs!R22/((1+DISCOUNT)^PV!Q$12),"")</f>
        <v>200752.37949910515</v>
      </c>
      <c r="S22" s="10" t="str">
        <f ca="1">IFERROR(CFs!S22/((1+DISCOUNT)^PV!R$12),"")</f>
        <v/>
      </c>
      <c r="T22" s="10" t="str">
        <f ca="1">IFERROR(CFs!T22/((1+DISCOUNT)^PV!S$12),"")</f>
        <v/>
      </c>
      <c r="U22" s="10" t="str">
        <f ca="1">IFERROR(CFs!U22/((1+DISCOUNT)^PV!T$12),"")</f>
        <v/>
      </c>
      <c r="V22" s="10" t="str">
        <f ca="1">IFERROR(CFs!V22/((1+DISCOUNT)^PV!U$12),"")</f>
        <v/>
      </c>
      <c r="W22" s="10" t="str">
        <f ca="1">IFERROR(CFs!W22/((1+DISCOUNT)^PV!V$12),"")</f>
        <v/>
      </c>
      <c r="X22" s="10" t="str">
        <f ca="1">IFERROR(CFs!X22/((1+DISCOUNT)^PV!W$12),"")</f>
        <v/>
      </c>
      <c r="Y22" s="10" t="str">
        <f ca="1">IFERROR(CFs!Y22/((1+DISCOUNT)^PV!X$12),"")</f>
        <v/>
      </c>
      <c r="Z22" s="10" t="str">
        <f ca="1">IFERROR(CFs!Z22/((1+DISCOUNT)^PV!Y$12),"")</f>
        <v/>
      </c>
      <c r="AA22" s="10" t="str">
        <f ca="1">IFERROR(CFs!AA22/((1+DISCOUNT)^PV!Z$12),"")</f>
        <v/>
      </c>
      <c r="AB22" s="10" t="str">
        <f ca="1">IFERROR(CFs!AB22/((1+DISCOUNT)^PV!AA$12),"")</f>
        <v/>
      </c>
      <c r="AC22" s="10" t="str">
        <f ca="1">IFERROR(CFs!AC22/((1+DISCOUNT)^PV!AB$12),"")</f>
        <v/>
      </c>
      <c r="AD22" s="10" t="str">
        <f ca="1">IFERROR(CFs!AD22/((1+DISCOUNT)^PV!AC$12),"")</f>
        <v/>
      </c>
      <c r="AE22" s="10" t="str">
        <f ca="1">IFERROR(CFs!AE22/((1+DISCOUNT)^PV!AD$12),"")</f>
        <v/>
      </c>
      <c r="AF22" s="10" t="str">
        <f ca="1">IFERROR(CFs!AF22/((1+DISCOUNT)^PV!AE$12),"")</f>
        <v/>
      </c>
      <c r="AG22" s="10">
        <f ca="1">IFERROR(CFs!AG22/((1+DISCOUNT)^PV!AF$12),"")</f>
        <v>141916.08674181628</v>
      </c>
      <c r="AH22" s="10" t="str">
        <f ca="1">IFERROR(CFs!AH22/((1+DISCOUNT)^PV!AG$12),"")</f>
        <v/>
      </c>
      <c r="AI22" s="10" t="str">
        <f ca="1">IFERROR(CFs!AI22/((1+DISCOUNT)^PV!AH$12),"")</f>
        <v/>
      </c>
      <c r="AJ22" s="10" t="str">
        <f ca="1">IFERROR(CFs!AJ22/((1+DISCOUNT)^PV!AI$12),"")</f>
        <v/>
      </c>
      <c r="AK22" s="10" t="str">
        <f ca="1">IFERROR(CFs!AK22/((1+DISCOUNT)^PV!AJ$12),"")</f>
        <v/>
      </c>
      <c r="AL22" s="10" t="str">
        <f ca="1">IFERROR(CFs!AL22/((1+DISCOUNT)^PV!AK$12),"")</f>
        <v/>
      </c>
    </row>
    <row r="23" spans="1:38" x14ac:dyDescent="0.25">
      <c r="A23" t="str">
        <f>MAIN!$B$77</f>
        <v>Iekšdurvis</v>
      </c>
      <c r="B23" s="2">
        <f ca="1">CFs!B23</f>
        <v>15</v>
      </c>
      <c r="C23" s="2">
        <f>CFs!C23</f>
        <v>108330.4</v>
      </c>
      <c r="D23" s="2">
        <f t="shared" ref="D23" si="4">C23</f>
        <v>108330.4</v>
      </c>
      <c r="E23" s="10" t="str">
        <f ca="1">IFERROR(CFs!E23/((1+DISCOUNT)^PV!D$12),"")</f>
        <v/>
      </c>
      <c r="F23" s="10" t="str">
        <f ca="1">IFERROR(CFs!F23/((1+DISCOUNT)^PV!E$12),"")</f>
        <v/>
      </c>
      <c r="G23" s="10" t="str">
        <f ca="1">IFERROR(CFs!G23/((1+DISCOUNT)^PV!F$12),"")</f>
        <v/>
      </c>
      <c r="H23" s="10" t="str">
        <f ca="1">IFERROR(CFs!H23/((1+DISCOUNT)^PV!G$12),"")</f>
        <v/>
      </c>
      <c r="I23" s="10" t="str">
        <f ca="1">IFERROR(CFs!I23/((1+DISCOUNT)^PV!H$12),"")</f>
        <v/>
      </c>
      <c r="J23" s="10" t="str">
        <f ca="1">IFERROR(CFs!J23/((1+DISCOUNT)^PV!I$12),"")</f>
        <v/>
      </c>
      <c r="K23" s="10" t="str">
        <f ca="1">IFERROR(CFs!K23/((1+DISCOUNT)^PV!J$12),"")</f>
        <v/>
      </c>
      <c r="L23" s="10" t="str">
        <f ca="1">IFERROR(CFs!L23/((1+DISCOUNT)^PV!K$12),"")</f>
        <v/>
      </c>
      <c r="M23" s="10" t="str">
        <f ca="1">IFERROR(CFs!M23/((1+DISCOUNT)^PV!L$12),"")</f>
        <v/>
      </c>
      <c r="N23" s="10" t="str">
        <f ca="1">IFERROR(CFs!N23/((1+DISCOUNT)^PV!M$12),"")</f>
        <v/>
      </c>
      <c r="O23" s="10" t="str">
        <f ca="1">IFERROR(CFs!O23/((1+DISCOUNT)^PV!N$12),"")</f>
        <v/>
      </c>
      <c r="P23" s="10" t="str">
        <f ca="1">IFERROR(CFs!P23/((1+DISCOUNT)^PV!O$12),"")</f>
        <v/>
      </c>
      <c r="Q23" s="10" t="str">
        <f ca="1">IFERROR(CFs!Q23/((1+DISCOUNT)^PV!P$12),"")</f>
        <v/>
      </c>
      <c r="R23" s="10">
        <f ca="1">IFERROR(CFs!R23/((1+DISCOUNT)^PV!Q$12),"")</f>
        <v>78372.411592915611</v>
      </c>
      <c r="S23" s="10" t="str">
        <f ca="1">IFERROR(CFs!S23/((1+DISCOUNT)^PV!R$12),"")</f>
        <v/>
      </c>
      <c r="T23" s="10" t="str">
        <f ca="1">IFERROR(CFs!T23/((1+DISCOUNT)^PV!S$12),"")</f>
        <v/>
      </c>
      <c r="U23" s="10" t="str">
        <f ca="1">IFERROR(CFs!U23/((1+DISCOUNT)^PV!T$12),"")</f>
        <v/>
      </c>
      <c r="V23" s="10" t="str">
        <f ca="1">IFERROR(CFs!V23/((1+DISCOUNT)^PV!U$12),"")</f>
        <v/>
      </c>
      <c r="W23" s="10" t="str">
        <f ca="1">IFERROR(CFs!W23/((1+DISCOUNT)^PV!V$12),"")</f>
        <v/>
      </c>
      <c r="X23" s="10" t="str">
        <f ca="1">IFERROR(CFs!X23/((1+DISCOUNT)^PV!W$12),"")</f>
        <v/>
      </c>
      <c r="Y23" s="10" t="str">
        <f ca="1">IFERROR(CFs!Y23/((1+DISCOUNT)^PV!X$12),"")</f>
        <v/>
      </c>
      <c r="Z23" s="10" t="str">
        <f ca="1">IFERROR(CFs!Z23/((1+DISCOUNT)^PV!Y$12),"")</f>
        <v/>
      </c>
      <c r="AA23" s="10" t="str">
        <f ca="1">IFERROR(CFs!AA23/((1+DISCOUNT)^PV!Z$12),"")</f>
        <v/>
      </c>
      <c r="AB23" s="10" t="str">
        <f ca="1">IFERROR(CFs!AB23/((1+DISCOUNT)^PV!AA$12),"")</f>
        <v/>
      </c>
      <c r="AC23" s="10" t="str">
        <f ca="1">IFERROR(CFs!AC23/((1+DISCOUNT)^PV!AB$12),"")</f>
        <v/>
      </c>
      <c r="AD23" s="10" t="str">
        <f ca="1">IFERROR(CFs!AD23/((1+DISCOUNT)^PV!AC$12),"")</f>
        <v/>
      </c>
      <c r="AE23" s="10" t="str">
        <f ca="1">IFERROR(CFs!AE23/((1+DISCOUNT)^PV!AD$12),"")</f>
        <v/>
      </c>
      <c r="AF23" s="10" t="str">
        <f ca="1">IFERROR(CFs!AF23/((1+DISCOUNT)^PV!AE$12),"")</f>
        <v/>
      </c>
      <c r="AG23" s="10">
        <f ca="1">IFERROR(CFs!AG23/((1+DISCOUNT)^PV!AF$12),"")</f>
        <v>55403.108991966481</v>
      </c>
      <c r="AH23" s="10" t="str">
        <f ca="1">IFERROR(CFs!AH23/((1+DISCOUNT)^PV!AG$12),"")</f>
        <v/>
      </c>
      <c r="AI23" s="10" t="str">
        <f ca="1">IFERROR(CFs!AI23/((1+DISCOUNT)^PV!AH$12),"")</f>
        <v/>
      </c>
      <c r="AJ23" s="10" t="str">
        <f ca="1">IFERROR(CFs!AJ23/((1+DISCOUNT)^PV!AI$12),"")</f>
        <v/>
      </c>
      <c r="AK23" s="10" t="str">
        <f ca="1">IFERROR(CFs!AK23/((1+DISCOUNT)^PV!AJ$12),"")</f>
        <v/>
      </c>
      <c r="AL23" s="10" t="str">
        <f ca="1">IFERROR(CFs!AL23/((1+DISCOUNT)^PV!AK$12),"")</f>
        <v/>
      </c>
    </row>
    <row r="24" spans="1:38" x14ac:dyDescent="0.25">
      <c r="A24" t="str">
        <f>MAIN!$B$83</f>
        <v>Ārējā apdare</v>
      </c>
      <c r="B24" s="2">
        <f ca="1">CFs!B24</f>
        <v>30</v>
      </c>
      <c r="C24" s="2">
        <f>CFs!C24</f>
        <v>137716.29500000001</v>
      </c>
      <c r="D24" s="2">
        <f t="shared" si="1"/>
        <v>137716.29500000001</v>
      </c>
      <c r="E24" s="10" t="str">
        <f ca="1">IFERROR(CFs!E24/((1+DISCOUNT)^PV!D$12),"")</f>
        <v/>
      </c>
      <c r="F24" s="10" t="str">
        <f ca="1">IFERROR(CFs!F24/((1+DISCOUNT)^PV!E$12),"")</f>
        <v/>
      </c>
      <c r="G24" s="10" t="str">
        <f ca="1">IFERROR(CFs!G24/((1+DISCOUNT)^PV!F$12),"")</f>
        <v/>
      </c>
      <c r="H24" s="10" t="str">
        <f ca="1">IFERROR(CFs!H24/((1+DISCOUNT)^PV!G$12),"")</f>
        <v/>
      </c>
      <c r="I24" s="10" t="str">
        <f ca="1">IFERROR(CFs!I24/((1+DISCOUNT)^PV!H$12),"")</f>
        <v/>
      </c>
      <c r="J24" s="10" t="str">
        <f ca="1">IFERROR(CFs!J24/((1+DISCOUNT)^PV!I$12),"")</f>
        <v/>
      </c>
      <c r="K24" s="10" t="str">
        <f ca="1">IFERROR(CFs!K24/((1+DISCOUNT)^PV!J$12),"")</f>
        <v/>
      </c>
      <c r="L24" s="10" t="str">
        <f ca="1">IFERROR(CFs!L24/((1+DISCOUNT)^PV!K$12),"")</f>
        <v/>
      </c>
      <c r="M24" s="10" t="str">
        <f ca="1">IFERROR(CFs!M24/((1+DISCOUNT)^PV!L$12),"")</f>
        <v/>
      </c>
      <c r="N24" s="10" t="str">
        <f ca="1">IFERROR(CFs!N24/((1+DISCOUNT)^PV!M$12),"")</f>
        <v/>
      </c>
      <c r="O24" s="10" t="str">
        <f ca="1">IFERROR(CFs!O24/((1+DISCOUNT)^PV!N$12),"")</f>
        <v/>
      </c>
      <c r="P24" s="10" t="str">
        <f ca="1">IFERROR(CFs!P24/((1+DISCOUNT)^PV!O$12),"")</f>
        <v/>
      </c>
      <c r="Q24" s="10" t="str">
        <f ca="1">IFERROR(CFs!Q24/((1+DISCOUNT)^PV!P$12),"")</f>
        <v/>
      </c>
      <c r="R24" s="10" t="str">
        <f ca="1">IFERROR(CFs!R24/((1+DISCOUNT)^PV!Q$12),"")</f>
        <v/>
      </c>
      <c r="S24" s="10" t="str">
        <f ca="1">IFERROR(CFs!S24/((1+DISCOUNT)^PV!R$12),"")</f>
        <v/>
      </c>
      <c r="T24" s="10" t="str">
        <f ca="1">IFERROR(CFs!T24/((1+DISCOUNT)^PV!S$12),"")</f>
        <v/>
      </c>
      <c r="U24" s="10" t="str">
        <f ca="1">IFERROR(CFs!U24/((1+DISCOUNT)^PV!T$12),"")</f>
        <v/>
      </c>
      <c r="V24" s="10" t="str">
        <f ca="1">IFERROR(CFs!V24/((1+DISCOUNT)^PV!U$12),"")</f>
        <v/>
      </c>
      <c r="W24" s="10" t="str">
        <f ca="1">IFERROR(CFs!W24/((1+DISCOUNT)^PV!V$12),"")</f>
        <v/>
      </c>
      <c r="X24" s="10" t="str">
        <f ca="1">IFERROR(CFs!X24/((1+DISCOUNT)^PV!W$12),"")</f>
        <v/>
      </c>
      <c r="Y24" s="10" t="str">
        <f ca="1">IFERROR(CFs!Y24/((1+DISCOUNT)^PV!X$12),"")</f>
        <v/>
      </c>
      <c r="Z24" s="10" t="str">
        <f ca="1">IFERROR(CFs!Z24/((1+DISCOUNT)^PV!Y$12),"")</f>
        <v/>
      </c>
      <c r="AA24" s="10" t="str">
        <f ca="1">IFERROR(CFs!AA24/((1+DISCOUNT)^PV!Z$12),"")</f>
        <v/>
      </c>
      <c r="AB24" s="10" t="str">
        <f ca="1">IFERROR(CFs!AB24/((1+DISCOUNT)^PV!AA$12),"")</f>
        <v/>
      </c>
      <c r="AC24" s="10" t="str">
        <f ca="1">IFERROR(CFs!AC24/((1+DISCOUNT)^PV!AB$12),"")</f>
        <v/>
      </c>
      <c r="AD24" s="10" t="str">
        <f ca="1">IFERROR(CFs!AD24/((1+DISCOUNT)^PV!AC$12),"")</f>
        <v/>
      </c>
      <c r="AE24" s="10" t="str">
        <f ca="1">IFERROR(CFs!AE24/((1+DISCOUNT)^PV!AD$12),"")</f>
        <v/>
      </c>
      <c r="AF24" s="10" t="str">
        <f ca="1">IFERROR(CFs!AF24/((1+DISCOUNT)^PV!AE$12),"")</f>
        <v/>
      </c>
      <c r="AG24" s="10">
        <f ca="1">IFERROR(CFs!AG24/((1+DISCOUNT)^PV!AF$12),"")</f>
        <v>70431.853864241333</v>
      </c>
      <c r="AH24" s="10" t="str">
        <f ca="1">IFERROR(CFs!AH24/((1+DISCOUNT)^PV!AG$12),"")</f>
        <v/>
      </c>
      <c r="AI24" s="10" t="str">
        <f ca="1">IFERROR(CFs!AI24/((1+DISCOUNT)^PV!AH$12),"")</f>
        <v/>
      </c>
      <c r="AJ24" s="10" t="str">
        <f ca="1">IFERROR(CFs!AJ24/((1+DISCOUNT)^PV!AI$12),"")</f>
        <v/>
      </c>
      <c r="AK24" s="10" t="str">
        <f ca="1">IFERROR(CFs!AK24/((1+DISCOUNT)^PV!AJ$12),"")</f>
        <v/>
      </c>
      <c r="AL24" s="10" t="str">
        <f ca="1">IFERROR(CFs!AL24/((1+DISCOUNT)^PV!AK$12),"")</f>
        <v/>
      </c>
    </row>
    <row r="25" spans="1:38" x14ac:dyDescent="0.25">
      <c r="A25" t="str">
        <f>MAIN!$B$90</f>
        <v>Ārsienas</v>
      </c>
      <c r="B25" s="2">
        <f ca="1">CFs!B25</f>
        <v>25</v>
      </c>
      <c r="C25" s="2">
        <f>CFs!C25</f>
        <v>87448.554999999993</v>
      </c>
      <c r="D25" s="2">
        <f t="shared" si="1"/>
        <v>87448.554999999993</v>
      </c>
      <c r="E25" s="10" t="str">
        <f ca="1">IFERROR(CFs!E25/((1+DISCOUNT)^PV!D$12),"")</f>
        <v/>
      </c>
      <c r="F25" s="10" t="str">
        <f ca="1">IFERROR(CFs!F25/((1+DISCOUNT)^PV!E$12),"")</f>
        <v/>
      </c>
      <c r="G25" s="10" t="str">
        <f ca="1">IFERROR(CFs!G25/((1+DISCOUNT)^PV!F$12),"")</f>
        <v/>
      </c>
      <c r="H25" s="10" t="str">
        <f ca="1">IFERROR(CFs!H25/((1+DISCOUNT)^PV!G$12),"")</f>
        <v/>
      </c>
      <c r="I25" s="10" t="str">
        <f ca="1">IFERROR(CFs!I25/((1+DISCOUNT)^PV!H$12),"")</f>
        <v/>
      </c>
      <c r="J25" s="10" t="str">
        <f ca="1">IFERROR(CFs!J25/((1+DISCOUNT)^PV!I$12),"")</f>
        <v/>
      </c>
      <c r="K25" s="10" t="str">
        <f ca="1">IFERROR(CFs!K25/((1+DISCOUNT)^PV!J$12),"")</f>
        <v/>
      </c>
      <c r="L25" s="10" t="str">
        <f ca="1">IFERROR(CFs!L25/((1+DISCOUNT)^PV!K$12),"")</f>
        <v/>
      </c>
      <c r="M25" s="10" t="str">
        <f ca="1">IFERROR(CFs!M25/((1+DISCOUNT)^PV!L$12),"")</f>
        <v/>
      </c>
      <c r="N25" s="10" t="str">
        <f ca="1">IFERROR(CFs!N25/((1+DISCOUNT)^PV!M$12),"")</f>
        <v/>
      </c>
      <c r="O25" s="10" t="str">
        <f ca="1">IFERROR(CFs!O25/((1+DISCOUNT)^PV!N$12),"")</f>
        <v/>
      </c>
      <c r="P25" s="10" t="str">
        <f ca="1">IFERROR(CFs!P25/((1+DISCOUNT)^PV!O$12),"")</f>
        <v/>
      </c>
      <c r="Q25" s="10" t="str">
        <f ca="1">IFERROR(CFs!Q25/((1+DISCOUNT)^PV!P$12),"")</f>
        <v/>
      </c>
      <c r="R25" s="10" t="str">
        <f ca="1">IFERROR(CFs!R25/((1+DISCOUNT)^PV!Q$12),"")</f>
        <v/>
      </c>
      <c r="S25" s="10" t="str">
        <f ca="1">IFERROR(CFs!S25/((1+DISCOUNT)^PV!R$12),"")</f>
        <v/>
      </c>
      <c r="T25" s="10" t="str">
        <f ca="1">IFERROR(CFs!T25/((1+DISCOUNT)^PV!S$12),"")</f>
        <v/>
      </c>
      <c r="U25" s="10" t="str">
        <f ca="1">IFERROR(CFs!U25/((1+DISCOUNT)^PV!T$12),"")</f>
        <v/>
      </c>
      <c r="V25" s="10" t="str">
        <f ca="1">IFERROR(CFs!V25/((1+DISCOUNT)^PV!U$12),"")</f>
        <v/>
      </c>
      <c r="W25" s="10" t="str">
        <f ca="1">IFERROR(CFs!W25/((1+DISCOUNT)^PV!V$12),"")</f>
        <v/>
      </c>
      <c r="X25" s="10" t="str">
        <f ca="1">IFERROR(CFs!X25/((1+DISCOUNT)^PV!W$12),"")</f>
        <v/>
      </c>
      <c r="Y25" s="10" t="str">
        <f ca="1">IFERROR(CFs!Y25/((1+DISCOUNT)^PV!X$12),"")</f>
        <v/>
      </c>
      <c r="Z25" s="10" t="str">
        <f ca="1">IFERROR(CFs!Z25/((1+DISCOUNT)^PV!Y$12),"")</f>
        <v/>
      </c>
      <c r="AA25" s="10" t="str">
        <f ca="1">IFERROR(CFs!AA25/((1+DISCOUNT)^PV!Z$12),"")</f>
        <v/>
      </c>
      <c r="AB25" s="10">
        <f ca="1">IFERROR(CFs!AB25/((1+DISCOUNT)^PV!AA$12),"")</f>
        <v>50204.901405928656</v>
      </c>
      <c r="AC25" s="10" t="str">
        <f ca="1">IFERROR(CFs!AC25/((1+DISCOUNT)^PV!AB$12),"")</f>
        <v/>
      </c>
      <c r="AD25" s="10" t="str">
        <f ca="1">IFERROR(CFs!AD25/((1+DISCOUNT)^PV!AC$12),"")</f>
        <v/>
      </c>
      <c r="AE25" s="10" t="str">
        <f ca="1">IFERROR(CFs!AE25/((1+DISCOUNT)^PV!AD$12),"")</f>
        <v/>
      </c>
      <c r="AF25" s="10" t="str">
        <f ca="1">IFERROR(CFs!AF25/((1+DISCOUNT)^PV!AE$12),"")</f>
        <v/>
      </c>
      <c r="AG25" s="10" t="str">
        <f ca="1">IFERROR(CFs!AG25/((1+DISCOUNT)^PV!AF$12),"")</f>
        <v/>
      </c>
      <c r="AH25" s="10" t="str">
        <f ca="1">IFERROR(CFs!AH25/((1+DISCOUNT)^PV!AG$12),"")</f>
        <v/>
      </c>
      <c r="AI25" s="10" t="str">
        <f ca="1">IFERROR(CFs!AI25/((1+DISCOUNT)^PV!AH$12),"")</f>
        <v/>
      </c>
      <c r="AJ25" s="10" t="str">
        <f ca="1">IFERROR(CFs!AJ25/((1+DISCOUNT)^PV!AI$12),"")</f>
        <v/>
      </c>
      <c r="AK25" s="10" t="str">
        <f ca="1">IFERROR(CFs!AK25/((1+DISCOUNT)^PV!AJ$12),"")</f>
        <v/>
      </c>
      <c r="AL25" s="10" t="str">
        <f ca="1">IFERROR(CFs!AL25/((1+DISCOUNT)^PV!AK$12),"")</f>
        <v/>
      </c>
    </row>
    <row r="26" spans="1:38" x14ac:dyDescent="0.25">
      <c r="A26" t="str">
        <f>MAIN!$B$96</f>
        <v>Logi un stiklotās fasādes</v>
      </c>
      <c r="B26" s="2">
        <f ca="1">CFs!B26</f>
        <v>37</v>
      </c>
      <c r="C26" s="2">
        <f>CFs!C26</f>
        <v>112438.19</v>
      </c>
      <c r="D26" s="2">
        <f t="shared" si="1"/>
        <v>112438.19</v>
      </c>
      <c r="E26" s="10" t="str">
        <f ca="1">IFERROR(CFs!E26/((1+DISCOUNT)^PV!D$12),"")</f>
        <v/>
      </c>
      <c r="F26" s="10" t="str">
        <f ca="1">IFERROR(CFs!F26/((1+DISCOUNT)^PV!E$12),"")</f>
        <v/>
      </c>
      <c r="G26" s="10" t="str">
        <f ca="1">IFERROR(CFs!G26/((1+DISCOUNT)^PV!F$12),"")</f>
        <v/>
      </c>
      <c r="H26" s="10" t="str">
        <f ca="1">IFERROR(CFs!H26/((1+DISCOUNT)^PV!G$12),"")</f>
        <v/>
      </c>
      <c r="I26" s="10" t="str">
        <f ca="1">IFERROR(CFs!I26/((1+DISCOUNT)^PV!H$12),"")</f>
        <v/>
      </c>
      <c r="J26" s="10" t="str">
        <f ca="1">IFERROR(CFs!J26/((1+DISCOUNT)^PV!I$12),"")</f>
        <v/>
      </c>
      <c r="K26" s="10" t="str">
        <f ca="1">IFERROR(CFs!K26/((1+DISCOUNT)^PV!J$12),"")</f>
        <v/>
      </c>
      <c r="L26" s="10" t="str">
        <f ca="1">IFERROR(CFs!L26/((1+DISCOUNT)^PV!K$12),"")</f>
        <v/>
      </c>
      <c r="M26" s="10" t="str">
        <f ca="1">IFERROR(CFs!M26/((1+DISCOUNT)^PV!L$12),"")</f>
        <v/>
      </c>
      <c r="N26" s="10" t="str">
        <f ca="1">IFERROR(CFs!N26/((1+DISCOUNT)^PV!M$12),"")</f>
        <v/>
      </c>
      <c r="O26" s="10" t="str">
        <f ca="1">IFERROR(CFs!O26/((1+DISCOUNT)^PV!N$12),"")</f>
        <v/>
      </c>
      <c r="P26" s="10" t="str">
        <f ca="1">IFERROR(CFs!P26/((1+DISCOUNT)^PV!O$12),"")</f>
        <v/>
      </c>
      <c r="Q26" s="10" t="str">
        <f ca="1">IFERROR(CFs!Q26/((1+DISCOUNT)^PV!P$12),"")</f>
        <v/>
      </c>
      <c r="R26" s="10" t="str">
        <f ca="1">IFERROR(CFs!R26/((1+DISCOUNT)^PV!Q$12),"")</f>
        <v/>
      </c>
      <c r="S26" s="10" t="str">
        <f ca="1">IFERROR(CFs!S26/((1+DISCOUNT)^PV!R$12),"")</f>
        <v/>
      </c>
      <c r="T26" s="10" t="str">
        <f ca="1">IFERROR(CFs!T26/((1+DISCOUNT)^PV!S$12),"")</f>
        <v/>
      </c>
      <c r="U26" s="10" t="str">
        <f ca="1">IFERROR(CFs!U26/((1+DISCOUNT)^PV!T$12),"")</f>
        <v/>
      </c>
      <c r="V26" s="10" t="str">
        <f ca="1">IFERROR(CFs!V26/((1+DISCOUNT)^PV!U$12),"")</f>
        <v/>
      </c>
      <c r="W26" s="10" t="str">
        <f ca="1">IFERROR(CFs!W26/((1+DISCOUNT)^PV!V$12),"")</f>
        <v/>
      </c>
      <c r="X26" s="10" t="str">
        <f ca="1">IFERROR(CFs!X26/((1+DISCOUNT)^PV!W$12),"")</f>
        <v/>
      </c>
      <c r="Y26" s="10" t="str">
        <f ca="1">IFERROR(CFs!Y26/((1+DISCOUNT)^PV!X$12),"")</f>
        <v/>
      </c>
      <c r="Z26" s="10" t="str">
        <f ca="1">IFERROR(CFs!Z26/((1+DISCOUNT)^PV!Y$12),"")</f>
        <v/>
      </c>
      <c r="AA26" s="10" t="str">
        <f ca="1">IFERROR(CFs!AA26/((1+DISCOUNT)^PV!Z$12),"")</f>
        <v/>
      </c>
      <c r="AB26" s="10" t="str">
        <f ca="1">IFERROR(CFs!AB26/((1+DISCOUNT)^PV!AA$12),"")</f>
        <v/>
      </c>
      <c r="AC26" s="10" t="str">
        <f ca="1">IFERROR(CFs!AC26/((1+DISCOUNT)^PV!AB$12),"")</f>
        <v/>
      </c>
      <c r="AD26" s="10" t="str">
        <f ca="1">IFERROR(CFs!AD26/((1+DISCOUNT)^PV!AC$12),"")</f>
        <v/>
      </c>
      <c r="AE26" s="10" t="str">
        <f ca="1">IFERROR(CFs!AE26/((1+DISCOUNT)^PV!AD$12),"")</f>
        <v/>
      </c>
      <c r="AF26" s="10" t="str">
        <f ca="1">IFERROR(CFs!AF26/((1+DISCOUNT)^PV!AE$12),"")</f>
        <v/>
      </c>
      <c r="AG26" s="10" t="str">
        <f ca="1">IFERROR(CFs!AG26/((1+DISCOUNT)^PV!AF$12),"")</f>
        <v/>
      </c>
      <c r="AH26" s="10" t="str">
        <f ca="1">IFERROR(CFs!AH26/((1+DISCOUNT)^PV!AG$12),"")</f>
        <v/>
      </c>
      <c r="AI26" s="10" t="str">
        <f ca="1">IFERROR(CFs!AI26/((1+DISCOUNT)^PV!AH$12),"")</f>
        <v/>
      </c>
      <c r="AJ26" s="10" t="str">
        <f ca="1">IFERROR(CFs!AJ26/((1+DISCOUNT)^PV!AI$12),"")</f>
        <v/>
      </c>
      <c r="AK26" s="10" t="str">
        <f ca="1">IFERROR(CFs!AK26/((1+DISCOUNT)^PV!AJ$12),"")</f>
        <v/>
      </c>
      <c r="AL26" s="10" t="str">
        <f ca="1">IFERROR(CFs!AL26/((1+DISCOUNT)^PV!AK$12),"")</f>
        <v/>
      </c>
    </row>
    <row r="27" spans="1:38" x14ac:dyDescent="0.25">
      <c r="A27" t="str">
        <f>MAIN!$B$102</f>
        <v>Ārdurvis</v>
      </c>
      <c r="B27" s="2">
        <f ca="1">CFs!B27</f>
        <v>44</v>
      </c>
      <c r="C27" s="2">
        <f>CFs!C27</f>
        <v>37453.839999999997</v>
      </c>
      <c r="D27" s="2">
        <f t="shared" si="1"/>
        <v>37453.839999999997</v>
      </c>
      <c r="E27" s="10" t="str">
        <f ca="1">IFERROR(CFs!E27/((1+DISCOUNT)^PV!D$12),"")</f>
        <v/>
      </c>
      <c r="F27" s="10" t="str">
        <f ca="1">IFERROR(CFs!F27/((1+DISCOUNT)^PV!E$12),"")</f>
        <v/>
      </c>
      <c r="G27" s="10" t="str">
        <f ca="1">IFERROR(CFs!G27/((1+DISCOUNT)^PV!F$12),"")</f>
        <v/>
      </c>
      <c r="H27" s="10" t="str">
        <f ca="1">IFERROR(CFs!H27/((1+DISCOUNT)^PV!G$12),"")</f>
        <v/>
      </c>
      <c r="I27" s="10" t="str">
        <f ca="1">IFERROR(CFs!I27/((1+DISCOUNT)^PV!H$12),"")</f>
        <v/>
      </c>
      <c r="J27" s="10" t="str">
        <f ca="1">IFERROR(CFs!J27/((1+DISCOUNT)^PV!I$12),"")</f>
        <v/>
      </c>
      <c r="K27" s="10" t="str">
        <f ca="1">IFERROR(CFs!K27/((1+DISCOUNT)^PV!J$12),"")</f>
        <v/>
      </c>
      <c r="L27" s="10" t="str">
        <f ca="1">IFERROR(CFs!L27/((1+DISCOUNT)^PV!K$12),"")</f>
        <v/>
      </c>
      <c r="M27" s="10" t="str">
        <f ca="1">IFERROR(CFs!M27/((1+DISCOUNT)^PV!L$12),"")</f>
        <v/>
      </c>
      <c r="N27" s="10" t="str">
        <f ca="1">IFERROR(CFs!N27/((1+DISCOUNT)^PV!M$12),"")</f>
        <v/>
      </c>
      <c r="O27" s="10" t="str">
        <f ca="1">IFERROR(CFs!O27/((1+DISCOUNT)^PV!N$12),"")</f>
        <v/>
      </c>
      <c r="P27" s="10" t="str">
        <f ca="1">IFERROR(CFs!P27/((1+DISCOUNT)^PV!O$12),"")</f>
        <v/>
      </c>
      <c r="Q27" s="10" t="str">
        <f ca="1">IFERROR(CFs!Q27/((1+DISCOUNT)^PV!P$12),"")</f>
        <v/>
      </c>
      <c r="R27" s="10" t="str">
        <f ca="1">IFERROR(CFs!R27/((1+DISCOUNT)^PV!Q$12),"")</f>
        <v/>
      </c>
      <c r="S27" s="10" t="str">
        <f ca="1">IFERROR(CFs!S27/((1+DISCOUNT)^PV!R$12),"")</f>
        <v/>
      </c>
      <c r="T27" s="10" t="str">
        <f ca="1">IFERROR(CFs!T27/((1+DISCOUNT)^PV!S$12),"")</f>
        <v/>
      </c>
      <c r="U27" s="10" t="str">
        <f ca="1">IFERROR(CFs!U27/((1+DISCOUNT)^PV!T$12),"")</f>
        <v/>
      </c>
      <c r="V27" s="10" t="str">
        <f ca="1">IFERROR(CFs!V27/((1+DISCOUNT)^PV!U$12),"")</f>
        <v/>
      </c>
      <c r="W27" s="10" t="str">
        <f ca="1">IFERROR(CFs!W27/((1+DISCOUNT)^PV!V$12),"")</f>
        <v/>
      </c>
      <c r="X27" s="10" t="str">
        <f ca="1">IFERROR(CFs!X27/((1+DISCOUNT)^PV!W$12),"")</f>
        <v/>
      </c>
      <c r="Y27" s="10" t="str">
        <f ca="1">IFERROR(CFs!Y27/((1+DISCOUNT)^PV!X$12),"")</f>
        <v/>
      </c>
      <c r="Z27" s="10" t="str">
        <f ca="1">IFERROR(CFs!Z27/((1+DISCOUNT)^PV!Y$12),"")</f>
        <v/>
      </c>
      <c r="AA27" s="10" t="str">
        <f ca="1">IFERROR(CFs!AA27/((1+DISCOUNT)^PV!Z$12),"")</f>
        <v/>
      </c>
      <c r="AB27" s="10" t="str">
        <f ca="1">IFERROR(CFs!AB27/((1+DISCOUNT)^PV!AA$12),"")</f>
        <v/>
      </c>
      <c r="AC27" s="10" t="str">
        <f ca="1">IFERROR(CFs!AC27/((1+DISCOUNT)^PV!AB$12),"")</f>
        <v/>
      </c>
      <c r="AD27" s="10" t="str">
        <f ca="1">IFERROR(CFs!AD27/((1+DISCOUNT)^PV!AC$12),"")</f>
        <v/>
      </c>
      <c r="AE27" s="10" t="str">
        <f ca="1">IFERROR(CFs!AE27/((1+DISCOUNT)^PV!AD$12),"")</f>
        <v/>
      </c>
      <c r="AF27" s="10" t="str">
        <f ca="1">IFERROR(CFs!AF27/((1+DISCOUNT)^PV!AE$12),"")</f>
        <v/>
      </c>
      <c r="AG27" s="10" t="str">
        <f ca="1">IFERROR(CFs!AG27/((1+DISCOUNT)^PV!AF$12),"")</f>
        <v/>
      </c>
      <c r="AH27" s="10" t="str">
        <f ca="1">IFERROR(CFs!AH27/((1+DISCOUNT)^PV!AG$12),"")</f>
        <v/>
      </c>
      <c r="AI27" s="10" t="str">
        <f ca="1">IFERROR(CFs!AI27/((1+DISCOUNT)^PV!AH$12),"")</f>
        <v/>
      </c>
      <c r="AJ27" s="10" t="str">
        <f ca="1">IFERROR(CFs!AJ27/((1+DISCOUNT)^PV!AI$12),"")</f>
        <v/>
      </c>
      <c r="AK27" s="10" t="str">
        <f ca="1">IFERROR(CFs!AK27/((1+DISCOUNT)^PV!AJ$12),"")</f>
        <v/>
      </c>
      <c r="AL27" s="10" t="str">
        <f ca="1">IFERROR(CFs!AL27/((1+DISCOUNT)^PV!AK$12),"")</f>
        <v/>
      </c>
    </row>
    <row r="28" spans="1:38" x14ac:dyDescent="0.25">
      <c r="A28" t="str">
        <f>MAIN!$B$108</f>
        <v>Jumts</v>
      </c>
      <c r="B28" s="2">
        <f ca="1">CFs!B28</f>
        <v>35</v>
      </c>
      <c r="C28" s="2">
        <f>CFs!C28</f>
        <v>49541.97</v>
      </c>
      <c r="D28" s="2">
        <f t="shared" si="1"/>
        <v>49541.97</v>
      </c>
      <c r="E28" s="10" t="str">
        <f ca="1">IFERROR(CFs!E28/((1+DISCOUNT)^PV!D$12),"")</f>
        <v/>
      </c>
      <c r="F28" s="10" t="str">
        <f ca="1">IFERROR(CFs!F28/((1+DISCOUNT)^PV!E$12),"")</f>
        <v/>
      </c>
      <c r="G28" s="10" t="str">
        <f ca="1">IFERROR(CFs!G28/((1+DISCOUNT)^PV!F$12),"")</f>
        <v/>
      </c>
      <c r="H28" s="10" t="str">
        <f ca="1">IFERROR(CFs!H28/((1+DISCOUNT)^PV!G$12),"")</f>
        <v/>
      </c>
      <c r="I28" s="10" t="str">
        <f ca="1">IFERROR(CFs!I28/((1+DISCOUNT)^PV!H$12),"")</f>
        <v/>
      </c>
      <c r="J28" s="10" t="str">
        <f ca="1">IFERROR(CFs!J28/((1+DISCOUNT)^PV!I$12),"")</f>
        <v/>
      </c>
      <c r="K28" s="10" t="str">
        <f ca="1">IFERROR(CFs!K28/((1+DISCOUNT)^PV!J$12),"")</f>
        <v/>
      </c>
      <c r="L28" s="10" t="str">
        <f ca="1">IFERROR(CFs!L28/((1+DISCOUNT)^PV!K$12),"")</f>
        <v/>
      </c>
      <c r="M28" s="10" t="str">
        <f ca="1">IFERROR(CFs!M28/((1+DISCOUNT)^PV!L$12),"")</f>
        <v/>
      </c>
      <c r="N28" s="10" t="str">
        <f ca="1">IFERROR(CFs!N28/((1+DISCOUNT)^PV!M$12),"")</f>
        <v/>
      </c>
      <c r="O28" s="10" t="str">
        <f ca="1">IFERROR(CFs!O28/((1+DISCOUNT)^PV!N$12),"")</f>
        <v/>
      </c>
      <c r="P28" s="10" t="str">
        <f ca="1">IFERROR(CFs!P28/((1+DISCOUNT)^PV!O$12),"")</f>
        <v/>
      </c>
      <c r="Q28" s="10" t="str">
        <f ca="1">IFERROR(CFs!Q28/((1+DISCOUNT)^PV!P$12),"")</f>
        <v/>
      </c>
      <c r="R28" s="10" t="str">
        <f ca="1">IFERROR(CFs!R28/((1+DISCOUNT)^PV!Q$12),"")</f>
        <v/>
      </c>
      <c r="S28" s="10" t="str">
        <f ca="1">IFERROR(CFs!S28/((1+DISCOUNT)^PV!R$12),"")</f>
        <v/>
      </c>
      <c r="T28" s="10" t="str">
        <f ca="1">IFERROR(CFs!T28/((1+DISCOUNT)^PV!S$12),"")</f>
        <v/>
      </c>
      <c r="U28" s="10" t="str">
        <f ca="1">IFERROR(CFs!U28/((1+DISCOUNT)^PV!T$12),"")</f>
        <v/>
      </c>
      <c r="V28" s="10" t="str">
        <f ca="1">IFERROR(CFs!V28/((1+DISCOUNT)^PV!U$12),"")</f>
        <v/>
      </c>
      <c r="W28" s="10" t="str">
        <f ca="1">IFERROR(CFs!W28/((1+DISCOUNT)^PV!V$12),"")</f>
        <v/>
      </c>
      <c r="X28" s="10" t="str">
        <f ca="1">IFERROR(CFs!X28/((1+DISCOUNT)^PV!W$12),"")</f>
        <v/>
      </c>
      <c r="Y28" s="10" t="str">
        <f ca="1">IFERROR(CFs!Y28/((1+DISCOUNT)^PV!X$12),"")</f>
        <v/>
      </c>
      <c r="Z28" s="10" t="str">
        <f ca="1">IFERROR(CFs!Z28/((1+DISCOUNT)^PV!Y$12),"")</f>
        <v/>
      </c>
      <c r="AA28" s="10" t="str">
        <f ca="1">IFERROR(CFs!AA28/((1+DISCOUNT)^PV!Z$12),"")</f>
        <v/>
      </c>
      <c r="AB28" s="10" t="str">
        <f ca="1">IFERROR(CFs!AB28/((1+DISCOUNT)^PV!AA$12),"")</f>
        <v/>
      </c>
      <c r="AC28" s="10" t="str">
        <f ca="1">IFERROR(CFs!AC28/((1+DISCOUNT)^PV!AB$12),"")</f>
        <v/>
      </c>
      <c r="AD28" s="10" t="str">
        <f ca="1">IFERROR(CFs!AD28/((1+DISCOUNT)^PV!AC$12),"")</f>
        <v/>
      </c>
      <c r="AE28" s="10" t="str">
        <f ca="1">IFERROR(CFs!AE28/((1+DISCOUNT)^PV!AD$12),"")</f>
        <v/>
      </c>
      <c r="AF28" s="10" t="str">
        <f ca="1">IFERROR(CFs!AF28/((1+DISCOUNT)^PV!AE$12),"")</f>
        <v/>
      </c>
      <c r="AG28" s="10" t="str">
        <f ca="1">IFERROR(CFs!AG28/((1+DISCOUNT)^PV!AF$12),"")</f>
        <v/>
      </c>
      <c r="AH28" s="10" t="str">
        <f ca="1">IFERROR(CFs!AH28/((1+DISCOUNT)^PV!AG$12),"")</f>
        <v/>
      </c>
      <c r="AI28" s="10" t="str">
        <f ca="1">IFERROR(CFs!AI28/((1+DISCOUNT)^PV!AH$12),"")</f>
        <v/>
      </c>
      <c r="AJ28" s="10" t="str">
        <f ca="1">IFERROR(CFs!AJ28/((1+DISCOUNT)^PV!AI$12),"")</f>
        <v/>
      </c>
      <c r="AK28" s="10" t="str">
        <f ca="1">IFERROR(CFs!AK28/((1+DISCOUNT)^PV!AJ$12),"")</f>
        <v/>
      </c>
      <c r="AL28" s="10">
        <f ca="1">IFERROR(CFs!AL28/((1+DISCOUNT)^PV!AK$12),"")</f>
        <v>22570.821697877695</v>
      </c>
    </row>
    <row r="29" spans="1:38" x14ac:dyDescent="0.25">
      <c r="A29" t="str">
        <f>MAIN!$B$114</f>
        <v>Citas kapitālizmaksas</v>
      </c>
      <c r="B29" s="2">
        <f>CFs!B29</f>
        <v>30</v>
      </c>
      <c r="C29" s="2">
        <f>CFs!C29</f>
        <v>467850.76999999984</v>
      </c>
      <c r="D29" s="2">
        <f t="shared" ref="D29" si="5">C29</f>
        <v>467850.76999999984</v>
      </c>
      <c r="E29" s="10" t="str">
        <f>IFERROR(CFs!E29/((1+DISCOUNT)^PV!D$12),"")</f>
        <v/>
      </c>
      <c r="F29" s="10" t="str">
        <f>IFERROR(CFs!F29/((1+DISCOUNT)^PV!E$12),"")</f>
        <v/>
      </c>
      <c r="G29" s="10" t="str">
        <f>IFERROR(CFs!G29/((1+DISCOUNT)^PV!F$12),"")</f>
        <v/>
      </c>
      <c r="H29" s="10" t="str">
        <f>IFERROR(CFs!H29/((1+DISCOUNT)^PV!G$12),"")</f>
        <v/>
      </c>
      <c r="I29" s="10" t="str">
        <f>IFERROR(CFs!I29/((1+DISCOUNT)^PV!H$12),"")</f>
        <v/>
      </c>
      <c r="J29" s="10" t="str">
        <f>IFERROR(CFs!J29/((1+DISCOUNT)^PV!I$12),"")</f>
        <v/>
      </c>
      <c r="K29" s="10" t="str">
        <f>IFERROR(CFs!K29/((1+DISCOUNT)^PV!J$12),"")</f>
        <v/>
      </c>
      <c r="L29" s="10" t="str">
        <f>IFERROR(CFs!L29/((1+DISCOUNT)^PV!K$12),"")</f>
        <v/>
      </c>
      <c r="M29" s="10" t="str">
        <f>IFERROR(CFs!M29/((1+DISCOUNT)^PV!L$12),"")</f>
        <v/>
      </c>
      <c r="N29" s="10" t="str">
        <f>IFERROR(CFs!N29/((1+DISCOUNT)^PV!M$12),"")</f>
        <v/>
      </c>
      <c r="O29" s="10" t="str">
        <f>IFERROR(CFs!O29/((1+DISCOUNT)^PV!N$12),"")</f>
        <v/>
      </c>
      <c r="P29" s="10" t="str">
        <f>IFERROR(CFs!P29/((1+DISCOUNT)^PV!O$12),"")</f>
        <v/>
      </c>
      <c r="Q29" s="10" t="str">
        <f>IFERROR(CFs!Q29/((1+DISCOUNT)^PV!P$12),"")</f>
        <v/>
      </c>
      <c r="R29" s="10" t="str">
        <f>IFERROR(CFs!R29/((1+DISCOUNT)^PV!Q$12),"")</f>
        <v/>
      </c>
      <c r="S29" s="10" t="str">
        <f>IFERROR(CFs!S29/((1+DISCOUNT)^PV!R$12),"")</f>
        <v/>
      </c>
      <c r="T29" s="10" t="str">
        <f>IFERROR(CFs!T29/((1+DISCOUNT)^PV!S$12),"")</f>
        <v/>
      </c>
      <c r="U29" s="10" t="str">
        <f>IFERROR(CFs!U29/((1+DISCOUNT)^PV!T$12),"")</f>
        <v/>
      </c>
      <c r="V29" s="10" t="str">
        <f>IFERROR(CFs!V29/((1+DISCOUNT)^PV!U$12),"")</f>
        <v/>
      </c>
      <c r="W29" s="10" t="str">
        <f>IFERROR(CFs!W29/((1+DISCOUNT)^PV!V$12),"")</f>
        <v/>
      </c>
      <c r="X29" s="10" t="str">
        <f>IFERROR(CFs!X29/((1+DISCOUNT)^PV!W$12),"")</f>
        <v/>
      </c>
      <c r="Y29" s="10" t="str">
        <f>IFERROR(CFs!Y29/((1+DISCOUNT)^PV!X$12),"")</f>
        <v/>
      </c>
      <c r="Z29" s="10" t="str">
        <f>IFERROR(CFs!Z29/((1+DISCOUNT)^PV!Y$12),"")</f>
        <v/>
      </c>
      <c r="AA29" s="10" t="str">
        <f>IFERROR(CFs!AA29/((1+DISCOUNT)^PV!Z$12),"")</f>
        <v/>
      </c>
      <c r="AB29" s="10" t="str">
        <f>IFERROR(CFs!AB29/((1+DISCOUNT)^PV!AA$12),"")</f>
        <v/>
      </c>
      <c r="AC29" s="10" t="str">
        <f>IFERROR(CFs!AC29/((1+DISCOUNT)^PV!AB$12),"")</f>
        <v/>
      </c>
      <c r="AD29" s="10" t="str">
        <f>IFERROR(CFs!AD29/((1+DISCOUNT)^PV!AC$12),"")</f>
        <v/>
      </c>
      <c r="AE29" s="10" t="str">
        <f>IFERROR(CFs!AE29/((1+DISCOUNT)^PV!AD$12),"")</f>
        <v/>
      </c>
      <c r="AF29" s="10" t="str">
        <f>IFERROR(CFs!AF29/((1+DISCOUNT)^PV!AE$12),"")</f>
        <v/>
      </c>
      <c r="AG29" s="10">
        <f>IFERROR(CFs!AG29/((1+DISCOUNT)^PV!AF$12),"")</f>
        <v>239271.59137495508</v>
      </c>
      <c r="AH29" s="10" t="str">
        <f>IFERROR(CFs!AH29/((1+DISCOUNT)^PV!AG$12),"")</f>
        <v/>
      </c>
      <c r="AI29" s="10" t="str">
        <f>IFERROR(CFs!AI29/((1+DISCOUNT)^PV!AH$12),"")</f>
        <v/>
      </c>
      <c r="AJ29" s="10" t="str">
        <f>IFERROR(CFs!AJ29/((1+DISCOUNT)^PV!AI$12),"")</f>
        <v/>
      </c>
      <c r="AK29" s="10" t="str">
        <f>IFERROR(CFs!AK29/((1+DISCOUNT)^PV!AJ$12),"")</f>
        <v/>
      </c>
      <c r="AL29" s="10" t="str">
        <f>IFERROR(CFs!AL29/((1+DISCOUNT)^PV!AK$12),"")</f>
        <v/>
      </c>
    </row>
    <row r="30" spans="1:38" x14ac:dyDescent="0.25">
      <c r="E30" s="2"/>
    </row>
    <row r="31" spans="1:38" ht="18.75" x14ac:dyDescent="0.3">
      <c r="A31" s="4" t="s">
        <v>6</v>
      </c>
      <c r="B31" s="6" t="s">
        <v>7</v>
      </c>
      <c r="C31" s="6" t="s">
        <v>8</v>
      </c>
      <c r="D31" s="3">
        <v>1</v>
      </c>
      <c r="E31" s="3">
        <v>2</v>
      </c>
      <c r="F31" s="3">
        <v>3</v>
      </c>
      <c r="G31" s="3">
        <v>4</v>
      </c>
      <c r="H31" s="3">
        <v>5</v>
      </c>
      <c r="I31" s="3">
        <v>6</v>
      </c>
      <c r="J31" s="3">
        <v>7</v>
      </c>
      <c r="K31" s="3">
        <v>8</v>
      </c>
      <c r="L31" s="3">
        <v>9</v>
      </c>
      <c r="M31" s="3">
        <v>10</v>
      </c>
      <c r="N31" s="3">
        <v>11</v>
      </c>
      <c r="O31" s="3">
        <v>12</v>
      </c>
      <c r="P31" s="3">
        <v>13</v>
      </c>
      <c r="Q31" s="3">
        <v>14</v>
      </c>
      <c r="R31" s="3">
        <v>15</v>
      </c>
      <c r="S31" s="3">
        <v>16</v>
      </c>
      <c r="T31" s="3">
        <v>17</v>
      </c>
      <c r="U31" s="3">
        <v>18</v>
      </c>
      <c r="V31" s="3">
        <v>19</v>
      </c>
      <c r="W31" s="3">
        <v>20</v>
      </c>
      <c r="X31" s="3">
        <v>21</v>
      </c>
      <c r="Y31" s="3">
        <v>22</v>
      </c>
      <c r="Z31" s="3">
        <v>23</v>
      </c>
      <c r="AA31" s="3">
        <v>24</v>
      </c>
      <c r="AB31" s="3">
        <v>25</v>
      </c>
      <c r="AC31" s="3">
        <v>26</v>
      </c>
      <c r="AD31" s="3">
        <v>27</v>
      </c>
      <c r="AE31" s="3">
        <v>28</v>
      </c>
      <c r="AF31" s="3">
        <v>29</v>
      </c>
      <c r="AG31" s="3">
        <v>30</v>
      </c>
      <c r="AH31" s="3">
        <v>31</v>
      </c>
      <c r="AI31" s="3">
        <v>32</v>
      </c>
      <c r="AJ31" s="3">
        <v>33</v>
      </c>
      <c r="AK31" s="3">
        <v>34</v>
      </c>
      <c r="AL31" s="3">
        <v>35</v>
      </c>
    </row>
    <row r="32" spans="1:38" x14ac:dyDescent="0.25">
      <c r="A32" t="str">
        <f>MAIN!$B$16</f>
        <v>Ēkas būvkonstrukcijas: Karkass</v>
      </c>
      <c r="B32" s="2">
        <f ca="1">CFs!B32</f>
        <v>70</v>
      </c>
      <c r="C32" s="9">
        <f ca="1">CFs!C32</f>
        <v>500.77114285714282</v>
      </c>
      <c r="D32" s="9">
        <f ca="1">CFs!D32</f>
        <v>500.77114285714282</v>
      </c>
      <c r="E32" s="10">
        <f ca="1">IFERROR(CFs!E32/((1+DISCOUNT)^PV!D$31),"")</f>
        <v>489.32494530612234</v>
      </c>
      <c r="F32" s="10">
        <f ca="1">IFERROR(CFs!F32/((1+DISCOUNT)^PV!E$31),"")</f>
        <v>478.1403751276967</v>
      </c>
      <c r="G32" s="10">
        <f ca="1">IFERROR(CFs!G32/((1+DISCOUNT)^PV!F$31),"")</f>
        <v>467.21145226763508</v>
      </c>
      <c r="H32" s="10">
        <f ca="1">IFERROR(CFs!H32/((1+DISCOUNT)^PV!G$31),"")</f>
        <v>456.53233335866065</v>
      </c>
      <c r="I32" s="10">
        <f ca="1">IFERROR(CFs!I32/((1+DISCOUNT)^PV!H$31),"")</f>
        <v>446.0973085961769</v>
      </c>
      <c r="J32" s="10">
        <f ca="1">IFERROR(CFs!J32/((1+DISCOUNT)^PV!I$31),"")</f>
        <v>435.90079868540721</v>
      </c>
      <c r="K32" s="10">
        <f ca="1">IFERROR(CFs!K32/((1+DISCOUNT)^PV!J$31),"")</f>
        <v>425.93735185831218</v>
      </c>
      <c r="L32" s="10">
        <f ca="1">IFERROR(CFs!L32/((1+DISCOUNT)^PV!K$31),"")</f>
        <v>416.2016409586937</v>
      </c>
      <c r="M32" s="10">
        <f ca="1">IFERROR(CFs!M32/((1+DISCOUNT)^PV!L$31),"")</f>
        <v>406.68846059392354</v>
      </c>
      <c r="N32" s="10">
        <f ca="1">IFERROR(CFs!N32/((1+DISCOUNT)^PV!M$31),"")</f>
        <v>397.39272435177668</v>
      </c>
      <c r="O32" s="10">
        <f ca="1">IFERROR(CFs!O32/((1+DISCOUNT)^PV!N$31),"")</f>
        <v>388.30946208087892</v>
      </c>
      <c r="P32" s="10">
        <f ca="1">IFERROR(CFs!P32/((1+DISCOUNT)^PV!O$31),"")</f>
        <v>379.43381723331606</v>
      </c>
      <c r="Q32" s="10">
        <f ca="1">IFERROR(CFs!Q32/((1+DISCOUNT)^PV!P$31),"")</f>
        <v>370.7610442679831</v>
      </c>
      <c r="R32" s="10">
        <f ca="1">IFERROR(CFs!R32/((1+DISCOUNT)^PV!Q$31),"")</f>
        <v>362.28650611328641</v>
      </c>
      <c r="S32" s="10">
        <f ca="1">IFERROR(CFs!S32/((1+DISCOUNT)^PV!R$31),"")</f>
        <v>354.00567168783971</v>
      </c>
      <c r="T32" s="10">
        <f ca="1">IFERROR(CFs!T32/((1+DISCOUNT)^PV!S$31),"")</f>
        <v>345.91411347783202</v>
      </c>
      <c r="U32" s="10">
        <f ca="1">IFERROR(CFs!U32/((1+DISCOUNT)^PV!T$31),"")</f>
        <v>338.00750516976723</v>
      </c>
      <c r="V32" s="10">
        <f ca="1">IFERROR(CFs!V32/((1+DISCOUNT)^PV!U$31),"")</f>
        <v>330.28161933731542</v>
      </c>
      <c r="W32" s="10">
        <f ca="1">IFERROR(CFs!W32/((1+DISCOUNT)^PV!V$31),"")</f>
        <v>322.7323251810339</v>
      </c>
      <c r="X32" s="10">
        <f ca="1">IFERROR(CFs!X32/((1+DISCOUNT)^PV!W$31),"")</f>
        <v>315.35558631975317</v>
      </c>
      <c r="Y32" s="10">
        <f ca="1">IFERROR(CFs!Y32/((1+DISCOUNT)^PV!X$31),"")</f>
        <v>308.14745863244451</v>
      </c>
      <c r="Z32" s="10">
        <f ca="1">IFERROR(CFs!Z32/((1+DISCOUNT)^PV!Y$31),"")</f>
        <v>301.10408814941724</v>
      </c>
      <c r="AA32" s="10">
        <f ca="1">IFERROR(CFs!AA32/((1+DISCOUNT)^PV!Z$31),"")</f>
        <v>294.22170899171618</v>
      </c>
      <c r="AB32" s="10">
        <f ca="1">IFERROR(CFs!AB32/((1+DISCOUNT)^PV!AA$31),"")</f>
        <v>287.49664135761986</v>
      </c>
      <c r="AC32" s="10">
        <f ca="1">IFERROR(CFs!AC32/((1+DISCOUNT)^PV!AB$31),"")</f>
        <v>280.92528955516002</v>
      </c>
      <c r="AD32" s="10">
        <f ca="1">IFERROR(CFs!AD32/((1+DISCOUNT)^PV!AC$31),"")</f>
        <v>274.50414007961348</v>
      </c>
      <c r="AE32" s="10">
        <f ca="1">IFERROR(CFs!AE32/((1+DISCOUNT)^PV!AD$31),"")</f>
        <v>268.22975973493658</v>
      </c>
      <c r="AF32" s="10">
        <f ca="1">IFERROR(CFs!AF32/((1+DISCOUNT)^PV!AE$31),"")</f>
        <v>262.0987937981381</v>
      </c>
      <c r="AG32" s="10">
        <f ca="1">IFERROR(CFs!AG32/((1+DISCOUNT)^PV!AF$31),"")</f>
        <v>256.10796422560918</v>
      </c>
      <c r="AH32" s="10">
        <f ca="1">IFERROR(CFs!AH32/((1+DISCOUNT)^PV!AG$31),"")</f>
        <v>250.2540679004525</v>
      </c>
      <c r="AI32" s="10">
        <f ca="1">IFERROR(CFs!AI32/((1+DISCOUNT)^PV!AH$31),"")</f>
        <v>244.53397491987062</v>
      </c>
      <c r="AJ32" s="10">
        <f ca="1">IFERROR(CFs!AJ32/((1+DISCOUNT)^PV!AI$31),"")</f>
        <v>238.94462692170214</v>
      </c>
      <c r="AK32" s="10">
        <f ca="1">IFERROR(CFs!AK32/((1+DISCOUNT)^PV!AJ$31),"")</f>
        <v>233.48303544920608</v>
      </c>
      <c r="AL32" s="10">
        <f ca="1">IFERROR(CFs!AL32/((1+DISCOUNT)^PV!AK$31),"")</f>
        <v>228.14628035322428</v>
      </c>
    </row>
    <row r="33" spans="1:38" x14ac:dyDescent="0.25">
      <c r="A33" t="str">
        <f>MAIN!$B$22</f>
        <v>Ēkas būvkonstrukcijas: Pamati</v>
      </c>
      <c r="B33" s="2">
        <f ca="1">CFs!B33</f>
        <v>80</v>
      </c>
      <c r="C33" s="9">
        <f ca="1">CFs!C33</f>
        <v>216.20672500000001</v>
      </c>
      <c r="D33" s="9">
        <f ca="1">CFs!D33</f>
        <v>216.20672500000001</v>
      </c>
      <c r="E33" s="10">
        <f ca="1">IFERROR(CFs!E33/((1+DISCOUNT)^PV!D$31),"")</f>
        <v>211.26485699999998</v>
      </c>
      <c r="F33" s="10">
        <f ca="1">IFERROR(CFs!F33/((1+DISCOUNT)^PV!E$31),"")</f>
        <v>206.43594598285716</v>
      </c>
      <c r="G33" s="10">
        <f ca="1">IFERROR(CFs!G33/((1+DISCOUNT)^PV!F$31),"")</f>
        <v>201.71741007467753</v>
      </c>
      <c r="H33" s="10">
        <f ca="1">IFERROR(CFs!H33/((1+DISCOUNT)^PV!G$31),"")</f>
        <v>197.10672641582781</v>
      </c>
      <c r="I33" s="10">
        <f ca="1">IFERROR(CFs!I33/((1+DISCOUNT)^PV!H$31),"")</f>
        <v>192.60142981203745</v>
      </c>
      <c r="J33" s="10">
        <f ca="1">IFERROR(CFs!J33/((1+DISCOUNT)^PV!I$31),"")</f>
        <v>188.19911141633375</v>
      </c>
      <c r="K33" s="10">
        <f ca="1">IFERROR(CFs!K33/((1+DISCOUNT)^PV!J$31),"")</f>
        <v>183.89741744110324</v>
      </c>
      <c r="L33" s="10">
        <f ca="1">IFERROR(CFs!L33/((1+DISCOUNT)^PV!K$31),"")</f>
        <v>179.69404789959236</v>
      </c>
      <c r="M33" s="10">
        <f ca="1">IFERROR(CFs!M33/((1+DISCOUNT)^PV!L$31),"")</f>
        <v>175.58675537617313</v>
      </c>
      <c r="N33" s="10">
        <f ca="1">IFERROR(CFs!N33/((1+DISCOUNT)^PV!M$31),"")</f>
        <v>171.57334382471777</v>
      </c>
      <c r="O33" s="10">
        <f ca="1">IFERROR(CFs!O33/((1+DISCOUNT)^PV!N$31),"")</f>
        <v>167.65166739443848</v>
      </c>
      <c r="P33" s="10">
        <f ca="1">IFERROR(CFs!P33/((1+DISCOUNT)^PV!O$31),"")</f>
        <v>163.81962928256564</v>
      </c>
      <c r="Q33" s="10">
        <f ca="1">IFERROR(CFs!Q33/((1+DISCOUNT)^PV!P$31),"")</f>
        <v>160.07518061324984</v>
      </c>
      <c r="R33" s="10">
        <f ca="1">IFERROR(CFs!R33/((1+DISCOUNT)^PV!Q$31),"")</f>
        <v>156.41631934208988</v>
      </c>
      <c r="S33" s="10">
        <f ca="1">IFERROR(CFs!S33/((1+DISCOUNT)^PV!R$31),"")</f>
        <v>152.84108918569919</v>
      </c>
      <c r="T33" s="10">
        <f ca="1">IFERROR(CFs!T33/((1+DISCOUNT)^PV!S$31),"")</f>
        <v>149.34757857574039</v>
      </c>
      <c r="U33" s="10">
        <f ca="1">IFERROR(CFs!U33/((1+DISCOUNT)^PV!T$31),"")</f>
        <v>145.93391963686631</v>
      </c>
      <c r="V33" s="10">
        <f ca="1">IFERROR(CFs!V33/((1+DISCOUNT)^PV!U$31),"")</f>
        <v>142.59828718802365</v>
      </c>
      <c r="W33" s="10">
        <f ca="1">IFERROR(CFs!W33/((1+DISCOUNT)^PV!V$31),"")</f>
        <v>139.33889776658313</v>
      </c>
      <c r="X33" s="10">
        <f ca="1">IFERROR(CFs!X33/((1+DISCOUNT)^PV!W$31),"")</f>
        <v>136.15400867477553</v>
      </c>
      <c r="Y33" s="10">
        <f ca="1">IFERROR(CFs!Y33/((1+DISCOUNT)^PV!X$31),"")</f>
        <v>133.0419170479235</v>
      </c>
      <c r="Z33" s="10">
        <f ca="1">IFERROR(CFs!Z33/((1+DISCOUNT)^PV!Y$31),"")</f>
        <v>130.00095894397097</v>
      </c>
      <c r="AA33" s="10">
        <f ca="1">IFERROR(CFs!AA33/((1+DISCOUNT)^PV!Z$31),"")</f>
        <v>127.02950845382304</v>
      </c>
      <c r="AB33" s="10">
        <f ca="1">IFERROR(CFs!AB33/((1+DISCOUNT)^PV!AA$31),"")</f>
        <v>124.12597683202138</v>
      </c>
      <c r="AC33" s="10">
        <f ca="1">IFERROR(CFs!AC33/((1+DISCOUNT)^PV!AB$31),"")</f>
        <v>121.28881164728948</v>
      </c>
      <c r="AD33" s="10">
        <f ca="1">IFERROR(CFs!AD33/((1+DISCOUNT)^PV!AC$31),"")</f>
        <v>118.51649595249428</v>
      </c>
      <c r="AE33" s="10">
        <f ca="1">IFERROR(CFs!AE33/((1+DISCOUNT)^PV!AD$31),"")</f>
        <v>115.80754747358012</v>
      </c>
      <c r="AF33" s="10">
        <f ca="1">IFERROR(CFs!AF33/((1+DISCOUNT)^PV!AE$31),"")</f>
        <v>113.16051781704117</v>
      </c>
      <c r="AG33" s="10">
        <f ca="1">IFERROR(CFs!AG33/((1+DISCOUNT)^PV!AF$31),"")</f>
        <v>110.57399169550878</v>
      </c>
      <c r="AH33" s="10">
        <f ca="1">IFERROR(CFs!AH33/((1+DISCOUNT)^PV!AG$31),"")</f>
        <v>108.04658617104005</v>
      </c>
      <c r="AI33" s="10">
        <f ca="1">IFERROR(CFs!AI33/((1+DISCOUNT)^PV!AH$31),"")</f>
        <v>105.57694991570195</v>
      </c>
      <c r="AJ33" s="10">
        <f ca="1">IFERROR(CFs!AJ33/((1+DISCOUNT)^PV!AI$31),"")</f>
        <v>103.16376248905735</v>
      </c>
      <c r="AK33" s="10">
        <f ca="1">IFERROR(CFs!AK33/((1+DISCOUNT)^PV!AJ$31),"")</f>
        <v>100.8057336321646</v>
      </c>
      <c r="AL33" s="10">
        <f ca="1">IFERROR(CFs!AL33/((1+DISCOUNT)^PV!AK$31),"")</f>
        <v>98.501602577715133</v>
      </c>
    </row>
    <row r="34" spans="1:38" x14ac:dyDescent="0.25">
      <c r="A34" t="str">
        <f>MAIN!$B$28</f>
        <v>Ēkas būvkonstrukcijas: Jumts</v>
      </c>
      <c r="B34" s="2">
        <f ca="1">CFs!B34</f>
        <v>80</v>
      </c>
      <c r="C34" s="9">
        <f ca="1">CFs!C34</f>
        <v>253.63037499999999</v>
      </c>
      <c r="D34" s="9">
        <f ca="1">CFs!D34</f>
        <v>253.63037499999999</v>
      </c>
      <c r="E34" s="10">
        <f ca="1">IFERROR(CFs!E34/((1+DISCOUNT)^PV!D$31),"")</f>
        <v>247.8331092857143</v>
      </c>
      <c r="F34" s="10">
        <f ca="1">IFERROR(CFs!F34/((1+DISCOUNT)^PV!E$31),"")</f>
        <v>242.16835250204082</v>
      </c>
      <c r="G34" s="10">
        <f ca="1">IFERROR(CFs!G34/((1+DISCOUNT)^PV!F$31),"")</f>
        <v>236.63307587342271</v>
      </c>
      <c r="H34" s="10">
        <f ca="1">IFERROR(CFs!H34/((1+DISCOUNT)^PV!G$31),"")</f>
        <v>231.22431985345878</v>
      </c>
      <c r="I34" s="10">
        <f ca="1">IFERROR(CFs!I34/((1+DISCOUNT)^PV!H$31),"")</f>
        <v>225.93919254252256</v>
      </c>
      <c r="J34" s="10">
        <f ca="1">IFERROR(CFs!J34/((1+DISCOUNT)^PV!I$31),"")</f>
        <v>220.77486814155066</v>
      </c>
      <c r="K34" s="10">
        <f ca="1">IFERROR(CFs!K34/((1+DISCOUNT)^PV!J$31),"")</f>
        <v>215.7285854411723</v>
      </c>
      <c r="L34" s="10">
        <f ca="1">IFERROR(CFs!L34/((1+DISCOUNT)^PV!K$31),"")</f>
        <v>210.79764634537412</v>
      </c>
      <c r="M34" s="10">
        <f ca="1">IFERROR(CFs!M34/((1+DISCOUNT)^PV!L$31),"")</f>
        <v>205.9794144289084</v>
      </c>
      <c r="N34" s="10">
        <f ca="1">IFERROR(CFs!N34/((1+DISCOUNT)^PV!M$31),"")</f>
        <v>201.2713135276762</v>
      </c>
      <c r="O34" s="10">
        <f ca="1">IFERROR(CFs!O34/((1+DISCOUNT)^PV!N$31),"")</f>
        <v>196.67082636132932</v>
      </c>
      <c r="P34" s="10">
        <f ca="1">IFERROR(CFs!P34/((1+DISCOUNT)^PV!O$31),"")</f>
        <v>192.1754931873561</v>
      </c>
      <c r="Q34" s="10">
        <f ca="1">IFERROR(CFs!Q34/((1+DISCOUNT)^PV!P$31),"")</f>
        <v>187.78291048593078</v>
      </c>
      <c r="R34" s="10">
        <f ca="1">IFERROR(CFs!R34/((1+DISCOUNT)^PV!Q$31),"")</f>
        <v>183.49072967482385</v>
      </c>
      <c r="S34" s="10">
        <f ca="1">IFERROR(CFs!S34/((1+DISCOUNT)^PV!R$31),"")</f>
        <v>179.296655853685</v>
      </c>
      <c r="T34" s="10">
        <f ca="1">IFERROR(CFs!T34/((1+DISCOUNT)^PV!S$31),"")</f>
        <v>175.19844657702936</v>
      </c>
      <c r="U34" s="10">
        <f ca="1">IFERROR(CFs!U34/((1+DISCOUNT)^PV!T$31),"")</f>
        <v>171.19391065526867</v>
      </c>
      <c r="V34" s="10">
        <f ca="1">IFERROR(CFs!V34/((1+DISCOUNT)^PV!U$31),"")</f>
        <v>167.28090698314824</v>
      </c>
      <c r="W34" s="10">
        <f ca="1">IFERROR(CFs!W34/((1+DISCOUNT)^PV!V$31),"")</f>
        <v>163.45734339496198</v>
      </c>
      <c r="X34" s="10">
        <f ca="1">IFERROR(CFs!X34/((1+DISCOUNT)^PV!W$31),"")</f>
        <v>159.72117554593427</v>
      </c>
      <c r="Y34" s="10">
        <f ca="1">IFERROR(CFs!Y34/((1+DISCOUNT)^PV!X$31),"")</f>
        <v>156.07040581917008</v>
      </c>
      <c r="Z34" s="10">
        <f ca="1">IFERROR(CFs!Z34/((1+DISCOUNT)^PV!Y$31),"")</f>
        <v>152.50308225758906</v>
      </c>
      <c r="AA34" s="10">
        <f ca="1">IFERROR(CFs!AA34/((1+DISCOUNT)^PV!Z$31),"")</f>
        <v>149.01729752027271</v>
      </c>
      <c r="AB34" s="10">
        <f ca="1">IFERROR(CFs!AB34/((1+DISCOUNT)^PV!AA$31),"")</f>
        <v>145.6111878626665</v>
      </c>
      <c r="AC34" s="10">
        <f ca="1">IFERROR(CFs!AC34/((1+DISCOUNT)^PV!AB$31),"")</f>
        <v>142.28293214009125</v>
      </c>
      <c r="AD34" s="10">
        <f ca="1">IFERROR(CFs!AD34/((1+DISCOUNT)^PV!AC$31),"")</f>
        <v>139.03075083403203</v>
      </c>
      <c r="AE34" s="10">
        <f ca="1">IFERROR(CFs!AE34/((1+DISCOUNT)^PV!AD$31),"")</f>
        <v>135.8529051006827</v>
      </c>
      <c r="AF34" s="10">
        <f ca="1">IFERROR(CFs!AF34/((1+DISCOUNT)^PV!AE$31),"")</f>
        <v>132.74769584123857</v>
      </c>
      <c r="AG34" s="10">
        <f ca="1">IFERROR(CFs!AG34/((1+DISCOUNT)^PV!AF$31),"")</f>
        <v>129.71346279343882</v>
      </c>
      <c r="AH34" s="10">
        <f ca="1">IFERROR(CFs!AH34/((1+DISCOUNT)^PV!AG$31),"")</f>
        <v>126.74858364387455</v>
      </c>
      <c r="AI34" s="10">
        <f ca="1">IFERROR(CFs!AI34/((1+DISCOUNT)^PV!AH$31),"")</f>
        <v>123.85147316058595</v>
      </c>
      <c r="AJ34" s="10">
        <f ca="1">IFERROR(CFs!AJ34/((1+DISCOUNT)^PV!AI$31),"")</f>
        <v>121.02058234548686</v>
      </c>
      <c r="AK34" s="10">
        <f ca="1">IFERROR(CFs!AK34/((1+DISCOUNT)^PV!AJ$31),"")</f>
        <v>118.25439760616145</v>
      </c>
      <c r="AL34" s="10">
        <f ca="1">IFERROR(CFs!AL34/((1+DISCOUNT)^PV!AK$31),"")</f>
        <v>115.55143994659204</v>
      </c>
    </row>
    <row r="35" spans="1:38" x14ac:dyDescent="0.25">
      <c r="A35" t="str">
        <f>MAIN!$B$34</f>
        <v>Elektroapgāde</v>
      </c>
      <c r="B35" s="2">
        <f ca="1">CFs!B35</f>
        <v>30</v>
      </c>
      <c r="C35" s="9">
        <f ca="1">CFs!C35</f>
        <v>0</v>
      </c>
      <c r="D35" s="9">
        <f ca="1">CFs!D35</f>
        <v>0</v>
      </c>
      <c r="E35" s="10">
        <f ca="1">IFERROR(CFs!E35/((1+DISCOUNT)^PV!D$31),"")</f>
        <v>0</v>
      </c>
      <c r="F35" s="10">
        <f ca="1">IFERROR(CFs!F35/((1+DISCOUNT)^PV!E$31),"")</f>
        <v>0</v>
      </c>
      <c r="G35" s="10">
        <f ca="1">IFERROR(CFs!G35/((1+DISCOUNT)^PV!F$31),"")</f>
        <v>0</v>
      </c>
      <c r="H35" s="10">
        <f ca="1">IFERROR(CFs!H35/((1+DISCOUNT)^PV!G$31),"")</f>
        <v>0</v>
      </c>
      <c r="I35" s="10">
        <f ca="1">IFERROR(CFs!I35/((1+DISCOUNT)^PV!H$31),"")</f>
        <v>0</v>
      </c>
      <c r="J35" s="10">
        <f ca="1">IFERROR(CFs!J35/((1+DISCOUNT)^PV!I$31),"")</f>
        <v>0</v>
      </c>
      <c r="K35" s="10">
        <f ca="1">IFERROR(CFs!K35/((1+DISCOUNT)^PV!J$31),"")</f>
        <v>0</v>
      </c>
      <c r="L35" s="10">
        <f ca="1">IFERROR(CFs!L35/((1+DISCOUNT)^PV!K$31),"")</f>
        <v>0</v>
      </c>
      <c r="M35" s="10">
        <f ca="1">IFERROR(CFs!M35/((1+DISCOUNT)^PV!L$31),"")</f>
        <v>0</v>
      </c>
      <c r="N35" s="10">
        <f ca="1">IFERROR(CFs!N35/((1+DISCOUNT)^PV!M$31),"")</f>
        <v>0</v>
      </c>
      <c r="O35" s="10">
        <f ca="1">IFERROR(CFs!O35/((1+DISCOUNT)^PV!N$31),"")</f>
        <v>0</v>
      </c>
      <c r="P35" s="10">
        <f ca="1">IFERROR(CFs!P35/((1+DISCOUNT)^PV!O$31),"")</f>
        <v>0</v>
      </c>
      <c r="Q35" s="10">
        <f ca="1">IFERROR(CFs!Q35/((1+DISCOUNT)^PV!P$31),"")</f>
        <v>0</v>
      </c>
      <c r="R35" s="10">
        <f ca="1">IFERROR(CFs!R35/((1+DISCOUNT)^PV!Q$31),"")</f>
        <v>0</v>
      </c>
      <c r="S35" s="10">
        <f ca="1">IFERROR(CFs!S35/((1+DISCOUNT)^PV!R$31),"")</f>
        <v>0</v>
      </c>
      <c r="T35" s="10">
        <f ca="1">IFERROR(CFs!T35/((1+DISCOUNT)^PV!S$31),"")</f>
        <v>0</v>
      </c>
      <c r="U35" s="10">
        <f ca="1">IFERROR(CFs!U35/((1+DISCOUNT)^PV!T$31),"")</f>
        <v>0</v>
      </c>
      <c r="V35" s="10">
        <f ca="1">IFERROR(CFs!V35/((1+DISCOUNT)^PV!U$31),"")</f>
        <v>0</v>
      </c>
      <c r="W35" s="10">
        <f ca="1">IFERROR(CFs!W35/((1+DISCOUNT)^PV!V$31),"")</f>
        <v>0</v>
      </c>
      <c r="X35" s="10">
        <f ca="1">IFERROR(CFs!X35/((1+DISCOUNT)^PV!W$31),"")</f>
        <v>0</v>
      </c>
      <c r="Y35" s="10">
        <f ca="1">IFERROR(CFs!Y35/((1+DISCOUNT)^PV!X$31),"")</f>
        <v>0</v>
      </c>
      <c r="Z35" s="10">
        <f ca="1">IFERROR(CFs!Z35/((1+DISCOUNT)^PV!Y$31),"")</f>
        <v>0</v>
      </c>
      <c r="AA35" s="10">
        <f ca="1">IFERROR(CFs!AA35/((1+DISCOUNT)^PV!Z$31),"")</f>
        <v>0</v>
      </c>
      <c r="AB35" s="10">
        <f ca="1">IFERROR(CFs!AB35/((1+DISCOUNT)^PV!AA$31),"")</f>
        <v>0</v>
      </c>
      <c r="AC35" s="10">
        <f ca="1">IFERROR(CFs!AC35/((1+DISCOUNT)^PV!AB$31),"")</f>
        <v>0</v>
      </c>
      <c r="AD35" s="10">
        <f ca="1">IFERROR(CFs!AD35/((1+DISCOUNT)^PV!AC$31),"")</f>
        <v>0</v>
      </c>
      <c r="AE35" s="10">
        <f ca="1">IFERROR(CFs!AE35/((1+DISCOUNT)^PV!AD$31),"")</f>
        <v>0</v>
      </c>
      <c r="AF35" s="10">
        <f ca="1">IFERROR(CFs!AF35/((1+DISCOUNT)^PV!AE$31),"")</f>
        <v>0</v>
      </c>
      <c r="AG35" s="10">
        <f ca="1">IFERROR(CFs!AG35/((1+DISCOUNT)^PV!AF$31),"")</f>
        <v>0</v>
      </c>
      <c r="AH35" s="10">
        <f ca="1">IFERROR(CFs!AH35/((1+DISCOUNT)^PV!AG$31),"")</f>
        <v>0</v>
      </c>
      <c r="AI35" s="10">
        <f ca="1">IFERROR(CFs!AI35/((1+DISCOUNT)^PV!AH$31),"")</f>
        <v>0</v>
      </c>
      <c r="AJ35" s="10">
        <f ca="1">IFERROR(CFs!AJ35/((1+DISCOUNT)^PV!AI$31),"")</f>
        <v>0</v>
      </c>
      <c r="AK35" s="10">
        <f ca="1">IFERROR(CFs!AK35/((1+DISCOUNT)^PV!AJ$31),"")</f>
        <v>0</v>
      </c>
      <c r="AL35" s="10">
        <f ca="1">IFERROR(CFs!AL35/((1+DISCOUNT)^PV!AK$31),"")</f>
        <v>0</v>
      </c>
    </row>
    <row r="36" spans="1:38" x14ac:dyDescent="0.25">
      <c r="A36" t="str">
        <f>MAIN!$B$40</f>
        <v>Ventilācija</v>
      </c>
      <c r="B36" s="2">
        <f ca="1">CFs!B36</f>
        <v>20</v>
      </c>
      <c r="C36" s="9">
        <f ca="1">CFs!C36</f>
        <v>1115.78325</v>
      </c>
      <c r="D36" s="9">
        <f ca="1">CFs!D36</f>
        <v>1115.78325</v>
      </c>
      <c r="E36" s="10">
        <f ca="1">IFERROR(CFs!E36/((1+DISCOUNT)^PV!D$31),"")</f>
        <v>1090.2796328571426</v>
      </c>
      <c r="F36" s="10">
        <f ca="1">IFERROR(CFs!F36/((1+DISCOUNT)^PV!E$31),"")</f>
        <v>1065.3589555346939</v>
      </c>
      <c r="G36" s="10">
        <f ca="1">IFERROR(CFs!G36/((1+DISCOUNT)^PV!F$31),"")</f>
        <v>1041.0078936939008</v>
      </c>
      <c r="H36" s="10">
        <f ca="1">IFERROR(CFs!H36/((1+DISCOUNT)^PV!G$31),"")</f>
        <v>1017.213427552326</v>
      </c>
      <c r="I36" s="10">
        <f ca="1">IFERROR(CFs!I36/((1+DISCOUNT)^PV!H$31),"")</f>
        <v>993.9628349225585</v>
      </c>
      <c r="J36" s="10">
        <f ca="1">IFERROR(CFs!J36/((1+DISCOUNT)^PV!I$31),"")</f>
        <v>971.2436844100431</v>
      </c>
      <c r="K36" s="10">
        <f ca="1">IFERROR(CFs!K36/((1+DISCOUNT)^PV!J$31),"")</f>
        <v>949.04382876638488</v>
      </c>
      <c r="L36" s="10">
        <f ca="1">IFERROR(CFs!L36/((1+DISCOUNT)^PV!K$31),"")</f>
        <v>927.35139839458191</v>
      </c>
      <c r="M36" s="10">
        <f ca="1">IFERROR(CFs!M36/((1+DISCOUNT)^PV!L$31),"")</f>
        <v>906.15479500270578</v>
      </c>
      <c r="N36" s="10">
        <f ca="1">IFERROR(CFs!N36/((1+DISCOUNT)^PV!M$31),"")</f>
        <v>885.44268540264397</v>
      </c>
      <c r="O36" s="10">
        <f ca="1">IFERROR(CFs!O36/((1+DISCOUNT)^PV!N$31),"")</f>
        <v>865.20399545058353</v>
      </c>
      <c r="P36" s="10">
        <f ca="1">IFERROR(CFs!P36/((1+DISCOUNT)^PV!O$31),"")</f>
        <v>845.42790412599891</v>
      </c>
      <c r="Q36" s="10">
        <f ca="1">IFERROR(CFs!Q36/((1+DISCOUNT)^PV!P$31),"")</f>
        <v>826.10383774597597</v>
      </c>
      <c r="R36" s="10">
        <f ca="1">IFERROR(CFs!R36/((1+DISCOUNT)^PV!Q$31),"")</f>
        <v>807.22146431178248</v>
      </c>
      <c r="S36" s="10">
        <f ca="1">IFERROR(CFs!S36/((1+DISCOUNT)^PV!R$31),"")</f>
        <v>788.77068798465575</v>
      </c>
      <c r="T36" s="10">
        <f ca="1">IFERROR(CFs!T36/((1+DISCOUNT)^PV!S$31),"")</f>
        <v>770.74164368786376</v>
      </c>
      <c r="U36" s="10">
        <f ca="1">IFERROR(CFs!U36/((1+DISCOUNT)^PV!T$31),"")</f>
        <v>753.12469183214102</v>
      </c>
      <c r="V36" s="10">
        <f ca="1">IFERROR(CFs!V36/((1+DISCOUNT)^PV!U$31),"")</f>
        <v>735.91041316169208</v>
      </c>
      <c r="W36" s="10">
        <f ca="1">IFERROR(CFs!W36/((1+DISCOUNT)^PV!V$31),"")</f>
        <v>719.08960371799628</v>
      </c>
      <c r="X36" s="10">
        <f ca="1">IFERROR(CFs!X36/((1+DISCOUNT)^PV!W$31),"")</f>
        <v>702.6532699187278</v>
      </c>
      <c r="Y36" s="10">
        <f ca="1">IFERROR(CFs!Y36/((1+DISCOUNT)^PV!X$31),"")</f>
        <v>686.59262374915693</v>
      </c>
      <c r="Z36" s="10">
        <f ca="1">IFERROR(CFs!Z36/((1+DISCOUNT)^PV!Y$31),"")</f>
        <v>670.89907806346196</v>
      </c>
      <c r="AA36" s="10">
        <f ca="1">IFERROR(CFs!AA36/((1+DISCOUNT)^PV!Z$31),"")</f>
        <v>655.56424199343996</v>
      </c>
      <c r="AB36" s="10">
        <f ca="1">IFERROR(CFs!AB36/((1+DISCOUNT)^PV!AA$31),"")</f>
        <v>640.57991646216135</v>
      </c>
      <c r="AC36" s="10">
        <f ca="1">IFERROR(CFs!AC36/((1+DISCOUNT)^PV!AB$31),"")</f>
        <v>625.93808980016911</v>
      </c>
      <c r="AD36" s="10">
        <f ca="1">IFERROR(CFs!AD36/((1+DISCOUNT)^PV!AC$31),"")</f>
        <v>611.63093346187952</v>
      </c>
      <c r="AE36" s="10">
        <f ca="1">IFERROR(CFs!AE36/((1+DISCOUNT)^PV!AD$31),"")</f>
        <v>597.65079783989358</v>
      </c>
      <c r="AF36" s="10">
        <f ca="1">IFERROR(CFs!AF36/((1+DISCOUNT)^PV!AE$31),"")</f>
        <v>583.99020817498183</v>
      </c>
      <c r="AG36" s="10">
        <f ca="1">IFERROR(CFs!AG36/((1+DISCOUNT)^PV!AF$31),"")</f>
        <v>570.64186055955361</v>
      </c>
      <c r="AH36" s="10">
        <f ca="1">IFERROR(CFs!AH36/((1+DISCOUNT)^PV!AG$31),"")</f>
        <v>557.59861803247827</v>
      </c>
      <c r="AI36" s="10">
        <f ca="1">IFERROR(CFs!AI36/((1+DISCOUNT)^PV!AH$31),"")</f>
        <v>544.85350676316432</v>
      </c>
      <c r="AJ36" s="10">
        <f ca="1">IFERROR(CFs!AJ36/((1+DISCOUNT)^PV!AI$31),"")</f>
        <v>532.39971232286348</v>
      </c>
      <c r="AK36" s="10">
        <f ca="1">IFERROR(CFs!AK36/((1+DISCOUNT)^PV!AJ$31),"")</f>
        <v>520.23057604119811</v>
      </c>
      <c r="AL36" s="10">
        <f ca="1">IFERROR(CFs!AL36/((1+DISCOUNT)^PV!AK$31),"")</f>
        <v>508.33959144597077</v>
      </c>
    </row>
    <row r="37" spans="1:38" x14ac:dyDescent="0.25">
      <c r="A37" t="str">
        <f>MAIN!$B$46</f>
        <v>Apkure</v>
      </c>
      <c r="B37" s="2">
        <f ca="1">CFs!B37</f>
        <v>20</v>
      </c>
      <c r="C37" s="9">
        <f ca="1">CFs!C37</f>
        <v>453.06362500000006</v>
      </c>
      <c r="D37" s="9">
        <f ca="1">CFs!D37</f>
        <v>453.06362500000006</v>
      </c>
      <c r="E37" s="10">
        <f ca="1">IFERROR(CFs!E37/((1+DISCOUNT)^PV!D$31),"")</f>
        <v>442.70788500000003</v>
      </c>
      <c r="F37" s="10">
        <f ca="1">IFERROR(CFs!F37/((1+DISCOUNT)^PV!E$31),"")</f>
        <v>432.5888476285715</v>
      </c>
      <c r="G37" s="10">
        <f ca="1">IFERROR(CFs!G37/((1+DISCOUNT)^PV!F$31),"")</f>
        <v>422.70110253991839</v>
      </c>
      <c r="H37" s="10">
        <f ca="1">IFERROR(CFs!H37/((1+DISCOUNT)^PV!G$31),"")</f>
        <v>413.03936305329177</v>
      </c>
      <c r="I37" s="10">
        <f ca="1">IFERROR(CFs!I37/((1+DISCOUNT)^PV!H$31),"")</f>
        <v>403.59846332635937</v>
      </c>
      <c r="J37" s="10">
        <f ca="1">IFERROR(CFs!J37/((1+DISCOUNT)^PV!I$31),"")</f>
        <v>394.37335559318547</v>
      </c>
      <c r="K37" s="10">
        <f ca="1">IFERROR(CFs!K37/((1+DISCOUNT)^PV!J$31),"")</f>
        <v>385.35910746534114</v>
      </c>
      <c r="L37" s="10">
        <f ca="1">IFERROR(CFs!L37/((1+DISCOUNT)^PV!K$31),"")</f>
        <v>376.55089929470483</v>
      </c>
      <c r="M37" s="10">
        <f ca="1">IFERROR(CFs!M37/((1+DISCOUNT)^PV!L$31),"")</f>
        <v>367.94402159654015</v>
      </c>
      <c r="N37" s="10">
        <f ca="1">IFERROR(CFs!N37/((1+DISCOUNT)^PV!M$31),"")</f>
        <v>359.53387253147639</v>
      </c>
      <c r="O37" s="10">
        <f ca="1">IFERROR(CFs!O37/((1+DISCOUNT)^PV!N$31),"")</f>
        <v>351.31595544504262</v>
      </c>
      <c r="P37" s="10">
        <f ca="1">IFERROR(CFs!P37/((1+DISCOUNT)^PV!O$31),"")</f>
        <v>343.2858764634417</v>
      </c>
      <c r="Q37" s="10">
        <f ca="1">IFERROR(CFs!Q37/((1+DISCOUNT)^PV!P$31),"")</f>
        <v>335.43934214427725</v>
      </c>
      <c r="R37" s="10">
        <f ca="1">IFERROR(CFs!R37/((1+DISCOUNT)^PV!Q$31),"")</f>
        <v>327.77215718097955</v>
      </c>
      <c r="S37" s="10">
        <f ca="1">IFERROR(CFs!S37/((1+DISCOUNT)^PV!R$31),"")</f>
        <v>320.28022215969992</v>
      </c>
      <c r="T37" s="10">
        <f ca="1">IFERROR(CFs!T37/((1+DISCOUNT)^PV!S$31),"")</f>
        <v>312.95953136747823</v>
      </c>
      <c r="U37" s="10">
        <f ca="1">IFERROR(CFs!U37/((1+DISCOUNT)^PV!T$31),"")</f>
        <v>305.80617065050728</v>
      </c>
      <c r="V37" s="10">
        <f ca="1">IFERROR(CFs!V37/((1+DISCOUNT)^PV!U$31),"")</f>
        <v>298.81631532135282</v>
      </c>
      <c r="W37" s="10">
        <f ca="1">IFERROR(CFs!W37/((1+DISCOUNT)^PV!V$31),"")</f>
        <v>291.98622811400764</v>
      </c>
      <c r="X37" s="10">
        <f ca="1">IFERROR(CFs!X37/((1+DISCOUNT)^PV!W$31),"")</f>
        <v>285.31225718568749</v>
      </c>
      <c r="Y37" s="10">
        <f ca="1">IFERROR(CFs!Y37/((1+DISCOUNT)^PV!X$31),"")</f>
        <v>278.79083416430035</v>
      </c>
      <c r="Z37" s="10">
        <f ca="1">IFERROR(CFs!Z37/((1+DISCOUNT)^PV!Y$31),"")</f>
        <v>272.41847224054493</v>
      </c>
      <c r="AA37" s="10">
        <f ca="1">IFERROR(CFs!AA37/((1+DISCOUNT)^PV!Z$31),"")</f>
        <v>266.19176430361819</v>
      </c>
      <c r="AB37" s="10">
        <f ca="1">IFERROR(CFs!AB37/((1+DISCOUNT)^PV!AA$31),"")</f>
        <v>260.10738111953549</v>
      </c>
      <c r="AC37" s="10">
        <f ca="1">IFERROR(CFs!AC37/((1+DISCOUNT)^PV!AB$31),"")</f>
        <v>254.16206955108899</v>
      </c>
      <c r="AD37" s="10">
        <f ca="1">IFERROR(CFs!AD37/((1+DISCOUNT)^PV!AC$31),"")</f>
        <v>248.35265081849266</v>
      </c>
      <c r="AE37" s="10">
        <f ca="1">IFERROR(CFs!AE37/((1+DISCOUNT)^PV!AD$31),"")</f>
        <v>242.67601879978426</v>
      </c>
      <c r="AF37" s="10">
        <f ca="1">IFERROR(CFs!AF37/((1+DISCOUNT)^PV!AE$31),"")</f>
        <v>237.12913837007494</v>
      </c>
      <c r="AG37" s="10">
        <f ca="1">IFERROR(CFs!AG37/((1+DISCOUNT)^PV!AF$31),"")</f>
        <v>231.70904377875888</v>
      </c>
      <c r="AH37" s="10">
        <f ca="1">IFERROR(CFs!AH37/((1+DISCOUNT)^PV!AG$31),"")</f>
        <v>226.41283706381591</v>
      </c>
      <c r="AI37" s="10">
        <f ca="1">IFERROR(CFs!AI37/((1+DISCOUNT)^PV!AH$31),"")</f>
        <v>221.23768650235718</v>
      </c>
      <c r="AJ37" s="10">
        <f ca="1">IFERROR(CFs!AJ37/((1+DISCOUNT)^PV!AI$31),"")</f>
        <v>216.18082509658905</v>
      </c>
      <c r="AK37" s="10">
        <f ca="1">IFERROR(CFs!AK37/((1+DISCOUNT)^PV!AJ$31),"")</f>
        <v>211.23954909438132</v>
      </c>
      <c r="AL37" s="10">
        <f ca="1">IFERROR(CFs!AL37/((1+DISCOUNT)^PV!AK$31),"")</f>
        <v>206.41121654365261</v>
      </c>
    </row>
    <row r="38" spans="1:38" x14ac:dyDescent="0.25">
      <c r="A38" t="str">
        <f>MAIN!$B$52</f>
        <v>Ūdensvads, kanalizācija</v>
      </c>
      <c r="B38" s="2">
        <f ca="1">CFs!B38</f>
        <v>30</v>
      </c>
      <c r="C38" s="9">
        <f ca="1">CFs!C38</f>
        <v>149.68039999999999</v>
      </c>
      <c r="D38" s="9">
        <f ca="1">CFs!D38</f>
        <v>149.68039999999999</v>
      </c>
      <c r="E38" s="10">
        <f ca="1">IFERROR(CFs!E38/((1+DISCOUNT)^PV!D$31),"")</f>
        <v>146.25913371428572</v>
      </c>
      <c r="F38" s="10">
        <f ca="1">IFERROR(CFs!F38/((1+DISCOUNT)^PV!E$31),"")</f>
        <v>142.91606780081634</v>
      </c>
      <c r="G38" s="10">
        <f ca="1">IFERROR(CFs!G38/((1+DISCOUNT)^PV!F$31),"")</f>
        <v>139.64941482251194</v>
      </c>
      <c r="H38" s="10">
        <f ca="1">IFERROR(CFs!H38/((1+DISCOUNT)^PV!G$31),"")</f>
        <v>136.45742819799742</v>
      </c>
      <c r="I38" s="10">
        <f ca="1">IFERROR(CFs!I38/((1+DISCOUNT)^PV!H$31),"")</f>
        <v>133.33840126775746</v>
      </c>
      <c r="J38" s="10">
        <f ca="1">IFERROR(CFs!J38/((1+DISCOUNT)^PV!I$31),"")</f>
        <v>130.29066638163732</v>
      </c>
      <c r="K38" s="10">
        <f ca="1">IFERROR(CFs!K38/((1+DISCOUNT)^PV!J$31),"")</f>
        <v>127.31259400719988</v>
      </c>
      <c r="L38" s="10">
        <f ca="1">IFERROR(CFs!L38/((1+DISCOUNT)^PV!K$31),"")</f>
        <v>124.40259185846391</v>
      </c>
      <c r="M38" s="10">
        <f ca="1">IFERROR(CFs!M38/((1+DISCOUNT)^PV!L$31),"")</f>
        <v>121.55910404455615</v>
      </c>
      <c r="N38" s="10">
        <f ca="1">IFERROR(CFs!N38/((1+DISCOUNT)^PV!M$31),"")</f>
        <v>118.78061023782344</v>
      </c>
      <c r="O38" s="10">
        <f ca="1">IFERROR(CFs!O38/((1+DISCOUNT)^PV!N$31),"")</f>
        <v>116.06562486095891</v>
      </c>
      <c r="P38" s="10">
        <f ca="1">IFERROR(CFs!P38/((1+DISCOUNT)^PV!O$31),"")</f>
        <v>113.41269629270843</v>
      </c>
      <c r="Q38" s="10">
        <f ca="1">IFERROR(CFs!Q38/((1+DISCOUNT)^PV!P$31),"")</f>
        <v>110.82040609173221</v>
      </c>
      <c r="R38" s="10">
        <f ca="1">IFERROR(CFs!R38/((1+DISCOUNT)^PV!Q$31),"")</f>
        <v>108.28736823820694</v>
      </c>
      <c r="S38" s="10">
        <f ca="1">IFERROR(CFs!S38/((1+DISCOUNT)^PV!R$31),"")</f>
        <v>105.81222839276218</v>
      </c>
      <c r="T38" s="10">
        <f ca="1">IFERROR(CFs!T38/((1+DISCOUNT)^PV!S$31),"")</f>
        <v>103.39366317235621</v>
      </c>
      <c r="U38" s="10">
        <f ca="1">IFERROR(CFs!U38/((1+DISCOUNT)^PV!T$31),"")</f>
        <v>101.03037944270234</v>
      </c>
      <c r="V38" s="10">
        <f ca="1">IFERROR(CFs!V38/((1+DISCOUNT)^PV!U$31),"")</f>
        <v>98.721113626869155</v>
      </c>
      <c r="W38" s="10">
        <f ca="1">IFERROR(CFs!W38/((1+DISCOUNT)^PV!V$31),"")</f>
        <v>96.464631029683574</v>
      </c>
      <c r="X38" s="10">
        <f ca="1">IFERROR(CFs!X38/((1+DISCOUNT)^PV!W$31),"")</f>
        <v>94.259725177576527</v>
      </c>
      <c r="Y38" s="10">
        <f ca="1">IFERROR(CFs!Y38/((1+DISCOUNT)^PV!X$31),"")</f>
        <v>92.10521717351763</v>
      </c>
      <c r="Z38" s="10">
        <f ca="1">IFERROR(CFs!Z38/((1+DISCOUNT)^PV!Y$31),"")</f>
        <v>89.999955066694383</v>
      </c>
      <c r="AA38" s="10">
        <f ca="1">IFERROR(CFs!AA38/((1+DISCOUNT)^PV!Z$31),"")</f>
        <v>87.942813236598496</v>
      </c>
      <c r="AB38" s="10">
        <f ca="1">IFERROR(CFs!AB38/((1+DISCOUNT)^PV!AA$31),"")</f>
        <v>85.93269179119055</v>
      </c>
      <c r="AC38" s="10">
        <f ca="1">IFERROR(CFs!AC38/((1+DISCOUNT)^PV!AB$31),"")</f>
        <v>83.968515978820477</v>
      </c>
      <c r="AD38" s="10">
        <f ca="1">IFERROR(CFs!AD38/((1+DISCOUNT)^PV!AC$31),"")</f>
        <v>82.049235613590298</v>
      </c>
      <c r="AE38" s="10">
        <f ca="1">IFERROR(CFs!AE38/((1+DISCOUNT)^PV!AD$31),"")</f>
        <v>80.173824513851073</v>
      </c>
      <c r="AF38" s="10">
        <f ca="1">IFERROR(CFs!AF38/((1+DISCOUNT)^PV!AE$31),"")</f>
        <v>78.341279953534496</v>
      </c>
      <c r="AG38" s="10">
        <f ca="1">IFERROR(CFs!AG38/((1+DISCOUNT)^PV!AF$31),"")</f>
        <v>76.550622126025132</v>
      </c>
      <c r="AH38" s="10">
        <f ca="1">IFERROR(CFs!AH38/((1+DISCOUNT)^PV!AG$31),"")</f>
        <v>74.800893620287439</v>
      </c>
      <c r="AI38" s="10">
        <f ca="1">IFERROR(CFs!AI38/((1+DISCOUNT)^PV!AH$31),"")</f>
        <v>73.091158908966563</v>
      </c>
      <c r="AJ38" s="10">
        <f ca="1">IFERROR(CFs!AJ38/((1+DISCOUNT)^PV!AI$31),"")</f>
        <v>71.420503848190194</v>
      </c>
      <c r="AK38" s="10">
        <f ca="1">IFERROR(CFs!AK38/((1+DISCOUNT)^PV!AJ$31),"")</f>
        <v>69.788035188802994</v>
      </c>
      <c r="AL38" s="10">
        <f ca="1">IFERROR(CFs!AL38/((1+DISCOUNT)^PV!AK$31),"")</f>
        <v>68.192880098773202</v>
      </c>
    </row>
    <row r="39" spans="1:38" x14ac:dyDescent="0.25">
      <c r="A39" t="str">
        <f>MAIN!$B$59</f>
        <v>Iekšējā apdare: Griestu apdare</v>
      </c>
      <c r="B39" s="2">
        <f ca="1">CFs!B39</f>
        <v>15</v>
      </c>
      <c r="C39" s="9">
        <f ca="1">CFs!C39</f>
        <v>489.95263333333338</v>
      </c>
      <c r="D39" s="9">
        <f ca="1">CFs!D39</f>
        <v>489.95263333333338</v>
      </c>
      <c r="E39" s="10">
        <f ca="1">IFERROR(CFs!E39/((1+DISCOUNT)^PV!D$31),"")</f>
        <v>478.75371600000005</v>
      </c>
      <c r="F39" s="10">
        <f ca="1">IFERROR(CFs!F39/((1+DISCOUNT)^PV!E$31),"")</f>
        <v>467.81077392000003</v>
      </c>
      <c r="G39" s="10">
        <f ca="1">IFERROR(CFs!G39/((1+DISCOUNT)^PV!F$31),"")</f>
        <v>457.11795623040007</v>
      </c>
      <c r="H39" s="10">
        <f ca="1">IFERROR(CFs!H39/((1+DISCOUNT)^PV!G$31),"")</f>
        <v>446.66954580227673</v>
      </c>
      <c r="I39" s="10">
        <f ca="1">IFERROR(CFs!I39/((1+DISCOUNT)^PV!H$31),"")</f>
        <v>436.45995618393891</v>
      </c>
      <c r="J39" s="10">
        <f ca="1">IFERROR(CFs!J39/((1+DISCOUNT)^PV!I$31),"")</f>
        <v>426.48372861402044</v>
      </c>
      <c r="K39" s="10">
        <f ca="1">IFERROR(CFs!K39/((1+DISCOUNT)^PV!J$31),"")</f>
        <v>416.7355291028428</v>
      </c>
      <c r="L39" s="10">
        <f ca="1">IFERROR(CFs!L39/((1+DISCOUNT)^PV!K$31),"")</f>
        <v>407.21014558049217</v>
      </c>
      <c r="M39" s="10">
        <f ca="1">IFERROR(CFs!M39/((1+DISCOUNT)^PV!L$31),"")</f>
        <v>397.90248511008093</v>
      </c>
      <c r="N39" s="10">
        <f ca="1">IFERROR(CFs!N39/((1+DISCOUNT)^PV!M$31),"")</f>
        <v>388.80757116470767</v>
      </c>
      <c r="O39" s="10">
        <f ca="1">IFERROR(CFs!O39/((1+DISCOUNT)^PV!N$31),"")</f>
        <v>379.9205409666572</v>
      </c>
      <c r="P39" s="10">
        <f ca="1">IFERROR(CFs!P39/((1+DISCOUNT)^PV!O$31),"")</f>
        <v>371.23664288741941</v>
      </c>
      <c r="Q39" s="10">
        <f ca="1">IFERROR(CFs!Q39/((1+DISCOUNT)^PV!P$31),"")</f>
        <v>362.75123390713543</v>
      </c>
      <c r="R39" s="10">
        <f ca="1">IFERROR(CFs!R39/((1+DISCOUNT)^PV!Q$31),"")</f>
        <v>354.45977713211533</v>
      </c>
      <c r="S39" s="10">
        <f ca="1">IFERROR(CFs!S39/((1+DISCOUNT)^PV!R$31),"")</f>
        <v>346.35783936909547</v>
      </c>
      <c r="T39" s="10">
        <f ca="1">IFERROR(CFs!T39/((1+DISCOUNT)^PV!S$31),"")</f>
        <v>338.4410887549447</v>
      </c>
      <c r="U39" s="10">
        <f ca="1">IFERROR(CFs!U39/((1+DISCOUNT)^PV!T$31),"")</f>
        <v>330.70529244054597</v>
      </c>
      <c r="V39" s="10">
        <f ca="1">IFERROR(CFs!V39/((1+DISCOUNT)^PV!U$31),"")</f>
        <v>323.14631432761922</v>
      </c>
      <c r="W39" s="10">
        <f ca="1">IFERROR(CFs!W39/((1+DISCOUNT)^PV!V$31),"")</f>
        <v>315.76011285727361</v>
      </c>
      <c r="X39" s="10">
        <f ca="1">IFERROR(CFs!X39/((1+DISCOUNT)^PV!W$31),"")</f>
        <v>308.54273884910737</v>
      </c>
      <c r="Y39" s="10">
        <f ca="1">IFERROR(CFs!Y39/((1+DISCOUNT)^PV!X$31),"")</f>
        <v>301.49033338969917</v>
      </c>
      <c r="Z39" s="10">
        <f ca="1">IFERROR(CFs!Z39/((1+DISCOUNT)^PV!Y$31),"")</f>
        <v>294.59912576936324</v>
      </c>
      <c r="AA39" s="10">
        <f ca="1">IFERROR(CFs!AA39/((1+DISCOUNT)^PV!Z$31),"")</f>
        <v>287.86543146606346</v>
      </c>
      <c r="AB39" s="10">
        <f ca="1">IFERROR(CFs!AB39/((1+DISCOUNT)^PV!AA$31),"")</f>
        <v>281.28565017541064</v>
      </c>
      <c r="AC39" s="10">
        <f ca="1">IFERROR(CFs!AC39/((1+DISCOUNT)^PV!AB$31),"")</f>
        <v>274.85626388568693</v>
      </c>
      <c r="AD39" s="10">
        <f ca="1">IFERROR(CFs!AD39/((1+DISCOUNT)^PV!AC$31),"")</f>
        <v>268.57383499687126</v>
      </c>
      <c r="AE39" s="10">
        <f ca="1">IFERROR(CFs!AE39/((1+DISCOUNT)^PV!AD$31),"")</f>
        <v>262.43500448265701</v>
      </c>
      <c r="AF39" s="10">
        <f ca="1">IFERROR(CFs!AF39/((1+DISCOUNT)^PV!AE$31),"")</f>
        <v>256.43649009448205</v>
      </c>
      <c r="AG39" s="10">
        <f ca="1">IFERROR(CFs!AG39/((1+DISCOUNT)^PV!AF$31),"")</f>
        <v>250.57508460660813</v>
      </c>
      <c r="AH39" s="10">
        <f ca="1">IFERROR(CFs!AH39/((1+DISCOUNT)^PV!AG$31),"")</f>
        <v>244.84765410131433</v>
      </c>
      <c r="AI39" s="10">
        <f ca="1">IFERROR(CFs!AI39/((1+DISCOUNT)^PV!AH$31),"")</f>
        <v>239.25113629328419</v>
      </c>
      <c r="AJ39" s="10">
        <f ca="1">IFERROR(CFs!AJ39/((1+DISCOUNT)^PV!AI$31),"")</f>
        <v>233.78253889229484</v>
      </c>
      <c r="AK39" s="10">
        <f ca="1">IFERROR(CFs!AK39/((1+DISCOUNT)^PV!AJ$31),"")</f>
        <v>228.43893800332808</v>
      </c>
      <c r="AL39" s="10">
        <f ca="1">IFERROR(CFs!AL39/((1+DISCOUNT)^PV!AK$31),"")</f>
        <v>223.21747656325201</v>
      </c>
    </row>
    <row r="40" spans="1:38" x14ac:dyDescent="0.25">
      <c r="A40" t="str">
        <f>MAIN!$B$65</f>
        <v>Iekšējā apdare: Grīdu apdare</v>
      </c>
      <c r="B40" s="2">
        <f ca="1">CFs!B40</f>
        <v>15</v>
      </c>
      <c r="C40" s="9">
        <f ca="1">CFs!C40</f>
        <v>1027.9455666666668</v>
      </c>
      <c r="D40" s="9">
        <f ca="1">CFs!D40</f>
        <v>1027.9455666666668</v>
      </c>
      <c r="E40" s="10">
        <f ca="1">IFERROR(CFs!E40/((1+DISCOUNT)^PV!D$31),"")</f>
        <v>1004.449668</v>
      </c>
      <c r="F40" s="10">
        <f ca="1">IFERROR(CFs!F40/((1+DISCOUNT)^PV!E$31),"")</f>
        <v>981.49081844571424</v>
      </c>
      <c r="G40" s="10">
        <f ca="1">IFERROR(CFs!G40/((1+DISCOUNT)^PV!F$31),"")</f>
        <v>959.05674259552643</v>
      </c>
      <c r="H40" s="10">
        <f ca="1">IFERROR(CFs!H40/((1+DISCOUNT)^PV!G$31),"")</f>
        <v>937.13544562191453</v>
      </c>
      <c r="I40" s="10">
        <f ca="1">IFERROR(CFs!I40/((1+DISCOUNT)^PV!H$31),"")</f>
        <v>915.71520686484212</v>
      </c>
      <c r="J40" s="10">
        <f ca="1">IFERROR(CFs!J40/((1+DISCOUNT)^PV!I$31),"")</f>
        <v>894.78457356507442</v>
      </c>
      <c r="K40" s="10">
        <f ca="1">IFERROR(CFs!K40/((1+DISCOUNT)^PV!J$31),"")</f>
        <v>874.33235474072967</v>
      </c>
      <c r="L40" s="10">
        <f ca="1">IFERROR(CFs!L40/((1+DISCOUNT)^PV!K$31),"")</f>
        <v>854.34761520379891</v>
      </c>
      <c r="M40" s="10">
        <f ca="1">IFERROR(CFs!M40/((1+DISCOUNT)^PV!L$31),"")</f>
        <v>834.81966971342626</v>
      </c>
      <c r="N40" s="10">
        <f ca="1">IFERROR(CFs!N40/((1+DISCOUNT)^PV!M$31),"")</f>
        <v>815.73807726283371</v>
      </c>
      <c r="O40" s="10">
        <f ca="1">IFERROR(CFs!O40/((1+DISCOUNT)^PV!N$31),"")</f>
        <v>797.09263549682601</v>
      </c>
      <c r="P40" s="10">
        <f ca="1">IFERROR(CFs!P40/((1+DISCOUNT)^PV!O$31),"")</f>
        <v>778.87337525689873</v>
      </c>
      <c r="Q40" s="10">
        <f ca="1">IFERROR(CFs!Q40/((1+DISCOUNT)^PV!P$31),"")</f>
        <v>761.07055525102658</v>
      </c>
      <c r="R40" s="10">
        <f ca="1">IFERROR(CFs!R40/((1+DISCOUNT)^PV!Q$31),"")</f>
        <v>743.67465684528906</v>
      </c>
      <c r="S40" s="10">
        <f ca="1">IFERROR(CFs!S40/((1+DISCOUNT)^PV!R$31),"")</f>
        <v>726.67637897453938</v>
      </c>
      <c r="T40" s="10">
        <f ca="1">IFERROR(CFs!T40/((1+DISCOUNT)^PV!S$31),"")</f>
        <v>710.06663316940717</v>
      </c>
      <c r="U40" s="10">
        <f ca="1">IFERROR(CFs!U40/((1+DISCOUNT)^PV!T$31),"")</f>
        <v>693.83653869696354</v>
      </c>
      <c r="V40" s="10">
        <f ca="1">IFERROR(CFs!V40/((1+DISCOUNT)^PV!U$31),"")</f>
        <v>677.97741781246145</v>
      </c>
      <c r="W40" s="10">
        <f ca="1">IFERROR(CFs!W40/((1+DISCOUNT)^PV!V$31),"")</f>
        <v>662.48079111960521</v>
      </c>
      <c r="X40" s="10">
        <f ca="1">IFERROR(CFs!X40/((1+DISCOUNT)^PV!W$31),"")</f>
        <v>647.33837303687142</v>
      </c>
      <c r="Y40" s="10">
        <f ca="1">IFERROR(CFs!Y40/((1+DISCOUNT)^PV!X$31),"")</f>
        <v>632.54206736745721</v>
      </c>
      <c r="Z40" s="10">
        <f ca="1">IFERROR(CFs!Z40/((1+DISCOUNT)^PV!Y$31),"")</f>
        <v>618.08396297048682</v>
      </c>
      <c r="AA40" s="10">
        <f ca="1">IFERROR(CFs!AA40/((1+DISCOUNT)^PV!Z$31),"")</f>
        <v>603.95632953116126</v>
      </c>
      <c r="AB40" s="10">
        <f ca="1">IFERROR(CFs!AB40/((1+DISCOUNT)^PV!AA$31),"")</f>
        <v>590.151613427592</v>
      </c>
      <c r="AC40" s="10">
        <f ca="1">IFERROR(CFs!AC40/((1+DISCOUNT)^PV!AB$31),"")</f>
        <v>576.66243369210417</v>
      </c>
      <c r="AD40" s="10">
        <f ca="1">IFERROR(CFs!AD40/((1+DISCOUNT)^PV!AC$31),"")</f>
        <v>563.48157806485608</v>
      </c>
      <c r="AE40" s="10">
        <f ca="1">IFERROR(CFs!AE40/((1+DISCOUNT)^PV!AD$31),"")</f>
        <v>550.60199913765939</v>
      </c>
      <c r="AF40" s="10">
        <f ca="1">IFERROR(CFs!AF40/((1+DISCOUNT)^PV!AE$31),"")</f>
        <v>538.01681058594147</v>
      </c>
      <c r="AG40" s="10">
        <f ca="1">IFERROR(CFs!AG40/((1+DISCOUNT)^PV!AF$31),"")</f>
        <v>525.71928348683412</v>
      </c>
      <c r="AH40" s="10">
        <f ca="1">IFERROR(CFs!AH40/((1+DISCOUNT)^PV!AG$31),"")</f>
        <v>513.70284272142101</v>
      </c>
      <c r="AI40" s="10">
        <f ca="1">IFERROR(CFs!AI40/((1+DISCOUNT)^PV!AH$31),"")</f>
        <v>501.96106345921692</v>
      </c>
      <c r="AJ40" s="10">
        <f ca="1">IFERROR(CFs!AJ40/((1+DISCOUNT)^PV!AI$31),"")</f>
        <v>490.48766772300633</v>
      </c>
      <c r="AK40" s="10">
        <f ca="1">IFERROR(CFs!AK40/((1+DISCOUNT)^PV!AJ$31),"")</f>
        <v>479.27652103219469</v>
      </c>
      <c r="AL40" s="10">
        <f ca="1">IFERROR(CFs!AL40/((1+DISCOUNT)^PV!AK$31),"")</f>
        <v>468.32162912288737</v>
      </c>
    </row>
    <row r="41" spans="1:38" x14ac:dyDescent="0.25">
      <c r="A41" t="str">
        <f>MAIN!$B$71</f>
        <v>Iekšējā apdare: Sienu apdare</v>
      </c>
      <c r="B41" s="2">
        <f ca="1">CFs!B41</f>
        <v>15</v>
      </c>
      <c r="C41" s="9">
        <f ca="1">CFs!C41</f>
        <v>1294.9548266666668</v>
      </c>
      <c r="D41" s="9">
        <f ca="1">CFs!D41</f>
        <v>1294.9548266666668</v>
      </c>
      <c r="E41" s="10">
        <f ca="1">IFERROR(CFs!E41/((1+DISCOUNT)^PV!D$31),"")</f>
        <v>1265.3558592000002</v>
      </c>
      <c r="F41" s="10">
        <f ca="1">IFERROR(CFs!F41/((1+DISCOUNT)^PV!E$31),"")</f>
        <v>1236.4334395611429</v>
      </c>
      <c r="G41" s="10">
        <f ca="1">IFERROR(CFs!G41/((1+DISCOUNT)^PV!F$31),"")</f>
        <v>1208.1721037997452</v>
      </c>
      <c r="H41" s="10">
        <f ca="1">IFERROR(CFs!H41/((1+DISCOUNT)^PV!G$31),"")</f>
        <v>1180.5567414271798</v>
      </c>
      <c r="I41" s="10">
        <f ca="1">IFERROR(CFs!I41/((1+DISCOUNT)^PV!H$31),"")</f>
        <v>1153.5725873374154</v>
      </c>
      <c r="J41" s="10">
        <f ca="1">IFERROR(CFs!J41/((1+DISCOUNT)^PV!I$31),"")</f>
        <v>1127.2052139125603</v>
      </c>
      <c r="K41" s="10">
        <f ca="1">IFERROR(CFs!K41/((1+DISCOUNT)^PV!J$31),"")</f>
        <v>1101.4405233088446</v>
      </c>
      <c r="L41" s="10">
        <f ca="1">IFERROR(CFs!L41/((1+DISCOUNT)^PV!K$31),"")</f>
        <v>1076.2647399189282</v>
      </c>
      <c r="M41" s="10">
        <f ca="1">IFERROR(CFs!M41/((1+DISCOUNT)^PV!L$31),"")</f>
        <v>1051.6644030064956</v>
      </c>
      <c r="N41" s="10">
        <f ca="1">IFERROR(CFs!N41/((1+DISCOUNT)^PV!M$31),"")</f>
        <v>1027.6263595092043</v>
      </c>
      <c r="O41" s="10">
        <f ca="1">IFERROR(CFs!O41/((1+DISCOUNT)^PV!N$31),"")</f>
        <v>1004.1377570061368</v>
      </c>
      <c r="P41" s="10">
        <f ca="1">IFERROR(CFs!P41/((1+DISCOUNT)^PV!O$31),"")</f>
        <v>981.18603684599657</v>
      </c>
      <c r="Q41" s="10">
        <f ca="1">IFERROR(CFs!Q41/((1+DISCOUNT)^PV!P$31),"")</f>
        <v>958.75892743237364</v>
      </c>
      <c r="R41" s="10">
        <f ca="1">IFERROR(CFs!R41/((1+DISCOUNT)^PV!Q$31),"")</f>
        <v>936.84443766249115</v>
      </c>
      <c r="S41" s="10">
        <f ca="1">IFERROR(CFs!S41/((1+DISCOUNT)^PV!R$31),"")</f>
        <v>915.4308505159197</v>
      </c>
      <c r="T41" s="10">
        <f ca="1">IFERROR(CFs!T41/((1+DISCOUNT)^PV!S$31),"")</f>
        <v>894.50671678984168</v>
      </c>
      <c r="U41" s="10">
        <f ca="1">IFERROR(CFs!U41/((1+DISCOUNT)^PV!T$31),"")</f>
        <v>874.06084897750236</v>
      </c>
      <c r="V41" s="10">
        <f ca="1">IFERROR(CFs!V41/((1+DISCOUNT)^PV!U$31),"")</f>
        <v>854.08231528658803</v>
      </c>
      <c r="W41" s="10">
        <f ca="1">IFERROR(CFs!W41/((1+DISCOUNT)^PV!V$31),"")</f>
        <v>834.5604337943231</v>
      </c>
      <c r="X41" s="10">
        <f ca="1">IFERROR(CFs!X41/((1+DISCOUNT)^PV!W$31),"")</f>
        <v>815.48476673616722</v>
      </c>
      <c r="Y41" s="10">
        <f ca="1">IFERROR(CFs!Y41/((1+DISCOUNT)^PV!X$31),"")</f>
        <v>796.84511492505487</v>
      </c>
      <c r="Z41" s="10">
        <f ca="1">IFERROR(CFs!Z41/((1+DISCOUNT)^PV!Y$31),"")</f>
        <v>778.63151229819653</v>
      </c>
      <c r="AA41" s="10">
        <f ca="1">IFERROR(CFs!AA41/((1+DISCOUNT)^PV!Z$31),"")</f>
        <v>760.83422058852329</v>
      </c>
      <c r="AB41" s="10">
        <f ca="1">IFERROR(CFs!AB41/((1+DISCOUNT)^PV!AA$31),"")</f>
        <v>743.44372411792858</v>
      </c>
      <c r="AC41" s="10">
        <f ca="1">IFERROR(CFs!AC41/((1+DISCOUNT)^PV!AB$31),"")</f>
        <v>726.45072470951879</v>
      </c>
      <c r="AD41" s="10">
        <f ca="1">IFERROR(CFs!AD41/((1+DISCOUNT)^PV!AC$31),"")</f>
        <v>709.84613671615841</v>
      </c>
      <c r="AE41" s="10">
        <f ca="1">IFERROR(CFs!AE41/((1+DISCOUNT)^PV!AD$31),"")</f>
        <v>693.62108216264619</v>
      </c>
      <c r="AF41" s="10">
        <f ca="1">IFERROR(CFs!AF41/((1+DISCOUNT)^PV!AE$31),"")</f>
        <v>677.76688599892873</v>
      </c>
      <c r="AG41" s="10">
        <f ca="1">IFERROR(CFs!AG41/((1+DISCOUNT)^PV!AF$31),"")</f>
        <v>662.27507146181028</v>
      </c>
      <c r="AH41" s="10">
        <f ca="1">IFERROR(CFs!AH41/((1+DISCOUNT)^PV!AG$31),"")</f>
        <v>647.13735554268339</v>
      </c>
      <c r="AI41" s="10">
        <f ca="1">IFERROR(CFs!AI41/((1+DISCOUNT)^PV!AH$31),"")</f>
        <v>632.34564455885038</v>
      </c>
      <c r="AJ41" s="10">
        <f ca="1">IFERROR(CFs!AJ41/((1+DISCOUNT)^PV!AI$31),"")</f>
        <v>617.89202982607674</v>
      </c>
      <c r="AK41" s="10">
        <f ca="1">IFERROR(CFs!AK41/((1+DISCOUNT)^PV!AJ$31),"")</f>
        <v>603.76878343005205</v>
      </c>
      <c r="AL41" s="10">
        <f ca="1">IFERROR(CFs!AL41/((1+DISCOUNT)^PV!AK$31),"")</f>
        <v>589.96835409450807</v>
      </c>
    </row>
    <row r="42" spans="1:38" x14ac:dyDescent="0.25">
      <c r="A42" t="str">
        <f>MAIN!$B$77</f>
        <v>Iekšdurvis</v>
      </c>
      <c r="B42" s="2">
        <f ca="1">CFs!B42</f>
        <v>15</v>
      </c>
      <c r="C42" s="9">
        <f ca="1">CFs!C42</f>
        <v>72.22026666666666</v>
      </c>
      <c r="D42" s="9">
        <f ca="1">CFs!D42</f>
        <v>72.22026666666666</v>
      </c>
      <c r="E42" s="10">
        <f ca="1">IFERROR(CFs!E42/((1+DISCOUNT)^PV!D$31),"")</f>
        <v>70.569517714285709</v>
      </c>
      <c r="F42" s="10">
        <f ca="1">IFERROR(CFs!F42/((1+DISCOUNT)^PV!E$31),"")</f>
        <v>68.956500166530603</v>
      </c>
      <c r="G42" s="10">
        <f ca="1">IFERROR(CFs!G42/((1+DISCOUNT)^PV!F$31),"")</f>
        <v>67.380351591295621</v>
      </c>
      <c r="H42" s="10">
        <f ca="1">IFERROR(CFs!H42/((1+DISCOUNT)^PV!G$31),"")</f>
        <v>65.840229269208876</v>
      </c>
      <c r="I42" s="10">
        <f ca="1">IFERROR(CFs!I42/((1+DISCOUNT)^PV!H$31),"")</f>
        <v>64.335309743055518</v>
      </c>
      <c r="J42" s="10">
        <f ca="1">IFERROR(CFs!J42/((1+DISCOUNT)^PV!I$31),"")</f>
        <v>62.864788377499984</v>
      </c>
      <c r="K42" s="10">
        <f ca="1">IFERROR(CFs!K42/((1+DISCOUNT)^PV!J$31),"")</f>
        <v>61.427878928871408</v>
      </c>
      <c r="L42" s="10">
        <f ca="1">IFERROR(CFs!L42/((1+DISCOUNT)^PV!K$31),"")</f>
        <v>60.023813124782919</v>
      </c>
      <c r="M42" s="10">
        <f ca="1">IFERROR(CFs!M42/((1+DISCOUNT)^PV!L$31),"")</f>
        <v>58.65184025335931</v>
      </c>
      <c r="N42" s="10">
        <f ca="1">IFERROR(CFs!N42/((1+DISCOUNT)^PV!M$31),"")</f>
        <v>57.311226761853952</v>
      </c>
      <c r="O42" s="10">
        <f ca="1">IFERROR(CFs!O42/((1+DISCOUNT)^PV!N$31),"")</f>
        <v>56.001255864440147</v>
      </c>
      <c r="P42" s="10">
        <f ca="1">IFERROR(CFs!P42/((1+DISCOUNT)^PV!O$31),"")</f>
        <v>54.721227158967238</v>
      </c>
      <c r="Q42" s="10">
        <f ca="1">IFERROR(CFs!Q42/((1+DISCOUNT)^PV!P$31),"")</f>
        <v>53.470456252476545</v>
      </c>
      <c r="R42" s="10">
        <f ca="1">IFERROR(CFs!R42/((1+DISCOUNT)^PV!Q$31),"")</f>
        <v>52.248274395277093</v>
      </c>
      <c r="S42" s="10">
        <f ca="1">IFERROR(CFs!S42/((1+DISCOUNT)^PV!R$31),"")</f>
        <v>51.054028123385031</v>
      </c>
      <c r="T42" s="10">
        <f ca="1">IFERROR(CFs!T42/((1+DISCOUNT)^PV!S$31),"")</f>
        <v>49.887078909136235</v>
      </c>
      <c r="U42" s="10">
        <f ca="1">IFERROR(CFs!U42/((1+DISCOUNT)^PV!T$31),"")</f>
        <v>48.746802819784548</v>
      </c>
      <c r="V42" s="10">
        <f ca="1">IFERROR(CFs!V42/((1+DISCOUNT)^PV!U$31),"")</f>
        <v>47.632590183903758</v>
      </c>
      <c r="W42" s="10">
        <f ca="1">IFERROR(CFs!W42/((1+DISCOUNT)^PV!V$31),"")</f>
        <v>46.543845265414532</v>
      </c>
      <c r="X42" s="10">
        <f ca="1">IFERROR(CFs!X42/((1+DISCOUNT)^PV!W$31),"")</f>
        <v>45.479985945062204</v>
      </c>
      <c r="Y42" s="10">
        <f ca="1">IFERROR(CFs!Y42/((1+DISCOUNT)^PV!X$31),"")</f>
        <v>44.440443409175067</v>
      </c>
      <c r="Z42" s="10">
        <f ca="1">IFERROR(CFs!Z42/((1+DISCOUNT)^PV!Y$31),"")</f>
        <v>43.424661845536789</v>
      </c>
      <c r="AA42" s="10">
        <f ca="1">IFERROR(CFs!AA42/((1+DISCOUNT)^PV!Z$31),"")</f>
        <v>42.432098146210222</v>
      </c>
      <c r="AB42" s="10">
        <f ca="1">IFERROR(CFs!AB42/((1+DISCOUNT)^PV!AA$31),"")</f>
        <v>41.462221617153993</v>
      </c>
      <c r="AC42" s="10">
        <f ca="1">IFERROR(CFs!AC42/((1+DISCOUNT)^PV!AB$31),"")</f>
        <v>40.514513694476186</v>
      </c>
      <c r="AD42" s="10">
        <f ca="1">IFERROR(CFs!AD42/((1+DISCOUNT)^PV!AC$31),"")</f>
        <v>39.588467667173873</v>
      </c>
      <c r="AE42" s="10">
        <f ca="1">IFERROR(CFs!AE42/((1+DISCOUNT)^PV!AD$31),"")</f>
        <v>38.683588406209893</v>
      </c>
      <c r="AF42" s="10">
        <f ca="1">IFERROR(CFs!AF42/((1+DISCOUNT)^PV!AE$31),"")</f>
        <v>37.799392099782239</v>
      </c>
      <c r="AG42" s="10">
        <f ca="1">IFERROR(CFs!AG42/((1+DISCOUNT)^PV!AF$31),"")</f>
        <v>36.935405994644356</v>
      </c>
      <c r="AH42" s="10">
        <f ca="1">IFERROR(CFs!AH42/((1+DISCOUNT)^PV!AG$31),"")</f>
        <v>36.091168143338216</v>
      </c>
      <c r="AI42" s="10">
        <f ca="1">IFERROR(CFs!AI42/((1+DISCOUNT)^PV!AH$31),"")</f>
        <v>35.266227157204753</v>
      </c>
      <c r="AJ42" s="10">
        <f ca="1">IFERROR(CFs!AJ42/((1+DISCOUNT)^PV!AI$31),"")</f>
        <v>34.46014196504008</v>
      </c>
      <c r="AK42" s="10">
        <f ca="1">IFERROR(CFs!AK42/((1+DISCOUNT)^PV!AJ$31),"")</f>
        <v>33.672481577267732</v>
      </c>
      <c r="AL42" s="10">
        <f ca="1">IFERROR(CFs!AL42/((1+DISCOUNT)^PV!AK$31),"")</f>
        <v>32.902824855501621</v>
      </c>
    </row>
    <row r="43" spans="1:38" x14ac:dyDescent="0.25">
      <c r="A43" t="str">
        <f>MAIN!$B$83</f>
        <v>Ārējā apdare</v>
      </c>
      <c r="B43" s="2">
        <f ca="1">CFs!B43</f>
        <v>30</v>
      </c>
      <c r="C43" s="9">
        <f ca="1">CFs!C43</f>
        <v>321.33802166666675</v>
      </c>
      <c r="D43" s="9">
        <f ca="1">CFs!D43</f>
        <v>321.33802166666675</v>
      </c>
      <c r="E43" s="10">
        <f ca="1">IFERROR(CFs!E43/((1+DISCOUNT)^PV!D$31),"")</f>
        <v>313.99315260000009</v>
      </c>
      <c r="F43" s="10">
        <f ca="1">IFERROR(CFs!F43/((1+DISCOUNT)^PV!E$31),"")</f>
        <v>306.81616625485719</v>
      </c>
      <c r="G43" s="10">
        <f ca="1">IFERROR(CFs!G43/((1+DISCOUNT)^PV!F$31),"")</f>
        <v>299.80322531188904</v>
      </c>
      <c r="H43" s="10">
        <f ca="1">IFERROR(CFs!H43/((1+DISCOUNT)^PV!G$31),"")</f>
        <v>292.95058016190302</v>
      </c>
      <c r="I43" s="10">
        <f ca="1">IFERROR(CFs!I43/((1+DISCOUNT)^PV!H$31),"")</f>
        <v>286.25456690105949</v>
      </c>
      <c r="J43" s="10">
        <f ca="1">IFERROR(CFs!J43/((1+DISCOUNT)^PV!I$31),"")</f>
        <v>279.71160537189246</v>
      </c>
      <c r="K43" s="10">
        <f ca="1">IFERROR(CFs!K43/((1+DISCOUNT)^PV!J$31),"")</f>
        <v>273.31819724910633</v>
      </c>
      <c r="L43" s="10">
        <f ca="1">IFERROR(CFs!L43/((1+DISCOUNT)^PV!K$31),"")</f>
        <v>267.07092416912678</v>
      </c>
      <c r="M43" s="10">
        <f ca="1">IFERROR(CFs!M43/((1+DISCOUNT)^PV!L$31),"")</f>
        <v>260.96644590240385</v>
      </c>
      <c r="N43" s="10">
        <f ca="1">IFERROR(CFs!N43/((1+DISCOUNT)^PV!M$31),"")</f>
        <v>255.00149856749178</v>
      </c>
      <c r="O43" s="10">
        <f ca="1">IFERROR(CFs!O43/((1+DISCOUNT)^PV!N$31),"")</f>
        <v>249.1728928859491</v>
      </c>
      <c r="P43" s="10">
        <f ca="1">IFERROR(CFs!P43/((1+DISCOUNT)^PV!O$31),"")</f>
        <v>243.47751247712742</v>
      </c>
      <c r="Q43" s="10">
        <f ca="1">IFERROR(CFs!Q43/((1+DISCOUNT)^PV!P$31),"")</f>
        <v>237.91231219193591</v>
      </c>
      <c r="R43" s="10">
        <f ca="1">IFERROR(CFs!R43/((1+DISCOUNT)^PV!Q$31),"")</f>
        <v>232.47431648469171</v>
      </c>
      <c r="S43" s="10">
        <f ca="1">IFERROR(CFs!S43/((1+DISCOUNT)^PV!R$31),"")</f>
        <v>227.16061782218438</v>
      </c>
      <c r="T43" s="10">
        <f ca="1">IFERROR(CFs!T43/((1+DISCOUNT)^PV!S$31),"")</f>
        <v>221.96837512910591</v>
      </c>
      <c r="U43" s="10">
        <f ca="1">IFERROR(CFs!U43/((1+DISCOUNT)^PV!T$31),"")</f>
        <v>216.89481226901202</v>
      </c>
      <c r="V43" s="10">
        <f ca="1">IFERROR(CFs!V43/((1+DISCOUNT)^PV!U$31),"")</f>
        <v>211.93721656000605</v>
      </c>
      <c r="W43" s="10">
        <f ca="1">IFERROR(CFs!W43/((1+DISCOUNT)^PV!V$31),"")</f>
        <v>207.09293732434878</v>
      </c>
      <c r="X43" s="10">
        <f ca="1">IFERROR(CFs!X43/((1+DISCOUNT)^PV!W$31),"")</f>
        <v>202.35938447122081</v>
      </c>
      <c r="Y43" s="10">
        <f ca="1">IFERROR(CFs!Y43/((1+DISCOUNT)^PV!X$31),"")</f>
        <v>197.73402711187862</v>
      </c>
      <c r="Z43" s="10">
        <f ca="1">IFERROR(CFs!Z43/((1+DISCOUNT)^PV!Y$31),"")</f>
        <v>193.21439220646428</v>
      </c>
      <c r="AA43" s="10">
        <f ca="1">IFERROR(CFs!AA43/((1+DISCOUNT)^PV!Z$31),"")</f>
        <v>188.79806324174507</v>
      </c>
      <c r="AB43" s="10">
        <f ca="1">IFERROR(CFs!AB43/((1+DISCOUNT)^PV!AA$31),"")</f>
        <v>184.48267893907661</v>
      </c>
      <c r="AC43" s="10">
        <f ca="1">IFERROR(CFs!AC43/((1+DISCOUNT)^PV!AB$31),"")</f>
        <v>180.2659319918977</v>
      </c>
      <c r="AD43" s="10">
        <f ca="1">IFERROR(CFs!AD43/((1+DISCOUNT)^PV!AC$31),"")</f>
        <v>176.14556783208292</v>
      </c>
      <c r="AE43" s="10">
        <f ca="1">IFERROR(CFs!AE43/((1+DISCOUNT)^PV!AD$31),"")</f>
        <v>172.11938342449244</v>
      </c>
      <c r="AF43" s="10">
        <f ca="1">IFERROR(CFs!AF43/((1+DISCOUNT)^PV!AE$31),"")</f>
        <v>168.18522608907548</v>
      </c>
      <c r="AG43" s="10">
        <f ca="1">IFERROR(CFs!AG43/((1+DISCOUNT)^PV!AF$31),"")</f>
        <v>164.3409923498966</v>
      </c>
      <c r="AH43" s="10">
        <f ca="1">IFERROR(CFs!AH43/((1+DISCOUNT)^PV!AG$31),"")</f>
        <v>160.58462681047044</v>
      </c>
      <c r="AI43" s="10">
        <f ca="1">IFERROR(CFs!AI43/((1+DISCOUNT)^PV!AH$31),"")</f>
        <v>156.91412105480248</v>
      </c>
      <c r="AJ43" s="10">
        <f ca="1">IFERROR(CFs!AJ43/((1+DISCOUNT)^PV!AI$31),"")</f>
        <v>153.32751257354988</v>
      </c>
      <c r="AK43" s="10">
        <f ca="1">IFERROR(CFs!AK43/((1+DISCOUNT)^PV!AJ$31),"")</f>
        <v>149.82288371472589</v>
      </c>
      <c r="AL43" s="10">
        <f ca="1">IFERROR(CFs!AL43/((1+DISCOUNT)^PV!AK$31),"")</f>
        <v>146.39836065838929</v>
      </c>
    </row>
    <row r="44" spans="1:38" x14ac:dyDescent="0.25">
      <c r="A44" t="str">
        <f>MAIN!$B$90</f>
        <v>Ārsienas</v>
      </c>
      <c r="B44" s="2">
        <f ca="1">CFs!B44</f>
        <v>25</v>
      </c>
      <c r="C44" s="9">
        <f ca="1">CFs!C44</f>
        <v>139.917688</v>
      </c>
      <c r="D44" s="9">
        <f ca="1">CFs!D44</f>
        <v>139.917688</v>
      </c>
      <c r="E44" s="10">
        <f ca="1">IFERROR(CFs!E44/((1+DISCOUNT)^PV!D$31),"")</f>
        <v>136.71956941714285</v>
      </c>
      <c r="F44" s="10">
        <f ca="1">IFERROR(CFs!F44/((1+DISCOUNT)^PV!E$31),"")</f>
        <v>133.59455068760818</v>
      </c>
      <c r="G44" s="10">
        <f ca="1">IFERROR(CFs!G44/((1+DISCOUNT)^PV!F$31),"")</f>
        <v>130.54096095760571</v>
      </c>
      <c r="H44" s="10">
        <f ca="1">IFERROR(CFs!H44/((1+DISCOUNT)^PV!G$31),"")</f>
        <v>127.557167564289</v>
      </c>
      <c r="I44" s="10">
        <f ca="1">IFERROR(CFs!I44/((1+DISCOUNT)^PV!H$31),"")</f>
        <v>124.64157516281954</v>
      </c>
      <c r="J44" s="10">
        <f ca="1">IFERROR(CFs!J44/((1+DISCOUNT)^PV!I$31),"")</f>
        <v>121.79262487338367</v>
      </c>
      <c r="K44" s="10">
        <f ca="1">IFERROR(CFs!K44/((1+DISCOUNT)^PV!J$31),"")</f>
        <v>119.00879344770631</v>
      </c>
      <c r="L44" s="10">
        <f ca="1">IFERROR(CFs!L44/((1+DISCOUNT)^PV!K$31),"")</f>
        <v>116.28859245461589</v>
      </c>
      <c r="M44" s="10">
        <f ca="1">IFERROR(CFs!M44/((1+DISCOUNT)^PV!L$31),"")</f>
        <v>113.63056748422467</v>
      </c>
      <c r="N44" s="10">
        <f ca="1">IFERROR(CFs!N44/((1+DISCOUNT)^PV!M$31),"")</f>
        <v>111.03329737029954</v>
      </c>
      <c r="O44" s="10">
        <f ca="1">IFERROR(CFs!O44/((1+DISCOUNT)^PV!N$31),"")</f>
        <v>108.49539343040698</v>
      </c>
      <c r="P44" s="10">
        <f ca="1">IFERROR(CFs!P44/((1+DISCOUNT)^PV!O$31),"")</f>
        <v>106.01549872342626</v>
      </c>
      <c r="Q44" s="10">
        <f ca="1">IFERROR(CFs!Q44/((1+DISCOUNT)^PV!P$31),"")</f>
        <v>103.59228732403365</v>
      </c>
      <c r="R44" s="10">
        <f ca="1">IFERROR(CFs!R44/((1+DISCOUNT)^PV!Q$31),"")</f>
        <v>101.22446361377004</v>
      </c>
      <c r="S44" s="10">
        <f ca="1">IFERROR(CFs!S44/((1+DISCOUNT)^PV!R$31),"")</f>
        <v>98.910761588312425</v>
      </c>
      <c r="T44" s="10">
        <f ca="1">IFERROR(CFs!T44/((1+DISCOUNT)^PV!S$31),"")</f>
        <v>96.649944180579581</v>
      </c>
      <c r="U44" s="10">
        <f ca="1">IFERROR(CFs!U44/((1+DISCOUNT)^PV!T$31),"")</f>
        <v>94.44080259930918</v>
      </c>
      <c r="V44" s="10">
        <f ca="1">IFERROR(CFs!V44/((1+DISCOUNT)^PV!U$31),"")</f>
        <v>92.282155682753555</v>
      </c>
      <c r="W44" s="10">
        <f ca="1">IFERROR(CFs!W44/((1+DISCOUNT)^PV!V$31),"")</f>
        <v>90.172849267147754</v>
      </c>
      <c r="X44" s="10">
        <f ca="1">IFERROR(CFs!X44/((1+DISCOUNT)^PV!W$31),"")</f>
        <v>88.111755569612953</v>
      </c>
      <c r="Y44" s="10">
        <f ca="1">IFERROR(CFs!Y44/((1+DISCOUNT)^PV!X$31),"")</f>
        <v>86.097772585164662</v>
      </c>
      <c r="Z44" s="10">
        <f ca="1">IFERROR(CFs!Z44/((1+DISCOUNT)^PV!Y$31),"")</f>
        <v>84.12982349750375</v>
      </c>
      <c r="AA44" s="10">
        <f ca="1">IFERROR(CFs!AA44/((1+DISCOUNT)^PV!Z$31),"")</f>
        <v>82.206856103275086</v>
      </c>
      <c r="AB44" s="10">
        <f ca="1">IFERROR(CFs!AB44/((1+DISCOUNT)^PV!AA$31),"")</f>
        <v>80.327842249485954</v>
      </c>
      <c r="AC44" s="10">
        <f ca="1">IFERROR(CFs!AC44/((1+DISCOUNT)^PV!AB$31),"")</f>
        <v>78.491777283783421</v>
      </c>
      <c r="AD44" s="10">
        <f ca="1">IFERROR(CFs!AD44/((1+DISCOUNT)^PV!AC$31),"")</f>
        <v>76.697679517296947</v>
      </c>
      <c r="AE44" s="10">
        <f ca="1">IFERROR(CFs!AE44/((1+DISCOUNT)^PV!AD$31),"")</f>
        <v>74.944589699758723</v>
      </c>
      <c r="AF44" s="10">
        <f ca="1">IFERROR(CFs!AF44/((1+DISCOUNT)^PV!AE$31),"")</f>
        <v>73.231570506621409</v>
      </c>
      <c r="AG44" s="10">
        <f ca="1">IFERROR(CFs!AG44/((1+DISCOUNT)^PV!AF$31),"")</f>
        <v>71.557706037898612</v>
      </c>
      <c r="AH44" s="10">
        <f ca="1">IFERROR(CFs!AH44/((1+DISCOUNT)^PV!AG$31),"")</f>
        <v>69.922101328460954</v>
      </c>
      <c r="AI44" s="10">
        <f ca="1">IFERROR(CFs!AI44/((1+DISCOUNT)^PV!AH$31),"")</f>
        <v>68.323881869524683</v>
      </c>
      <c r="AJ44" s="10">
        <f ca="1">IFERROR(CFs!AJ44/((1+DISCOUNT)^PV!AI$31),"")</f>
        <v>66.762193141078413</v>
      </c>
      <c r="AK44" s="10">
        <f ca="1">IFERROR(CFs!AK44/((1+DISCOUNT)^PV!AJ$31),"")</f>
        <v>65.236200154996624</v>
      </c>
      <c r="AL44" s="10">
        <f ca="1">IFERROR(CFs!AL44/((1+DISCOUNT)^PV!AK$31),"")</f>
        <v>63.745087008596698</v>
      </c>
    </row>
    <row r="45" spans="1:38" x14ac:dyDescent="0.25">
      <c r="A45" t="str">
        <f>MAIN!$B$96</f>
        <v>Logi un stiklotās fasādes</v>
      </c>
      <c r="B45" s="2">
        <f ca="1">CFs!B45</f>
        <v>37</v>
      </c>
      <c r="C45" s="9">
        <f ca="1">CFs!C45</f>
        <v>151.9435</v>
      </c>
      <c r="D45" s="9">
        <f ca="1">CFs!D45</f>
        <v>151.9435</v>
      </c>
      <c r="E45" s="10">
        <f ca="1">IFERROR(CFs!E45/((1+DISCOUNT)^PV!D$31),"")</f>
        <v>148.47050571428571</v>
      </c>
      <c r="F45" s="10">
        <f ca="1">IFERROR(CFs!F45/((1+DISCOUNT)^PV!E$31),"")</f>
        <v>145.07689415510205</v>
      </c>
      <c r="G45" s="10">
        <f ca="1">IFERROR(CFs!G45/((1+DISCOUNT)^PV!F$31),"")</f>
        <v>141.7608508601283</v>
      </c>
      <c r="H45" s="10">
        <f ca="1">IFERROR(CFs!H45/((1+DISCOUNT)^PV!G$31),"")</f>
        <v>138.52060284046823</v>
      </c>
      <c r="I45" s="10">
        <f ca="1">IFERROR(CFs!I45/((1+DISCOUNT)^PV!H$31),"")</f>
        <v>135.35441763268608</v>
      </c>
      <c r="J45" s="10">
        <f ca="1">IFERROR(CFs!J45/((1+DISCOUNT)^PV!I$31),"")</f>
        <v>132.26060237251042</v>
      </c>
      <c r="K45" s="10">
        <f ca="1">IFERROR(CFs!K45/((1+DISCOUNT)^PV!J$31),"")</f>
        <v>129.23750288971016</v>
      </c>
      <c r="L45" s="10">
        <f ca="1">IFERROR(CFs!L45/((1+DISCOUNT)^PV!K$31),"")</f>
        <v>126.28350282365966</v>
      </c>
      <c r="M45" s="10">
        <f ca="1">IFERROR(CFs!M45/((1+DISCOUNT)^PV!L$31),"")</f>
        <v>123.39702275911885</v>
      </c>
      <c r="N45" s="10">
        <f ca="1">IFERROR(CFs!N45/((1+DISCOUNT)^PV!M$31),"")</f>
        <v>120.57651938176757</v>
      </c>
      <c r="O45" s="10">
        <f ca="1">IFERROR(CFs!O45/((1+DISCOUNT)^PV!N$31),"")</f>
        <v>117.82048465304145</v>
      </c>
      <c r="P45" s="10">
        <f ca="1">IFERROR(CFs!P45/((1+DISCOUNT)^PV!O$31),"")</f>
        <v>115.12744500382908</v>
      </c>
      <c r="Q45" s="10">
        <f ca="1">IFERROR(CFs!Q45/((1+DISCOUNT)^PV!P$31),"")</f>
        <v>112.49596054659868</v>
      </c>
      <c r="R45" s="10">
        <f ca="1">IFERROR(CFs!R45/((1+DISCOUNT)^PV!Q$31),"")</f>
        <v>109.9246243055336</v>
      </c>
      <c r="S45" s="10">
        <f ca="1">IFERROR(CFs!S45/((1+DISCOUNT)^PV!R$31),"")</f>
        <v>107.41206146426423</v>
      </c>
      <c r="T45" s="10">
        <f ca="1">IFERROR(CFs!T45/((1+DISCOUNT)^PV!S$31),"")</f>
        <v>104.95692863079535</v>
      </c>
      <c r="U45" s="10">
        <f ca="1">IFERROR(CFs!U45/((1+DISCOUNT)^PV!T$31),"")</f>
        <v>102.5579131192343</v>
      </c>
      <c r="V45" s="10">
        <f ca="1">IFERROR(CFs!V45/((1+DISCOUNT)^PV!U$31),"")</f>
        <v>100.21373224793751</v>
      </c>
      <c r="W45" s="10">
        <f ca="1">IFERROR(CFs!W45/((1+DISCOUNT)^PV!V$31),"")</f>
        <v>97.923132653698943</v>
      </c>
      <c r="X45" s="10">
        <f ca="1">IFERROR(CFs!X45/((1+DISCOUNT)^PV!W$31),"")</f>
        <v>95.684889621614403</v>
      </c>
      <c r="Y45" s="10">
        <f ca="1">IFERROR(CFs!Y45/((1+DISCOUNT)^PV!X$31),"")</f>
        <v>93.497806430263225</v>
      </c>
      <c r="Z45" s="10">
        <f ca="1">IFERROR(CFs!Z45/((1+DISCOUNT)^PV!Y$31),"")</f>
        <v>91.360713711857201</v>
      </c>
      <c r="AA45" s="10">
        <f ca="1">IFERROR(CFs!AA45/((1+DISCOUNT)^PV!Z$31),"")</f>
        <v>89.272468827014748</v>
      </c>
      <c r="AB45" s="10">
        <f ca="1">IFERROR(CFs!AB45/((1+DISCOUNT)^PV!AA$31),"")</f>
        <v>87.231955253825845</v>
      </c>
      <c r="AC45" s="10">
        <f ca="1">IFERROR(CFs!AC45/((1+DISCOUNT)^PV!AB$31),"")</f>
        <v>85.238081990881255</v>
      </c>
      <c r="AD45" s="10">
        <f ca="1">IFERROR(CFs!AD45/((1+DISCOUNT)^PV!AC$31),"")</f>
        <v>83.289782973946814</v>
      </c>
      <c r="AE45" s="10">
        <f ca="1">IFERROR(CFs!AE45/((1+DISCOUNT)^PV!AD$31),"")</f>
        <v>81.386016505970886</v>
      </c>
      <c r="AF45" s="10">
        <f ca="1">IFERROR(CFs!AF45/((1+DISCOUNT)^PV!AE$31),"")</f>
        <v>79.525764700120135</v>
      </c>
      <c r="AG45" s="10">
        <f ca="1">IFERROR(CFs!AG45/((1+DISCOUNT)^PV!AF$31),"")</f>
        <v>77.708032935545944</v>
      </c>
      <c r="AH45" s="10">
        <f ca="1">IFERROR(CFs!AH45/((1+DISCOUNT)^PV!AG$31),"")</f>
        <v>75.931849325590633</v>
      </c>
      <c r="AI45" s="10">
        <f ca="1">IFERROR(CFs!AI45/((1+DISCOUNT)^PV!AH$31),"")</f>
        <v>74.19626419814854</v>
      </c>
      <c r="AJ45" s="10">
        <f ca="1">IFERROR(CFs!AJ45/((1+DISCOUNT)^PV!AI$31),"")</f>
        <v>72.500349587905148</v>
      </c>
      <c r="AK45" s="10">
        <f ca="1">IFERROR(CFs!AK45/((1+DISCOUNT)^PV!AJ$31),"")</f>
        <v>70.843198740181606</v>
      </c>
      <c r="AL45" s="10">
        <f ca="1">IFERROR(CFs!AL45/((1+DISCOUNT)^PV!AK$31),"")</f>
        <v>69.223925626120305</v>
      </c>
    </row>
    <row r="46" spans="1:38" x14ac:dyDescent="0.25">
      <c r="A46" t="str">
        <f>MAIN!$B$102</f>
        <v>Ārdurvis</v>
      </c>
      <c r="B46" s="2">
        <f ca="1">CFs!B46</f>
        <v>44</v>
      </c>
      <c r="C46" s="9">
        <f ca="1">CFs!C46</f>
        <v>17.024472727272727</v>
      </c>
      <c r="D46" s="9">
        <f ca="1">CFs!D46</f>
        <v>17.024472727272727</v>
      </c>
      <c r="E46" s="10">
        <f ca="1">IFERROR(CFs!E46/((1+DISCOUNT)^PV!D$31),"")</f>
        <v>16.635341922077924</v>
      </c>
      <c r="F46" s="10">
        <f ca="1">IFERROR(CFs!F46/((1+DISCOUNT)^PV!E$31),"")</f>
        <v>16.255105535287573</v>
      </c>
      <c r="G46" s="10">
        <f ca="1">IFERROR(CFs!G46/((1+DISCOUNT)^PV!F$31),"")</f>
        <v>15.883560265909569</v>
      </c>
      <c r="H46" s="10">
        <f ca="1">IFERROR(CFs!H46/((1+DISCOUNT)^PV!G$31),"")</f>
        <v>15.520507459831638</v>
      </c>
      <c r="I46" s="10">
        <f ca="1">IFERROR(CFs!I46/((1+DISCOUNT)^PV!H$31),"")</f>
        <v>15.165753003606913</v>
      </c>
      <c r="J46" s="10">
        <f ca="1">IFERROR(CFs!J46/((1+DISCOUNT)^PV!I$31),"")</f>
        <v>14.819107220667329</v>
      </c>
      <c r="K46" s="10">
        <f ca="1">IFERROR(CFs!K46/((1+DISCOUNT)^PV!J$31),"")</f>
        <v>14.480384769909216</v>
      </c>
      <c r="L46" s="10">
        <f ca="1">IFERROR(CFs!L46/((1+DISCOUNT)^PV!K$31),"")</f>
        <v>14.149404546597008</v>
      </c>
      <c r="M46" s="10">
        <f ca="1">IFERROR(CFs!M46/((1+DISCOUNT)^PV!L$31),"")</f>
        <v>13.825989585531934</v>
      </c>
      <c r="N46" s="10">
        <f ca="1">IFERROR(CFs!N46/((1+DISCOUNT)^PV!M$31),"")</f>
        <v>13.50996696643406</v>
      </c>
      <c r="O46" s="10">
        <f ca="1">IFERROR(CFs!O46/((1+DISCOUNT)^PV!N$31),"")</f>
        <v>13.201167721486996</v>
      </c>
      <c r="P46" s="10">
        <f ca="1">IFERROR(CFs!P46/((1+DISCOUNT)^PV!O$31),"")</f>
        <v>12.899426744995868</v>
      </c>
      <c r="Q46" s="10">
        <f ca="1">IFERROR(CFs!Q46/((1+DISCOUNT)^PV!P$31),"")</f>
        <v>12.604582705110246</v>
      </c>
      <c r="R46" s="10">
        <f ca="1">IFERROR(CFs!R46/((1+DISCOUNT)^PV!Q$31),"")</f>
        <v>12.316477957564871</v>
      </c>
      <c r="S46" s="10">
        <f ca="1">IFERROR(CFs!S46/((1+DISCOUNT)^PV!R$31),"")</f>
        <v>12.034958461391957</v>
      </c>
      <c r="T46" s="10">
        <f ca="1">IFERROR(CFs!T46/((1+DISCOUNT)^PV!S$31),"")</f>
        <v>11.759873696560144</v>
      </c>
      <c r="U46" s="10">
        <f ca="1">IFERROR(CFs!U46/((1+DISCOUNT)^PV!T$31),"")</f>
        <v>11.491076583495909</v>
      </c>
      <c r="V46" s="10">
        <f ca="1">IFERROR(CFs!V46/((1+DISCOUNT)^PV!U$31),"")</f>
        <v>11.228423404444575</v>
      </c>
      <c r="W46" s="10">
        <f ca="1">IFERROR(CFs!W46/((1+DISCOUNT)^PV!V$31),"")</f>
        <v>10.971773726628699</v>
      </c>
      <c r="X46" s="10">
        <f ca="1">IFERROR(CFs!X46/((1+DISCOUNT)^PV!W$31),"")</f>
        <v>10.720990327162902</v>
      </c>
      <c r="Y46" s="10">
        <f ca="1">IFERROR(CFs!Y46/((1+DISCOUNT)^PV!X$31),"")</f>
        <v>10.475939119684893</v>
      </c>
      <c r="Z46" s="10">
        <f ca="1">IFERROR(CFs!Z46/((1+DISCOUNT)^PV!Y$31),"")</f>
        <v>10.236489082663525</v>
      </c>
      <c r="AA46" s="10">
        <f ca="1">IFERROR(CFs!AA46/((1+DISCOUNT)^PV!Z$31),"")</f>
        <v>10.002512189345499</v>
      </c>
      <c r="AB46" s="10">
        <f ca="1">IFERROR(CFs!AB46/((1+DISCOUNT)^PV!AA$31),"")</f>
        <v>9.7738833393033175</v>
      </c>
      <c r="AC46" s="10">
        <f ca="1">IFERROR(CFs!AC46/((1+DISCOUNT)^PV!AB$31),"")</f>
        <v>9.5504802915478137</v>
      </c>
      <c r="AD46" s="10">
        <f ca="1">IFERROR(CFs!AD46/((1+DISCOUNT)^PV!AC$31),"")</f>
        <v>9.3321835991695767</v>
      </c>
      <c r="AE46" s="10">
        <f ca="1">IFERROR(CFs!AE46/((1+DISCOUNT)^PV!AD$31),"")</f>
        <v>9.1188765454742722</v>
      </c>
      <c r="AF46" s="10">
        <f ca="1">IFERROR(CFs!AF46/((1+DISCOUNT)^PV!AE$31),"")</f>
        <v>8.9104450815777181</v>
      </c>
      <c r="AG46" s="10">
        <f ca="1">IFERROR(CFs!AG46/((1+DISCOUNT)^PV!AF$31),"")</f>
        <v>8.7067777654273684</v>
      </c>
      <c r="AH46" s="10">
        <f ca="1">IFERROR(CFs!AH46/((1+DISCOUNT)^PV!AG$31),"")</f>
        <v>8.5077657022176023</v>
      </c>
      <c r="AI46" s="10">
        <f ca="1">IFERROR(CFs!AI46/((1+DISCOUNT)^PV!AH$31),"")</f>
        <v>8.3133024861669114</v>
      </c>
      <c r="AJ46" s="10">
        <f ca="1">IFERROR(CFs!AJ46/((1+DISCOUNT)^PV!AI$31),"")</f>
        <v>8.1232841436259537</v>
      </c>
      <c r="AK46" s="10">
        <f ca="1">IFERROR(CFs!AK46/((1+DISCOUNT)^PV!AJ$31),"")</f>
        <v>7.9376090774859316</v>
      </c>
      <c r="AL46" s="10">
        <f ca="1">IFERROR(CFs!AL46/((1+DISCOUNT)^PV!AK$31),"")</f>
        <v>7.7561780128576814</v>
      </c>
    </row>
    <row r="47" spans="1:38" x14ac:dyDescent="0.25">
      <c r="A47" t="str">
        <f>MAIN!$B$108</f>
        <v>Jumts</v>
      </c>
      <c r="B47" s="2">
        <f ca="1">CFs!B47</f>
        <v>35</v>
      </c>
      <c r="C47" s="9">
        <f ca="1">CFs!C47</f>
        <v>70.774242857142852</v>
      </c>
      <c r="D47" s="9">
        <f ca="1">CFs!D47</f>
        <v>70.774242857142852</v>
      </c>
      <c r="E47" s="10">
        <f ca="1">IFERROR(CFs!E47/((1+DISCOUNT)^PV!D$31),"")</f>
        <v>69.156545877551011</v>
      </c>
      <c r="F47" s="10">
        <f ca="1">IFERROR(CFs!F47/((1+DISCOUNT)^PV!E$31),"")</f>
        <v>67.575824828921284</v>
      </c>
      <c r="G47" s="10">
        <f ca="1">IFERROR(CFs!G47/((1+DISCOUNT)^PV!F$31),"")</f>
        <v>66.03123454711735</v>
      </c>
      <c r="H47" s="10">
        <f ca="1">IFERROR(CFs!H47/((1+DISCOUNT)^PV!G$31),"")</f>
        <v>64.521949186040402</v>
      </c>
      <c r="I47" s="10">
        <f ca="1">IFERROR(CFs!I47/((1+DISCOUNT)^PV!H$31),"")</f>
        <v>63.047161776073757</v>
      </c>
      <c r="J47" s="10">
        <f ca="1">IFERROR(CFs!J47/((1+DISCOUNT)^PV!I$31),"")</f>
        <v>61.606083792620652</v>
      </c>
      <c r="K47" s="10">
        <f ca="1">IFERROR(CFs!K47/((1+DISCOUNT)^PV!J$31),"")</f>
        <v>60.197944734503601</v>
      </c>
      <c r="L47" s="10">
        <f ca="1">IFERROR(CFs!L47/((1+DISCOUNT)^PV!K$31),"")</f>
        <v>58.821991712000667</v>
      </c>
      <c r="M47" s="10">
        <f ca="1">IFERROR(CFs!M47/((1+DISCOUNT)^PV!L$31),"")</f>
        <v>57.477489044297798</v>
      </c>
      <c r="N47" s="10">
        <f ca="1">IFERROR(CFs!N47/((1+DISCOUNT)^PV!M$31),"")</f>
        <v>56.16371786614242</v>
      </c>
      <c r="O47" s="10">
        <f ca="1">IFERROR(CFs!O47/((1+DISCOUNT)^PV!N$31),"")</f>
        <v>54.879975743487734</v>
      </c>
      <c r="P47" s="10">
        <f ca="1">IFERROR(CFs!P47/((1+DISCOUNT)^PV!O$31),"")</f>
        <v>53.625576297922308</v>
      </c>
      <c r="Q47" s="10">
        <f ca="1">IFERROR(CFs!Q47/((1+DISCOUNT)^PV!P$31),"")</f>
        <v>52.399848839684076</v>
      </c>
      <c r="R47" s="10">
        <f ca="1">IFERROR(CFs!R47/((1+DISCOUNT)^PV!Q$31),"")</f>
        <v>51.202138009062736</v>
      </c>
      <c r="S47" s="10">
        <f ca="1">IFERROR(CFs!S47/((1+DISCOUNT)^PV!R$31),"")</f>
        <v>50.031803425998433</v>
      </c>
      <c r="T47" s="10">
        <f ca="1">IFERROR(CFs!T47/((1+DISCOUNT)^PV!S$31),"")</f>
        <v>48.888219347689905</v>
      </c>
      <c r="U47" s="10">
        <f ca="1">IFERROR(CFs!U47/((1+DISCOUNT)^PV!T$31),"")</f>
        <v>47.770774334028417</v>
      </c>
      <c r="V47" s="10">
        <f ca="1">IFERROR(CFs!V47/((1+DISCOUNT)^PV!U$31),"")</f>
        <v>46.678870920679195</v>
      </c>
      <c r="W47" s="10">
        <f ca="1">IFERROR(CFs!W47/((1+DISCOUNT)^PV!V$31),"")</f>
        <v>45.611925299635097</v>
      </c>
      <c r="X47" s="10">
        <f ca="1">IFERROR(CFs!X47/((1+DISCOUNT)^PV!W$31),"")</f>
        <v>44.569367007072017</v>
      </c>
      <c r="Y47" s="10">
        <f ca="1">IFERROR(CFs!Y47/((1+DISCOUNT)^PV!X$31),"")</f>
        <v>43.550638618338944</v>
      </c>
      <c r="Z47" s="10">
        <f ca="1">IFERROR(CFs!Z47/((1+DISCOUNT)^PV!Y$31),"")</f>
        <v>42.555195449919772</v>
      </c>
      <c r="AA47" s="10">
        <f ca="1">IFERROR(CFs!AA47/((1+DISCOUNT)^PV!Z$31),"")</f>
        <v>41.582505268207314</v>
      </c>
      <c r="AB47" s="10">
        <f ca="1">IFERROR(CFs!AB47/((1+DISCOUNT)^PV!AA$31),"")</f>
        <v>40.632048004934013</v>
      </c>
      <c r="AC47" s="10">
        <f ca="1">IFERROR(CFs!AC47/((1+DISCOUNT)^PV!AB$31),"")</f>
        <v>39.703315479106948</v>
      </c>
      <c r="AD47" s="10">
        <f ca="1">IFERROR(CFs!AD47/((1+DISCOUNT)^PV!AC$31),"")</f>
        <v>38.795811125298783</v>
      </c>
      <c r="AE47" s="10">
        <f ca="1">IFERROR(CFs!AE47/((1+DISCOUNT)^PV!AD$31),"")</f>
        <v>37.9090497281491</v>
      </c>
      <c r="AF47" s="10">
        <f ca="1">IFERROR(CFs!AF47/((1+DISCOUNT)^PV!AE$31),"")</f>
        <v>37.042557162934273</v>
      </c>
      <c r="AG47" s="10">
        <f ca="1">IFERROR(CFs!AG47/((1+DISCOUNT)^PV!AF$31),"")</f>
        <v>36.195870142067193</v>
      </c>
      <c r="AH47" s="10">
        <f ca="1">IFERROR(CFs!AH47/((1+DISCOUNT)^PV!AG$31),"")</f>
        <v>35.368535967391388</v>
      </c>
      <c r="AI47" s="10">
        <f ca="1">IFERROR(CFs!AI47/((1+DISCOUNT)^PV!AH$31),"")</f>
        <v>34.560112288136715</v>
      </c>
      <c r="AJ47" s="10">
        <f ca="1">IFERROR(CFs!AJ47/((1+DISCOUNT)^PV!AI$31),"")</f>
        <v>33.770166864407877</v>
      </c>
      <c r="AK47" s="10">
        <f ca="1">IFERROR(CFs!AK47/((1+DISCOUNT)^PV!AJ$31),"")</f>
        <v>32.998277336078552</v>
      </c>
      <c r="AL47" s="10">
        <f ca="1">IFERROR(CFs!AL47/((1+DISCOUNT)^PV!AK$31),"")</f>
        <v>32.244030996968185</v>
      </c>
    </row>
    <row r="48" spans="1:38" x14ac:dyDescent="0.25">
      <c r="A48" t="str">
        <f>MAIN!$B$114</f>
        <v>Citas kapitālizmaksas</v>
      </c>
      <c r="B48" s="2">
        <f>CFs!B48</f>
        <v>30</v>
      </c>
      <c r="C48" s="9">
        <f>CFs!C48</f>
        <v>200</v>
      </c>
      <c r="D48" s="9">
        <f>CFs!D48</f>
        <v>200</v>
      </c>
      <c r="E48" s="10">
        <f>IFERROR(CFs!E48/((1+DISCOUNT)^PV!D$31),"")</f>
        <v>195.42857142857144</v>
      </c>
      <c r="F48" s="10">
        <f>IFERROR(CFs!F48/((1+DISCOUNT)^PV!E$31),"")</f>
        <v>190.96163265306126</v>
      </c>
      <c r="G48" s="10">
        <f>IFERROR(CFs!G48/((1+DISCOUNT)^PV!F$31),"")</f>
        <v>186.59679533527697</v>
      </c>
      <c r="H48" s="10">
        <f>IFERROR(CFs!H48/((1+DISCOUNT)^PV!G$31),"")</f>
        <v>182.33172572761353</v>
      </c>
      <c r="I48" s="10">
        <f>IFERROR(CFs!I48/((1+DISCOUNT)^PV!H$31),"")</f>
        <v>178.16414342526804</v>
      </c>
      <c r="J48" s="10">
        <f>IFERROR(CFs!J48/((1+DISCOUNT)^PV!I$31),"")</f>
        <v>174.09182014697623</v>
      </c>
      <c r="K48" s="10">
        <f>IFERROR(CFs!K48/((1+DISCOUNT)^PV!J$31),"")</f>
        <v>170.11257854361676</v>
      </c>
      <c r="L48" s="10">
        <f>IFERROR(CFs!L48/((1+DISCOUNT)^PV!K$31),"")</f>
        <v>166.22429103404841</v>
      </c>
      <c r="M48" s="10">
        <f>IFERROR(CFs!M48/((1+DISCOUNT)^PV!L$31),"")</f>
        <v>162.42487866755587</v>
      </c>
      <c r="N48" s="10">
        <f>IFERROR(CFs!N48/((1+DISCOUNT)^PV!M$31),"")</f>
        <v>158.71231001229745</v>
      </c>
      <c r="O48" s="10">
        <f>IFERROR(CFs!O48/((1+DISCOUNT)^PV!N$31),"")</f>
        <v>155.08460006915922</v>
      </c>
      <c r="P48" s="10">
        <f>IFERROR(CFs!P48/((1+DISCOUNT)^PV!O$31),"")</f>
        <v>151.53980921043561</v>
      </c>
      <c r="Q48" s="10">
        <f>IFERROR(CFs!Q48/((1+DISCOUNT)^PV!P$31),"")</f>
        <v>148.0760421427685</v>
      </c>
      <c r="R48" s="10">
        <f>IFERROR(CFs!R48/((1+DISCOUNT)^PV!Q$31),"")</f>
        <v>144.69144689379098</v>
      </c>
      <c r="S48" s="10">
        <f>IFERROR(CFs!S48/((1+DISCOUNT)^PV!R$31),"")</f>
        <v>141.38421382193283</v>
      </c>
      <c r="T48" s="10">
        <f>IFERROR(CFs!T48/((1+DISCOUNT)^PV!S$31),"")</f>
        <v>138.15257464886011</v>
      </c>
      <c r="U48" s="10">
        <f>IFERROR(CFs!U48/((1+DISCOUNT)^PV!T$31),"")</f>
        <v>134.99480151402901</v>
      </c>
      <c r="V48" s="10">
        <f>IFERROR(CFs!V48/((1+DISCOUNT)^PV!U$31),"")</f>
        <v>131.9092060508512</v>
      </c>
      <c r="W48" s="10">
        <f>IFERROR(CFs!W48/((1+DISCOUNT)^PV!V$31),"")</f>
        <v>128.89413848397461</v>
      </c>
      <c r="X48" s="10">
        <f>IFERROR(CFs!X48/((1+DISCOUNT)^PV!W$31),"")</f>
        <v>125.94798674719806</v>
      </c>
      <c r="Y48" s="10">
        <f>IFERROR(CFs!Y48/((1+DISCOUNT)^PV!X$31),"")</f>
        <v>123.06917562154781</v>
      </c>
      <c r="Z48" s="10">
        <f>IFERROR(CFs!Z48/((1+DISCOUNT)^PV!Y$31),"")</f>
        <v>120.25616589305528</v>
      </c>
      <c r="AA48" s="10">
        <f>IFERROR(CFs!AA48/((1+DISCOUNT)^PV!Z$31),"")</f>
        <v>117.50745352978544</v>
      </c>
      <c r="AB48" s="10">
        <f>IFERROR(CFs!AB48/((1+DISCOUNT)^PV!AA$31),"")</f>
        <v>114.82156887767606</v>
      </c>
      <c r="AC48" s="10">
        <f>IFERROR(CFs!AC48/((1+DISCOUNT)^PV!AB$31),"")</f>
        <v>112.19707587475774</v>
      </c>
      <c r="AD48" s="10">
        <f>IFERROR(CFs!AD48/((1+DISCOUNT)^PV!AC$31),"")</f>
        <v>109.63257128333471</v>
      </c>
      <c r="AE48" s="10">
        <f>IFERROR(CFs!AE48/((1+DISCOUNT)^PV!AD$31),"")</f>
        <v>107.12668393971562</v>
      </c>
      <c r="AF48" s="10">
        <f>IFERROR(CFs!AF48/((1+DISCOUNT)^PV!AE$31),"")</f>
        <v>104.67807402109358</v>
      </c>
      <c r="AG48" s="10">
        <f>IFERROR(CFs!AG48/((1+DISCOUNT)^PV!AF$31),"")</f>
        <v>102.28543232918284</v>
      </c>
      <c r="AH48" s="10">
        <f>IFERROR(CFs!AH48/((1+DISCOUNT)^PV!AG$31),"")</f>
        <v>99.947479590230131</v>
      </c>
      <c r="AI48" s="10">
        <f>IFERROR(CFs!AI48/((1+DISCOUNT)^PV!AH$31),"")</f>
        <v>97.66296577102483</v>
      </c>
      <c r="AJ48" s="10">
        <f>IFERROR(CFs!AJ48/((1+DISCOUNT)^PV!AI$31),"")</f>
        <v>95.430669410544283</v>
      </c>
      <c r="AK48" s="10">
        <f>IFERROR(CFs!AK48/((1+DISCOUNT)^PV!AJ$31),"")</f>
        <v>93.249396966874684</v>
      </c>
      <c r="AL48" s="10">
        <f>IFERROR(CFs!AL48/((1+DISCOUNT)^PV!AK$31),"")</f>
        <v>91.117982179060419</v>
      </c>
    </row>
    <row r="51" spans="1:38" x14ac:dyDescent="0.25">
      <c r="A51" s="8">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s="12" customFormat="1" ht="18.75" x14ac:dyDescent="0.3">
      <c r="A52" s="4" t="s">
        <v>53</v>
      </c>
      <c r="D52" s="3">
        <v>1</v>
      </c>
      <c r="E52" s="3">
        <v>2</v>
      </c>
      <c r="F52" s="3">
        <v>3</v>
      </c>
      <c r="G52" s="3">
        <v>4</v>
      </c>
      <c r="H52" s="3">
        <v>5</v>
      </c>
      <c r="I52" s="3">
        <v>6</v>
      </c>
      <c r="J52" s="3">
        <v>7</v>
      </c>
      <c r="K52" s="3">
        <v>8</v>
      </c>
      <c r="L52" s="3">
        <v>9</v>
      </c>
      <c r="M52" s="3">
        <v>10</v>
      </c>
      <c r="N52" s="3">
        <v>11</v>
      </c>
      <c r="O52" s="3">
        <v>12</v>
      </c>
      <c r="P52" s="3">
        <v>13</v>
      </c>
      <c r="Q52" s="3">
        <v>14</v>
      </c>
      <c r="R52" s="3">
        <v>15</v>
      </c>
      <c r="S52" s="3">
        <v>16</v>
      </c>
      <c r="T52" s="3">
        <v>17</v>
      </c>
      <c r="U52" s="3">
        <v>18</v>
      </c>
      <c r="V52" s="3">
        <v>19</v>
      </c>
      <c r="W52" s="3">
        <v>20</v>
      </c>
      <c r="X52" s="3">
        <v>21</v>
      </c>
      <c r="Y52" s="3">
        <v>22</v>
      </c>
      <c r="Z52" s="3">
        <v>23</v>
      </c>
      <c r="AA52" s="3">
        <v>24</v>
      </c>
      <c r="AB52" s="3">
        <v>25</v>
      </c>
      <c r="AC52" s="3">
        <v>26</v>
      </c>
      <c r="AD52" s="3">
        <v>27</v>
      </c>
      <c r="AE52" s="3">
        <v>28</v>
      </c>
      <c r="AF52" s="3">
        <v>29</v>
      </c>
      <c r="AG52" s="3">
        <v>30</v>
      </c>
      <c r="AH52" s="3">
        <v>31</v>
      </c>
      <c r="AI52" s="3">
        <v>32</v>
      </c>
      <c r="AJ52" s="3">
        <v>33</v>
      </c>
      <c r="AK52" s="3">
        <v>34</v>
      </c>
      <c r="AL52" s="3">
        <v>35</v>
      </c>
    </row>
    <row r="53" spans="1:38" s="12" customFormat="1" x14ac:dyDescent="0.25">
      <c r="A53" t="s">
        <v>46</v>
      </c>
      <c r="D53" s="15">
        <f ca="1">CFs!D53</f>
        <v>10749.28842105263</v>
      </c>
      <c r="E53" s="10">
        <f ca="1">IFERROR(CFs!E53/((1+DISCOUNT)^PV!D$52),"")</f>
        <v>10503.590399999999</v>
      </c>
      <c r="F53" s="10">
        <f ca="1">IFERROR(CFs!F53/((1+DISCOUNT)^PV!E$52),"")</f>
        <v>10263.508333714286</v>
      </c>
      <c r="G53" s="10">
        <f ca="1">IFERROR(CFs!G53/((1+DISCOUNT)^PV!F$52),"")</f>
        <v>10028.913857515101</v>
      </c>
      <c r="H53" s="10">
        <f ca="1">IFERROR(CFs!H53/((1+DISCOUNT)^PV!G$52),"")</f>
        <v>9799.6815407719005</v>
      </c>
      <c r="I53" s="10">
        <f ca="1">IFERROR(CFs!I53/((1+DISCOUNT)^PV!H$52),"")</f>
        <v>9575.6888198399702</v>
      </c>
      <c r="J53" s="10">
        <f ca="1">IFERROR(CFs!J53/((1+DISCOUNT)^PV!I$52),"")</f>
        <v>9356.8159325293436</v>
      </c>
      <c r="K53" s="10">
        <f ca="1">IFERROR(CFs!K53/((1+DISCOUNT)^PV!J$52),"")</f>
        <v>9142.9458540715295</v>
      </c>
      <c r="L53" s="10">
        <f ca="1">IFERROR(CFs!L53/((1+DISCOUNT)^PV!K$52),"")</f>
        <v>8933.964234549896</v>
      </c>
      <c r="M53" s="10">
        <f ca="1">IFERROR(CFs!M53/((1+DISCOUNT)^PV!L$52),"")</f>
        <v>8729.7593377601843</v>
      </c>
      <c r="N53" s="10">
        <f ca="1">IFERROR(CFs!N53/((1+DISCOUNT)^PV!M$52),"")</f>
        <v>8530.2219814685232</v>
      </c>
      <c r="O53" s="10">
        <f ca="1">IFERROR(CFs!O53/((1+DISCOUNT)^PV!N$52),"")</f>
        <v>8335.2454790349548</v>
      </c>
      <c r="P53" s="10">
        <f ca="1">IFERROR(CFs!P53/((1+DISCOUNT)^PV!O$52),"")</f>
        <v>8144.7255823713003</v>
      </c>
      <c r="Q53" s="10">
        <f ca="1">IFERROR(CFs!Q53/((1+DISCOUNT)^PV!P$52),"")</f>
        <v>7958.5604262028128</v>
      </c>
      <c r="R53" s="10">
        <f ca="1">IFERROR(CFs!R53/((1+DISCOUNT)^PV!Q$52),"")</f>
        <v>7776.6504736038933</v>
      </c>
      <c r="S53" s="10">
        <f ca="1">IFERROR(CFs!S53/((1+DISCOUNT)^PV!R$52),"")</f>
        <v>7598.8984627786595</v>
      </c>
      <c r="T53" s="10">
        <f ca="1">IFERROR(CFs!T53/((1+DISCOUNT)^PV!S$52),"")</f>
        <v>7425.2093550580048</v>
      </c>
      <c r="U53" s="10">
        <f ca="1">IFERROR(CFs!U53/((1+DISCOUNT)^PV!T$52),"")</f>
        <v>7255.4902840852492</v>
      </c>
      <c r="V53" s="10">
        <f ca="1">IFERROR(CFs!V53/((1+DISCOUNT)^PV!U$52),"")</f>
        <v>7089.6505061633015</v>
      </c>
      <c r="W53" s="10">
        <f ca="1">IFERROR(CFs!W53/((1+DISCOUNT)^PV!V$52),"")</f>
        <v>6927.601351736711</v>
      </c>
      <c r="X53" s="10">
        <f ca="1">IFERROR(CFs!X53/((1+DISCOUNT)^PV!W$52),"")</f>
        <v>6769.2561779827292</v>
      </c>
      <c r="Y53" s="10">
        <f ca="1">IFERROR(CFs!Y53/((1+DISCOUNT)^PV!X$52),"")</f>
        <v>6614.5303224859817</v>
      </c>
      <c r="Z53" s="10">
        <f ca="1">IFERROR(CFs!Z53/((1+DISCOUNT)^PV!Y$52),"")</f>
        <v>6463.3410579720176</v>
      </c>
      <c r="AA53" s="10">
        <f ca="1">IFERROR(CFs!AA53/((1+DISCOUNT)^PV!Z$52),"")</f>
        <v>6315.6075480755126</v>
      </c>
      <c r="AB53" s="10">
        <f ca="1">IFERROR(CFs!AB53/((1+DISCOUNT)^PV!AA$52),"")</f>
        <v>6171.2508041195015</v>
      </c>
      <c r="AC53" s="10">
        <f ca="1">IFERROR(CFs!AC53/((1+DISCOUNT)^PV!AB$52),"")</f>
        <v>6030.1936428824847</v>
      </c>
      <c r="AD53" s="10">
        <f ca="1">IFERROR(CFs!AD53/((1+DISCOUNT)^PV!AC$52),"")</f>
        <v>5892.3606453308848</v>
      </c>
      <c r="AE53" s="10">
        <f ca="1">IFERROR(CFs!AE53/((1+DISCOUNT)^PV!AD$52),"")</f>
        <v>5757.67811629475</v>
      </c>
      <c r="AF53" s="10">
        <f ca="1">IFERROR(CFs!AF53/((1+DISCOUNT)^PV!AE$52),"")</f>
        <v>5626.0740450651565</v>
      </c>
      <c r="AG53" s="10">
        <f ca="1">IFERROR(CFs!AG53/((1+DISCOUNT)^PV!AF$52),"")</f>
        <v>5497.4780668922376</v>
      </c>
      <c r="AH53" s="10">
        <f ca="1">IFERROR(CFs!AH53/((1+DISCOUNT)^PV!AG$52),"")</f>
        <v>5371.821425363275</v>
      </c>
      <c r="AI53" s="10">
        <f ca="1">IFERROR(CFs!AI53/((1+DISCOUNT)^PV!AH$52),"")</f>
        <v>5249.0369356406836</v>
      </c>
      <c r="AJ53" s="10">
        <f ca="1">IFERROR(CFs!AJ53/((1+DISCOUNT)^PV!AI$52),"")</f>
        <v>5129.0589485403252</v>
      </c>
      <c r="AK53" s="10">
        <f ca="1">IFERROR(CFs!AK53/((1+DISCOUNT)^PV!AJ$52),"")</f>
        <v>5011.8233154308318</v>
      </c>
      <c r="AL53" s="10">
        <f ca="1">IFERROR(CFs!AL53/((1+DISCOUNT)^PV!AK$52),"")</f>
        <v>4897.26735393527</v>
      </c>
    </row>
    <row r="54" spans="1:38" s="12" customFormat="1" x14ac:dyDescent="0.25">
      <c r="A54" t="s">
        <v>55</v>
      </c>
      <c r="D54" s="15">
        <f ca="1">CFs!D54</f>
        <v>3309.3047058823531</v>
      </c>
      <c r="E54" s="10">
        <f ca="1">IFERROR(CFs!E54/((1+DISCOUNT)^PV!D$52),"")</f>
        <v>3233.6634554621851</v>
      </c>
      <c r="F54" s="10">
        <f ca="1">IFERROR(CFs!F54/((1+DISCOUNT)^PV!E$52),"")</f>
        <v>3159.7511479087639</v>
      </c>
      <c r="G54" s="10">
        <f ca="1">IFERROR(CFs!G54/((1+DISCOUNT)^PV!F$52),"")</f>
        <v>3087.5282645279917</v>
      </c>
      <c r="H54" s="10">
        <f ca="1">IFERROR(CFs!H54/((1+DISCOUNT)^PV!G$52),"")</f>
        <v>3016.9561899102096</v>
      </c>
      <c r="I54" s="10">
        <f ca="1">IFERROR(CFs!I54/((1+DISCOUNT)^PV!H$52),"")</f>
        <v>2947.99719128369</v>
      </c>
      <c r="J54" s="10">
        <f ca="1">IFERROR(CFs!J54/((1+DISCOUNT)^PV!I$52),"")</f>
        <v>2880.614398340063</v>
      </c>
      <c r="K54" s="10">
        <f ca="1">IFERROR(CFs!K54/((1+DISCOUNT)^PV!J$52),"")</f>
        <v>2814.7717835208614</v>
      </c>
      <c r="L54" s="10">
        <f ca="1">IFERROR(CFs!L54/((1+DISCOUNT)^PV!K$52),"")</f>
        <v>2750.4341427546706</v>
      </c>
      <c r="M54" s="10">
        <f ca="1">IFERROR(CFs!M54/((1+DISCOUNT)^PV!L$52),"")</f>
        <v>2687.5670766345634</v>
      </c>
      <c r="N54" s="10">
        <f ca="1">IFERROR(CFs!N54/((1+DISCOUNT)^PV!M$52),"")</f>
        <v>2626.1369720257735</v>
      </c>
      <c r="O54" s="10">
        <f ca="1">IFERROR(CFs!O54/((1+DISCOUNT)^PV!N$52),"")</f>
        <v>2566.1109840937556</v>
      </c>
      <c r="P54" s="10">
        <f ca="1">IFERROR(CFs!P54/((1+DISCOUNT)^PV!O$52),"")</f>
        <v>2507.4570187430418</v>
      </c>
      <c r="Q54" s="10">
        <f ca="1">IFERROR(CFs!Q54/((1+DISCOUNT)^PV!P$52),"")</f>
        <v>2450.1437154574855</v>
      </c>
      <c r="R54" s="10">
        <f ca="1">IFERROR(CFs!R54/((1+DISCOUNT)^PV!Q$52),"")</f>
        <v>2394.1404305327437</v>
      </c>
      <c r="S54" s="10">
        <f ca="1">IFERROR(CFs!S54/((1+DISCOUNT)^PV!R$52),"")</f>
        <v>2339.4172206919948</v>
      </c>
      <c r="T54" s="10">
        <f ca="1">IFERROR(CFs!T54/((1+DISCOUNT)^PV!S$52),"")</f>
        <v>2285.9448270761782</v>
      </c>
      <c r="U54" s="10">
        <f ca="1">IFERROR(CFs!U54/((1+DISCOUNT)^PV!T$52),"")</f>
        <v>2233.6946596001508</v>
      </c>
      <c r="V54" s="10">
        <f ca="1">IFERROR(CFs!V54/((1+DISCOUNT)^PV!U$52),"")</f>
        <v>2182.6387816664333</v>
      </c>
      <c r="W54" s="10">
        <f ca="1">IFERROR(CFs!W54/((1+DISCOUNT)^PV!V$52),"")</f>
        <v>2132.7498952283436</v>
      </c>
      <c r="X54" s="10">
        <f ca="1">IFERROR(CFs!X54/((1+DISCOUNT)^PV!W$52),"")</f>
        <v>2084.0013261945528</v>
      </c>
      <c r="Y54" s="10">
        <f ca="1">IFERROR(CFs!Y54/((1+DISCOUNT)^PV!X$52),"")</f>
        <v>2036.367010167249</v>
      </c>
      <c r="Z54" s="10">
        <f ca="1">IFERROR(CFs!Z54/((1+DISCOUNT)^PV!Y$52),"")</f>
        <v>1989.8214785062833</v>
      </c>
      <c r="AA54" s="10">
        <f ca="1">IFERROR(CFs!AA54/((1+DISCOUNT)^PV!Z$52),"")</f>
        <v>1944.3398447118539</v>
      </c>
      <c r="AB54" s="10">
        <f ca="1">IFERROR(CFs!AB54/((1+DISCOUNT)^PV!AA$52),"")</f>
        <v>1899.8977911184404</v>
      </c>
      <c r="AC54" s="10">
        <f ca="1">IFERROR(CFs!AC54/((1+DISCOUNT)^PV!AB$52),"")</f>
        <v>1856.4715558928758</v>
      </c>
      <c r="AD54" s="10">
        <f ca="1">IFERROR(CFs!AD54/((1+DISCOUNT)^PV!AC$52),"")</f>
        <v>1814.03792032961</v>
      </c>
      <c r="AE54" s="10">
        <f ca="1">IFERROR(CFs!AE54/((1+DISCOUNT)^PV!AD$52),"")</f>
        <v>1772.5741964363617</v>
      </c>
      <c r="AF54" s="10">
        <f ca="1">IFERROR(CFs!AF54/((1+DISCOUNT)^PV!AE$52),"")</f>
        <v>1732.058214803531</v>
      </c>
      <c r="AG54" s="10">
        <f ca="1">IFERROR(CFs!AG54/((1+DISCOUNT)^PV!AF$52),"")</f>
        <v>1692.4683127508783</v>
      </c>
      <c r="AH54" s="10">
        <f ca="1">IFERROR(CFs!AH54/((1+DISCOUNT)^PV!AG$52),"")</f>
        <v>1653.7833227451447</v>
      </c>
      <c r="AI54" s="10">
        <f ca="1">IFERROR(CFs!AI54/((1+DISCOUNT)^PV!AH$52),"")</f>
        <v>1615.9825610823978</v>
      </c>
      <c r="AJ54" s="10">
        <f ca="1">IFERROR(CFs!AJ54/((1+DISCOUNT)^PV!AI$52),"")</f>
        <v>1579.0458168290859</v>
      </c>
      <c r="AK54" s="10">
        <f ca="1">IFERROR(CFs!AK54/((1+DISCOUNT)^PV!AJ$52),"")</f>
        <v>1542.9533410158499</v>
      </c>
      <c r="AL54" s="10">
        <f ca="1">IFERROR(CFs!AL54/((1+DISCOUNT)^PV!AK$52),"")</f>
        <v>1507.6858360783447</v>
      </c>
    </row>
    <row r="55" spans="1:38" s="12" customFormat="1" x14ac:dyDescent="0.25">
      <c r="A55" t="s">
        <v>54</v>
      </c>
      <c r="D55" s="15">
        <f>CFs!D55</f>
        <v>2280</v>
      </c>
      <c r="E55" s="10">
        <f>IFERROR(CFs!E55/((1+DISCOUNT)^PV!D$52),"")</f>
        <v>2227.8857142857146</v>
      </c>
      <c r="F55" s="10">
        <f>IFERROR(CFs!F55/((1+DISCOUNT)^PV!E$52),"")</f>
        <v>2176.9626122448981</v>
      </c>
      <c r="G55" s="10">
        <f>IFERROR(CFs!G55/((1+DISCOUNT)^PV!F$52),"")</f>
        <v>2127.2034668221572</v>
      </c>
      <c r="H55" s="10">
        <f>IFERROR(CFs!H55/((1+DISCOUNT)^PV!G$52),"")</f>
        <v>2078.5816732947942</v>
      </c>
      <c r="I55" s="10">
        <f>IFERROR(CFs!I55/((1+DISCOUNT)^PV!H$52),"")</f>
        <v>2031.071235048056</v>
      </c>
      <c r="J55" s="10">
        <f>IFERROR(CFs!J55/((1+DISCOUNT)^PV!I$52),"")</f>
        <v>1984.6467496755292</v>
      </c>
      <c r="K55" s="10">
        <f>IFERROR(CFs!K55/((1+DISCOUNT)^PV!J$52),"")</f>
        <v>1939.2833953972313</v>
      </c>
      <c r="L55" s="10">
        <f>IFERROR(CFs!L55/((1+DISCOUNT)^PV!K$52),"")</f>
        <v>1894.9569177881517</v>
      </c>
      <c r="M55" s="10">
        <f>IFERROR(CFs!M55/((1+DISCOUNT)^PV!L$52),"")</f>
        <v>1851.6436168101368</v>
      </c>
      <c r="N55" s="10">
        <f>IFERROR(CFs!N55/((1+DISCOUNT)^PV!M$52),"")</f>
        <v>1809.3203341401909</v>
      </c>
      <c r="O55" s="10">
        <f>IFERROR(CFs!O55/((1+DISCOUNT)^PV!N$52),"")</f>
        <v>1767.964440788415</v>
      </c>
      <c r="P55" s="10">
        <f>IFERROR(CFs!P55/((1+DISCOUNT)^PV!O$52),"")</f>
        <v>1727.5538249989656</v>
      </c>
      <c r="Q55" s="10">
        <f>IFERROR(CFs!Q55/((1+DISCOUNT)^PV!P$52),"")</f>
        <v>1688.0668804275606</v>
      </c>
      <c r="R55" s="10">
        <f>IFERROR(CFs!R55/((1+DISCOUNT)^PV!Q$52),"")</f>
        <v>1649.4824945892167</v>
      </c>
      <c r="S55" s="10">
        <f>IFERROR(CFs!S55/((1+DISCOUNT)^PV!R$52),"")</f>
        <v>1611.7800375700342</v>
      </c>
      <c r="T55" s="10">
        <f>IFERROR(CFs!T55/((1+DISCOUNT)^PV!S$52),"")</f>
        <v>1574.9393509970052</v>
      </c>
      <c r="U55" s="10">
        <f>IFERROR(CFs!U55/((1+DISCOUNT)^PV!T$52),"")</f>
        <v>1538.9407372599305</v>
      </c>
      <c r="V55" s="10">
        <f>IFERROR(CFs!V55/((1+DISCOUNT)^PV!U$52),"")</f>
        <v>1503.7649489797036</v>
      </c>
      <c r="W55" s="10">
        <f>IFERROR(CFs!W55/((1+DISCOUNT)^PV!V$52),"")</f>
        <v>1469.3931787173103</v>
      </c>
      <c r="X55" s="10">
        <f>IFERROR(CFs!X55/((1+DISCOUNT)^PV!W$52),"")</f>
        <v>1435.8070489180577</v>
      </c>
      <c r="Y55" s="10">
        <f>IFERROR(CFs!Y55/((1+DISCOUNT)^PV!X$52),"")</f>
        <v>1402.988602085645</v>
      </c>
      <c r="Z55" s="10">
        <f>IFERROR(CFs!Z55/((1+DISCOUNT)^PV!Y$52),"")</f>
        <v>1370.9202911808302</v>
      </c>
      <c r="AA55" s="10">
        <f>IFERROR(CFs!AA55/((1+DISCOUNT)^PV!Z$52),"")</f>
        <v>1339.584970239554</v>
      </c>
      <c r="AB55" s="10">
        <f>IFERROR(CFs!AB55/((1+DISCOUNT)^PV!AA$52),"")</f>
        <v>1308.9658852055072</v>
      </c>
      <c r="AC55" s="10">
        <f>IFERROR(CFs!AC55/((1+DISCOUNT)^PV!AB$52),"")</f>
        <v>1279.0466649722384</v>
      </c>
      <c r="AD55" s="10">
        <f>IFERROR(CFs!AD55/((1+DISCOUNT)^PV!AC$52),"")</f>
        <v>1249.8113126300159</v>
      </c>
      <c r="AE55" s="10">
        <f>IFERROR(CFs!AE55/((1+DISCOUNT)^PV!AD$52),"")</f>
        <v>1221.2441969127581</v>
      </c>
      <c r="AF55" s="10">
        <f>IFERROR(CFs!AF55/((1+DISCOUNT)^PV!AE$52),"")</f>
        <v>1193.3300438404669</v>
      </c>
      <c r="AG55" s="10">
        <f>IFERROR(CFs!AG55/((1+DISCOUNT)^PV!AF$52),"")</f>
        <v>1166.0539285526845</v>
      </c>
      <c r="AH55" s="10">
        <f>IFERROR(CFs!AH55/((1+DISCOUNT)^PV!AG$52),"")</f>
        <v>1139.4012673286236</v>
      </c>
      <c r="AI55" s="10">
        <f>IFERROR(CFs!AI55/((1+DISCOUNT)^PV!AH$52),"")</f>
        <v>1113.3578097896832</v>
      </c>
      <c r="AJ55" s="10">
        <f>IFERROR(CFs!AJ55/((1+DISCOUNT)^PV!AI$52),"")</f>
        <v>1087.9096312802048</v>
      </c>
      <c r="AK55" s="10">
        <f>IFERROR(CFs!AK55/((1+DISCOUNT)^PV!AJ$52),"")</f>
        <v>1063.0431254223715</v>
      </c>
      <c r="AL55" s="10">
        <f>IFERROR(CFs!AL55/((1+DISCOUNT)^PV!AK$52),"")</f>
        <v>1038.7449968412889</v>
      </c>
    </row>
    <row r="56" spans="1:38" s="12" customFormat="1" x14ac:dyDescent="0.25">
      <c r="A56" t="str">
        <f>MAIN!$B$138</f>
        <v>Kanalizācija</v>
      </c>
      <c r="D56" s="15">
        <f>CFs!D56</f>
        <v>2370</v>
      </c>
      <c r="E56" s="10">
        <f>IFERROR(CFs!E56/((1+DISCOUNT)^PV!D$52),"")</f>
        <v>2315.8285714285712</v>
      </c>
      <c r="F56" s="10">
        <f>IFERROR(CFs!F56/((1+DISCOUNT)^PV!E$52),"")</f>
        <v>2262.8953469387752</v>
      </c>
      <c r="G56" s="10">
        <f>IFERROR(CFs!G56/((1+DISCOUNT)^PV!F$52),"")</f>
        <v>2211.1720247230319</v>
      </c>
      <c r="H56" s="10">
        <f>IFERROR(CFs!H56/((1+DISCOUNT)^PV!G$52),"")</f>
        <v>2160.6309498722198</v>
      </c>
      <c r="I56" s="10">
        <f>IFERROR(CFs!I56/((1+DISCOUNT)^PV!H$52),"")</f>
        <v>2111.245099589426</v>
      </c>
      <c r="J56" s="10">
        <f>IFERROR(CFs!J56/((1+DISCOUNT)^PV!I$52),"")</f>
        <v>2062.9880687416676</v>
      </c>
      <c r="K56" s="10">
        <f>IFERROR(CFs!K56/((1+DISCOUNT)^PV!J$52),"")</f>
        <v>2015.8340557418578</v>
      </c>
      <c r="L56" s="10">
        <f>IFERROR(CFs!L56/((1+DISCOUNT)^PV!K$52),"")</f>
        <v>1969.7578487534727</v>
      </c>
      <c r="M56" s="10">
        <f>IFERROR(CFs!M56/((1+DISCOUNT)^PV!L$52),"")</f>
        <v>1924.7348122105361</v>
      </c>
      <c r="N56" s="10">
        <f>IFERROR(CFs!N56/((1+DISCOUNT)^PV!M$52),"")</f>
        <v>1880.7408736457239</v>
      </c>
      <c r="O56" s="10">
        <f>IFERROR(CFs!O56/((1+DISCOUNT)^PV!N$52),"")</f>
        <v>1837.7525108195359</v>
      </c>
      <c r="P56" s="10">
        <f>IFERROR(CFs!P56/((1+DISCOUNT)^PV!O$52),"")</f>
        <v>1795.746739143661</v>
      </c>
      <c r="Q56" s="10">
        <f>IFERROR(CFs!Q56/((1+DISCOUNT)^PV!P$52),"")</f>
        <v>1754.7010993918054</v>
      </c>
      <c r="R56" s="10">
        <f>IFERROR(CFs!R56/((1+DISCOUNT)^PV!Q$52),"")</f>
        <v>1714.5936456914219</v>
      </c>
      <c r="S56" s="10">
        <f>IFERROR(CFs!S56/((1+DISCOUNT)^PV!R$52),"")</f>
        <v>1675.402933789903</v>
      </c>
      <c r="T56" s="10">
        <f>IFERROR(CFs!T56/((1+DISCOUNT)^PV!S$52),"")</f>
        <v>1637.1080095889913</v>
      </c>
      <c r="U56" s="10">
        <f>IFERROR(CFs!U56/((1+DISCOUNT)^PV!T$52),"")</f>
        <v>1599.6883979412428</v>
      </c>
      <c r="V56" s="10">
        <f>IFERROR(CFs!V56/((1+DISCOUNT)^PV!U$52),"")</f>
        <v>1563.1240917025857</v>
      </c>
      <c r="W56" s="10">
        <f>IFERROR(CFs!W56/((1+DISCOUNT)^PV!V$52),"")</f>
        <v>1527.3955410350982</v>
      </c>
      <c r="X56" s="10">
        <f>IFERROR(CFs!X56/((1+DISCOUNT)^PV!W$52),"")</f>
        <v>1492.4836429542959</v>
      </c>
      <c r="Y56" s="10">
        <f>IFERROR(CFs!Y56/((1+DISCOUNT)^PV!X$52),"")</f>
        <v>1458.3697311153408</v>
      </c>
      <c r="Z56" s="10">
        <f>IFERROR(CFs!Z56/((1+DISCOUNT)^PV!Y$52),"")</f>
        <v>1425.0355658327046</v>
      </c>
      <c r="AA56" s="10">
        <f>IFERROR(CFs!AA56/((1+DISCOUNT)^PV!Z$52),"")</f>
        <v>1392.4633243279568</v>
      </c>
      <c r="AB56" s="10">
        <f>IFERROR(CFs!AB56/((1+DISCOUNT)^PV!AA$52),"")</f>
        <v>1360.635591200461</v>
      </c>
      <c r="AC56" s="10">
        <f>IFERROR(CFs!AC56/((1+DISCOUNT)^PV!AB$52),"")</f>
        <v>1329.5353491158789</v>
      </c>
      <c r="AD56" s="10">
        <f>IFERROR(CFs!AD56/((1+DISCOUNT)^PV!AC$52),"")</f>
        <v>1299.1459697075161</v>
      </c>
      <c r="AE56" s="10">
        <f>IFERROR(CFs!AE56/((1+DISCOUNT)^PV!AD$52),"")</f>
        <v>1269.45120468563</v>
      </c>
      <c r="AF56" s="10">
        <f>IFERROR(CFs!AF56/((1+DISCOUNT)^PV!AE$52),"")</f>
        <v>1240.4351771499587</v>
      </c>
      <c r="AG56" s="10">
        <f>IFERROR(CFs!AG56/((1+DISCOUNT)^PV!AF$52),"")</f>
        <v>1212.0823731008165</v>
      </c>
      <c r="AH56" s="10">
        <f>IFERROR(CFs!AH56/((1+DISCOUNT)^PV!AG$52),"")</f>
        <v>1184.377633144227</v>
      </c>
      <c r="AI56" s="10">
        <f>IFERROR(CFs!AI56/((1+DISCOUNT)^PV!AH$52),"")</f>
        <v>1157.3061443866443</v>
      </c>
      <c r="AJ56" s="10">
        <f>IFERROR(CFs!AJ56/((1+DISCOUNT)^PV!AI$52),"")</f>
        <v>1130.8534325149496</v>
      </c>
      <c r="AK56" s="10">
        <f>IFERROR(CFs!AK56/((1+DISCOUNT)^PV!AJ$52),"")</f>
        <v>1105.005354057465</v>
      </c>
      <c r="AL56" s="10">
        <f>IFERROR(CFs!AL56/((1+DISCOUNT)^PV!AK$52),"")</f>
        <v>1079.7480888218658</v>
      </c>
    </row>
    <row r="57" spans="1:38" s="12" customFormat="1" x14ac:dyDescent="0.25">
      <c r="A57" t="s">
        <v>162</v>
      </c>
      <c r="D57" s="15">
        <f ca="1">CFs!D57</f>
        <v>5475.1889999999994</v>
      </c>
      <c r="E57" s="10">
        <f ca="1">IFERROR(CFs!E57/((1+DISCOUNT)^PV!D$52),"")</f>
        <v>5350.0418228571425</v>
      </c>
      <c r="F57" s="10">
        <f ca="1">IFERROR(CFs!F57/((1+DISCOUNT)^PV!E$52),"")</f>
        <v>5227.7551526204079</v>
      </c>
      <c r="G57" s="10">
        <f ca="1">IFERROR(CFs!G57/((1+DISCOUNT)^PV!F$52),"")</f>
        <v>5108.2636062747979</v>
      </c>
      <c r="H57" s="10">
        <f ca="1">IFERROR(CFs!H57/((1+DISCOUNT)^PV!G$52),"")</f>
        <v>4991.5032952742322</v>
      </c>
      <c r="I57" s="10">
        <f ca="1">IFERROR(CFs!I57/((1+DISCOUNT)^PV!H$52),"")</f>
        <v>4877.4117913822492</v>
      </c>
      <c r="J57" s="10">
        <f ca="1">IFERROR(CFs!J57/((1+DISCOUNT)^PV!I$52),"")</f>
        <v>4765.9280932935126</v>
      </c>
      <c r="K57" s="10">
        <f ca="1">IFERROR(CFs!K57/((1+DISCOUNT)^PV!J$52),"")</f>
        <v>4656.9925940182311</v>
      </c>
      <c r="L57" s="10">
        <f ca="1">IFERROR(CFs!L57/((1+DISCOUNT)^PV!K$52),"")</f>
        <v>4550.5470490121015</v>
      </c>
      <c r="M57" s="10">
        <f ca="1">IFERROR(CFs!M57/((1+DISCOUNT)^PV!L$52),"")</f>
        <v>4446.5345450346813</v>
      </c>
      <c r="N57" s="10">
        <f ca="1">IFERROR(CFs!N57/((1+DISCOUNT)^PV!M$52),"")</f>
        <v>4344.8994697196031</v>
      </c>
      <c r="O57" s="10">
        <f ca="1">IFERROR(CFs!O57/((1+DISCOUNT)^PV!N$52),"")</f>
        <v>4245.5874818402981</v>
      </c>
      <c r="P57" s="10">
        <f ca="1">IFERROR(CFs!P57/((1+DISCOUNT)^PV!O$52),"")</f>
        <v>4148.5454822553775</v>
      </c>
      <c r="Q57" s="10">
        <f ca="1">IFERROR(CFs!Q57/((1+DISCOUNT)^PV!P$52),"")</f>
        <v>4053.7215855181112</v>
      </c>
      <c r="R57" s="10">
        <f ca="1">IFERROR(CFs!R57/((1+DISCOUNT)^PV!Q$52),"")</f>
        <v>3961.0650921348411</v>
      </c>
      <c r="S57" s="10">
        <f ca="1">IFERROR(CFs!S57/((1+DISCOUNT)^PV!R$52),"")</f>
        <v>3870.5264614574721</v>
      </c>
      <c r="T57" s="10">
        <f ca="1">IFERROR(CFs!T57/((1+DISCOUNT)^PV!S$52),"")</f>
        <v>3782.0572851955872</v>
      </c>
      <c r="U57" s="10">
        <f ca="1">IFERROR(CFs!U57/((1+DISCOUNT)^PV!T$52),"")</f>
        <v>3695.6102615339732</v>
      </c>
      <c r="V57" s="10">
        <f ca="1">IFERROR(CFs!V57/((1+DISCOUNT)^PV!U$52),"")</f>
        <v>3611.1391698417683</v>
      </c>
      <c r="W57" s="10">
        <f ca="1">IFERROR(CFs!W57/((1+DISCOUNT)^PV!V$52),"")</f>
        <v>3528.5988459596706</v>
      </c>
      <c r="X57" s="10">
        <f ca="1">IFERROR(CFs!X57/((1+DISCOUNT)^PV!W$52),"")</f>
        <v>3447.9451580520213</v>
      </c>
      <c r="Y57" s="10">
        <f ca="1">IFERROR(CFs!Y57/((1+DISCOUNT)^PV!X$52),"")</f>
        <v>3369.1349830108325</v>
      </c>
      <c r="Z57" s="10">
        <f ca="1">IFERROR(CFs!Z57/((1+DISCOUNT)^PV!Y$52),"")</f>
        <v>3292.1261833991566</v>
      </c>
      <c r="AA57" s="10">
        <f ca="1">IFERROR(CFs!AA57/((1+DISCOUNT)^PV!Z$52),"")</f>
        <v>3216.8775849214612</v>
      </c>
      <c r="AB57" s="10">
        <f ca="1">IFERROR(CFs!AB57/((1+DISCOUNT)^PV!AA$52),"")</f>
        <v>3143.3489544089712</v>
      </c>
      <c r="AC57" s="10">
        <f ca="1">IFERROR(CFs!AC57/((1+DISCOUNT)^PV!AB$52),"")</f>
        <v>3071.5009783081946</v>
      </c>
      <c r="AD57" s="10">
        <f ca="1">IFERROR(CFs!AD57/((1+DISCOUNT)^PV!AC$52),"")</f>
        <v>3001.2952416611502</v>
      </c>
      <c r="AE57" s="10">
        <f ca="1">IFERROR(CFs!AE57/((1+DISCOUNT)^PV!AD$52),"")</f>
        <v>2932.6942075660381</v>
      </c>
      <c r="AF57" s="10">
        <f ca="1">IFERROR(CFs!AF57/((1+DISCOUNT)^PV!AE$52),"")</f>
        <v>2865.6611971073862</v>
      </c>
      <c r="AG57" s="10">
        <f ca="1">IFERROR(CFs!AG57/((1+DISCOUNT)^PV!AF$52),"")</f>
        <v>2800.1603697449314</v>
      </c>
      <c r="AH57" s="10">
        <f ca="1">IFERROR(CFs!AH57/((1+DISCOUNT)^PV!AG$52),"")</f>
        <v>2736.1567041507624</v>
      </c>
      <c r="AI57" s="10">
        <f ca="1">IFERROR(CFs!AI57/((1+DISCOUNT)^PV!AH$52),"")</f>
        <v>2673.6159794844584</v>
      </c>
      <c r="AJ57" s="10">
        <f ca="1">IFERROR(CFs!AJ57/((1+DISCOUNT)^PV!AI$52),"")</f>
        <v>2612.504757096242</v>
      </c>
      <c r="AK57" s="10">
        <f ca="1">IFERROR(CFs!AK57/((1+DISCOUNT)^PV!AJ$52),"")</f>
        <v>2552.790362648328</v>
      </c>
      <c r="AL57" s="10">
        <f ca="1">IFERROR(CFs!AL57/((1+DISCOUNT)^PV!AK$52),"")</f>
        <v>2494.4408686449378</v>
      </c>
    </row>
    <row r="58" spans="1:38" s="12" customFormat="1" x14ac:dyDescent="0.25">
      <c r="A58" t="s">
        <v>163</v>
      </c>
      <c r="D58" s="15">
        <f ca="1">CFs!D58</f>
        <v>6967.4669999999996</v>
      </c>
      <c r="E58" s="10">
        <f ca="1">IFERROR(CFs!E58/((1+DISCOUNT)^PV!D$52),"")</f>
        <v>6808.2106114285707</v>
      </c>
      <c r="F58" s="10">
        <f ca="1">IFERROR(CFs!F58/((1+DISCOUNT)^PV!E$52),"")</f>
        <v>6652.5943688816324</v>
      </c>
      <c r="G58" s="10">
        <f ca="1">IFERROR(CFs!G58/((1+DISCOUNT)^PV!F$52),"")</f>
        <v>6500.5350690214809</v>
      </c>
      <c r="H58" s="10">
        <f ca="1">IFERROR(CFs!H58/((1+DISCOUNT)^PV!G$52),"")</f>
        <v>6351.9514103009906</v>
      </c>
      <c r="I58" s="10">
        <f ca="1">IFERROR(CFs!I58/((1+DISCOUNT)^PV!H$52),"")</f>
        <v>6206.7639494941113</v>
      </c>
      <c r="J58" s="10">
        <f ca="1">IFERROR(CFs!J58/((1+DISCOUNT)^PV!I$52),"")</f>
        <v>6064.8950592199608</v>
      </c>
      <c r="K58" s="10">
        <f ca="1">IFERROR(CFs!K58/((1+DISCOUNT)^PV!J$52),"")</f>
        <v>5926.2688864377897</v>
      </c>
      <c r="L58" s="10">
        <f ca="1">IFERROR(CFs!L58/((1+DISCOUNT)^PV!K$52),"")</f>
        <v>5790.8113118906413</v>
      </c>
      <c r="M58" s="10">
        <f ca="1">IFERROR(CFs!M58/((1+DISCOUNT)^PV!L$52),"")</f>
        <v>5658.449910475998</v>
      </c>
      <c r="N58" s="10">
        <f ca="1">IFERROR(CFs!N58/((1+DISCOUNT)^PV!M$52),"")</f>
        <v>5529.1139125222608</v>
      </c>
      <c r="O58" s="10">
        <f ca="1">IFERROR(CFs!O58/((1+DISCOUNT)^PV!N$52),"")</f>
        <v>5402.7341659503227</v>
      </c>
      <c r="P58" s="10">
        <f ca="1">IFERROR(CFs!P58/((1+DISCOUNT)^PV!O$52),"")</f>
        <v>5279.2430993000307</v>
      </c>
      <c r="Q58" s="10">
        <f ca="1">IFERROR(CFs!Q58/((1+DISCOUNT)^PV!P$52),"")</f>
        <v>5158.5746856017431</v>
      </c>
      <c r="R58" s="10">
        <f ca="1">IFERROR(CFs!R58/((1+DISCOUNT)^PV!Q$52),"")</f>
        <v>5040.6644070737048</v>
      </c>
      <c r="S58" s="10">
        <f ca="1">IFERROR(CFs!S58/((1+DISCOUNT)^PV!R$52),"")</f>
        <v>4925.4492206263049</v>
      </c>
      <c r="T58" s="10">
        <f ca="1">IFERROR(CFs!T58/((1+DISCOUNT)^PV!S$52),"")</f>
        <v>4812.8675241548472</v>
      </c>
      <c r="U58" s="10">
        <f ca="1">IFERROR(CFs!U58/((1+DISCOUNT)^PV!T$52),"")</f>
        <v>4702.859123602736</v>
      </c>
      <c r="V58" s="10">
        <f ca="1">IFERROR(CFs!V58/((1+DISCOUNT)^PV!U$52),"")</f>
        <v>4595.3652007775308</v>
      </c>
      <c r="W58" s="10">
        <f ca="1">IFERROR(CFs!W58/((1+DISCOUNT)^PV!V$52),"")</f>
        <v>4490.3282819026153</v>
      </c>
      <c r="X58" s="10">
        <f ca="1">IFERROR(CFs!X58/((1+DISCOUNT)^PV!W$52),"")</f>
        <v>4387.6922068876993</v>
      </c>
      <c r="Y58" s="10">
        <f ca="1">IFERROR(CFs!Y58/((1+DISCOUNT)^PV!X$52),"")</f>
        <v>4287.4020993016948</v>
      </c>
      <c r="Z58" s="10">
        <f ca="1">IFERROR(CFs!Z58/((1+DISCOUNT)^PV!Y$52),"")</f>
        <v>4189.4043370319423</v>
      </c>
      <c r="AA58" s="10">
        <f ca="1">IFERROR(CFs!AA58/((1+DISCOUNT)^PV!Z$52),"")</f>
        <v>4093.6465236140684</v>
      </c>
      <c r="AB58" s="10">
        <f ca="1">IFERROR(CFs!AB58/((1+DISCOUNT)^PV!AA$52),"")</f>
        <v>4000.0774602171759</v>
      </c>
      <c r="AC58" s="10">
        <f ca="1">IFERROR(CFs!AC58/((1+DISCOUNT)^PV!AB$52),"")</f>
        <v>3908.6471182693549</v>
      </c>
      <c r="AD58" s="10">
        <f ca="1">IFERROR(CFs!AD58/((1+DISCOUNT)^PV!AC$52),"")</f>
        <v>3819.3066127089128</v>
      </c>
      <c r="AE58" s="10">
        <f ca="1">IFERROR(CFs!AE58/((1+DISCOUNT)^PV!AD$52),"")</f>
        <v>3732.0081758469942</v>
      </c>
      <c r="AF58" s="10">
        <f ca="1">IFERROR(CFs!AF58/((1+DISCOUNT)^PV!AE$52),"")</f>
        <v>3646.7051318276349</v>
      </c>
      <c r="AG58" s="10">
        <f ca="1">IFERROR(CFs!AG58/((1+DISCOUNT)^PV!AF$52),"")</f>
        <v>3563.3518716715744</v>
      </c>
      <c r="AH58" s="10">
        <f ca="1">IFERROR(CFs!AH58/((1+DISCOUNT)^PV!AG$52),"")</f>
        <v>3481.9038288905108</v>
      </c>
      <c r="AI58" s="10">
        <f ca="1">IFERROR(CFs!AI58/((1+DISCOUNT)^PV!AH$52),"")</f>
        <v>3402.3174556587264</v>
      </c>
      <c r="AJ58" s="10">
        <f ca="1">IFERROR(CFs!AJ58/((1+DISCOUNT)^PV!AI$52),"")</f>
        <v>3324.5501995293844</v>
      </c>
      <c r="AK58" s="10">
        <f ca="1">IFERROR(CFs!AK58/((1+DISCOUNT)^PV!AJ$52),"")</f>
        <v>3248.5604806829983</v>
      </c>
      <c r="AL58" s="10">
        <f ca="1">IFERROR(CFs!AL58/((1+DISCOUNT)^PV!AK$52),"")</f>
        <v>3174.3076696959583</v>
      </c>
    </row>
    <row r="59" spans="1:38" s="12" customFormat="1" x14ac:dyDescent="0.25">
      <c r="A59" t="s">
        <v>164</v>
      </c>
      <c r="D59" s="15">
        <f ca="1">CFs!D59</f>
        <v>0</v>
      </c>
      <c r="E59" s="10">
        <f ca="1">IFERROR(CFs!E59/((1+DISCOUNT)^PV!D$52),"")</f>
        <v>0</v>
      </c>
      <c r="F59" s="10">
        <f ca="1">IFERROR(CFs!F59/((1+DISCOUNT)^PV!E$52),"")</f>
        <v>0</v>
      </c>
      <c r="G59" s="10">
        <f ca="1">IFERROR(CFs!G59/((1+DISCOUNT)^PV!F$52),"")</f>
        <v>0</v>
      </c>
      <c r="H59" s="10">
        <f ca="1">IFERROR(CFs!H59/((1+DISCOUNT)^PV!G$52),"")</f>
        <v>0</v>
      </c>
      <c r="I59" s="10">
        <f ca="1">IFERROR(CFs!I59/((1+DISCOUNT)^PV!H$52),"")</f>
        <v>0</v>
      </c>
      <c r="J59" s="10">
        <f ca="1">IFERROR(CFs!J59/((1+DISCOUNT)^PV!I$52),"")</f>
        <v>0</v>
      </c>
      <c r="K59" s="10">
        <f ca="1">IFERROR(CFs!K59/((1+DISCOUNT)^PV!J$52),"")</f>
        <v>0</v>
      </c>
      <c r="L59" s="10">
        <f ca="1">IFERROR(CFs!L59/((1+DISCOUNT)^PV!K$52),"")</f>
        <v>0</v>
      </c>
      <c r="M59" s="10">
        <f ca="1">IFERROR(CFs!M59/((1+DISCOUNT)^PV!L$52),"")</f>
        <v>0</v>
      </c>
      <c r="N59" s="10">
        <f ca="1">IFERROR(CFs!N59/((1+DISCOUNT)^PV!M$52),"")</f>
        <v>0</v>
      </c>
      <c r="O59" s="10">
        <f ca="1">IFERROR(CFs!O59/((1+DISCOUNT)^PV!N$52),"")</f>
        <v>0</v>
      </c>
      <c r="P59" s="10">
        <f ca="1">IFERROR(CFs!P59/((1+DISCOUNT)^PV!O$52),"")</f>
        <v>0</v>
      </c>
      <c r="Q59" s="10">
        <f ca="1">IFERROR(CFs!Q59/((1+DISCOUNT)^PV!P$52),"")</f>
        <v>0</v>
      </c>
      <c r="R59" s="10">
        <f ca="1">IFERROR(CFs!R59/((1+DISCOUNT)^PV!Q$52),"")</f>
        <v>0</v>
      </c>
      <c r="S59" s="10">
        <f ca="1">IFERROR(CFs!S59/((1+DISCOUNT)^PV!R$52),"")</f>
        <v>0</v>
      </c>
      <c r="T59" s="10">
        <f ca="1">IFERROR(CFs!T59/((1+DISCOUNT)^PV!S$52),"")</f>
        <v>0</v>
      </c>
      <c r="U59" s="10">
        <f ca="1">IFERROR(CFs!U59/((1+DISCOUNT)^PV!T$52),"")</f>
        <v>0</v>
      </c>
      <c r="V59" s="10">
        <f ca="1">IFERROR(CFs!V59/((1+DISCOUNT)^PV!U$52),"")</f>
        <v>0</v>
      </c>
      <c r="W59" s="10">
        <f ca="1">IFERROR(CFs!W59/((1+DISCOUNT)^PV!V$52),"")</f>
        <v>0</v>
      </c>
      <c r="X59" s="10">
        <f ca="1">IFERROR(CFs!X59/((1+DISCOUNT)^PV!W$52),"")</f>
        <v>0</v>
      </c>
      <c r="Y59" s="10">
        <f ca="1">IFERROR(CFs!Y59/((1+DISCOUNT)^PV!X$52),"")</f>
        <v>0</v>
      </c>
      <c r="Z59" s="10">
        <f ca="1">IFERROR(CFs!Z59/((1+DISCOUNT)^PV!Y$52),"")</f>
        <v>0</v>
      </c>
      <c r="AA59" s="10">
        <f ca="1">IFERROR(CFs!AA59/((1+DISCOUNT)^PV!Z$52),"")</f>
        <v>0</v>
      </c>
      <c r="AB59" s="10">
        <f ca="1">IFERROR(CFs!AB59/((1+DISCOUNT)^PV!AA$52),"")</f>
        <v>0</v>
      </c>
      <c r="AC59" s="10">
        <f ca="1">IFERROR(CFs!AC59/((1+DISCOUNT)^PV!AB$52),"")</f>
        <v>0</v>
      </c>
      <c r="AD59" s="10">
        <f ca="1">IFERROR(CFs!AD59/((1+DISCOUNT)^PV!AC$52),"")</f>
        <v>0</v>
      </c>
      <c r="AE59" s="10">
        <f ca="1">IFERROR(CFs!AE59/((1+DISCOUNT)^PV!AD$52),"")</f>
        <v>0</v>
      </c>
      <c r="AF59" s="10">
        <f ca="1">IFERROR(CFs!AF59/((1+DISCOUNT)^PV!AE$52),"")</f>
        <v>0</v>
      </c>
      <c r="AG59" s="10">
        <f ca="1">IFERROR(CFs!AG59/((1+DISCOUNT)^PV!AF$52),"")</f>
        <v>0</v>
      </c>
      <c r="AH59" s="10">
        <f ca="1">IFERROR(CFs!AH59/((1+DISCOUNT)^PV!AG$52),"")</f>
        <v>0</v>
      </c>
      <c r="AI59" s="10">
        <f ca="1">IFERROR(CFs!AI59/((1+DISCOUNT)^PV!AH$52),"")</f>
        <v>0</v>
      </c>
      <c r="AJ59" s="10">
        <f ca="1">IFERROR(CFs!AJ59/((1+DISCOUNT)^PV!AI$52),"")</f>
        <v>0</v>
      </c>
      <c r="AK59" s="10">
        <f ca="1">IFERROR(CFs!AK59/((1+DISCOUNT)^PV!AJ$52),"")</f>
        <v>0</v>
      </c>
      <c r="AL59" s="10">
        <f ca="1">IFERROR(CFs!AL59/((1+DISCOUNT)^PV!AK$52),"")</f>
        <v>0</v>
      </c>
    </row>
    <row r="60" spans="1:38" s="12" customFormat="1" x14ac:dyDescent="0.25">
      <c r="A60" t="s">
        <v>165</v>
      </c>
      <c r="D60" s="15">
        <f ca="1">CFs!D60</f>
        <v>0</v>
      </c>
      <c r="E60" s="10">
        <f ca="1">IFERROR(CFs!E60/((1+DISCOUNT)^PV!D$52),"")</f>
        <v>0</v>
      </c>
      <c r="F60" s="10">
        <f ca="1">IFERROR(CFs!F60/((1+DISCOUNT)^PV!E$52),"")</f>
        <v>0</v>
      </c>
      <c r="G60" s="10">
        <f ca="1">IFERROR(CFs!G60/((1+DISCOUNT)^PV!F$52),"")</f>
        <v>0</v>
      </c>
      <c r="H60" s="10">
        <f ca="1">IFERROR(CFs!H60/((1+DISCOUNT)^PV!G$52),"")</f>
        <v>0</v>
      </c>
      <c r="I60" s="10">
        <f ca="1">IFERROR(CFs!I60/((1+DISCOUNT)^PV!H$52),"")</f>
        <v>0</v>
      </c>
      <c r="J60" s="10">
        <f ca="1">IFERROR(CFs!J60/((1+DISCOUNT)^PV!I$52),"")</f>
        <v>0</v>
      </c>
      <c r="K60" s="10">
        <f ca="1">IFERROR(CFs!K60/((1+DISCOUNT)^PV!J$52),"")</f>
        <v>0</v>
      </c>
      <c r="L60" s="10">
        <f ca="1">IFERROR(CFs!L60/((1+DISCOUNT)^PV!K$52),"")</f>
        <v>0</v>
      </c>
      <c r="M60" s="10">
        <f ca="1">IFERROR(CFs!M60/((1+DISCOUNT)^PV!L$52),"")</f>
        <v>0</v>
      </c>
      <c r="N60" s="10">
        <f ca="1">IFERROR(CFs!N60/((1+DISCOUNT)^PV!M$52),"")</f>
        <v>0</v>
      </c>
      <c r="O60" s="10">
        <f ca="1">IFERROR(CFs!O60/((1+DISCOUNT)^PV!N$52),"")</f>
        <v>0</v>
      </c>
      <c r="P60" s="10">
        <f ca="1">IFERROR(CFs!P60/((1+DISCOUNT)^PV!O$52),"")</f>
        <v>0</v>
      </c>
      <c r="Q60" s="10">
        <f ca="1">IFERROR(CFs!Q60/((1+DISCOUNT)^PV!P$52),"")</f>
        <v>0</v>
      </c>
      <c r="R60" s="10">
        <f ca="1">IFERROR(CFs!R60/((1+DISCOUNT)^PV!Q$52),"")</f>
        <v>0</v>
      </c>
      <c r="S60" s="10">
        <f ca="1">IFERROR(CFs!S60/((1+DISCOUNT)^PV!R$52),"")</f>
        <v>0</v>
      </c>
      <c r="T60" s="10">
        <f ca="1">IFERROR(CFs!T60/((1+DISCOUNT)^PV!S$52),"")</f>
        <v>0</v>
      </c>
      <c r="U60" s="10">
        <f ca="1">IFERROR(CFs!U60/((1+DISCOUNT)^PV!T$52),"")</f>
        <v>0</v>
      </c>
      <c r="V60" s="10">
        <f ca="1">IFERROR(CFs!V60/((1+DISCOUNT)^PV!U$52),"")</f>
        <v>0</v>
      </c>
      <c r="W60" s="10">
        <f ca="1">IFERROR(CFs!W60/((1+DISCOUNT)^PV!V$52),"")</f>
        <v>0</v>
      </c>
      <c r="X60" s="10">
        <f ca="1">IFERROR(CFs!X60/((1+DISCOUNT)^PV!W$52),"")</f>
        <v>0</v>
      </c>
      <c r="Y60" s="10">
        <f ca="1">IFERROR(CFs!Y60/((1+DISCOUNT)^PV!X$52),"")</f>
        <v>0</v>
      </c>
      <c r="Z60" s="10">
        <f ca="1">IFERROR(CFs!Z60/((1+DISCOUNT)^PV!Y$52),"")</f>
        <v>0</v>
      </c>
      <c r="AA60" s="10">
        <f ca="1">IFERROR(CFs!AA60/((1+DISCOUNT)^PV!Z$52),"")</f>
        <v>0</v>
      </c>
      <c r="AB60" s="10">
        <f ca="1">IFERROR(CFs!AB60/((1+DISCOUNT)^PV!AA$52),"")</f>
        <v>0</v>
      </c>
      <c r="AC60" s="10">
        <f ca="1">IFERROR(CFs!AC60/((1+DISCOUNT)^PV!AB$52),"")</f>
        <v>0</v>
      </c>
      <c r="AD60" s="10">
        <f ca="1">IFERROR(CFs!AD60/((1+DISCOUNT)^PV!AC$52),"")</f>
        <v>0</v>
      </c>
      <c r="AE60" s="10">
        <f ca="1">IFERROR(CFs!AE60/((1+DISCOUNT)^PV!AD$52),"")</f>
        <v>0</v>
      </c>
      <c r="AF60" s="10">
        <f ca="1">IFERROR(CFs!AF60/((1+DISCOUNT)^PV!AE$52),"")</f>
        <v>0</v>
      </c>
      <c r="AG60" s="10">
        <f ca="1">IFERROR(CFs!AG60/((1+DISCOUNT)^PV!AF$52),"")</f>
        <v>0</v>
      </c>
      <c r="AH60" s="10">
        <f ca="1">IFERROR(CFs!AH60/((1+DISCOUNT)^PV!AG$52),"")</f>
        <v>0</v>
      </c>
      <c r="AI60" s="10">
        <f ca="1">IFERROR(CFs!AI60/((1+DISCOUNT)^PV!AH$52),"")</f>
        <v>0</v>
      </c>
      <c r="AJ60" s="10">
        <f ca="1">IFERROR(CFs!AJ60/((1+DISCOUNT)^PV!AI$52),"")</f>
        <v>0</v>
      </c>
      <c r="AK60" s="10">
        <f ca="1">IFERROR(CFs!AK60/((1+DISCOUNT)^PV!AJ$52),"")</f>
        <v>0</v>
      </c>
      <c r="AL60" s="10">
        <f ca="1">IFERROR(CFs!AL60/((1+DISCOUNT)^PV!AK$52),"")</f>
        <v>0</v>
      </c>
    </row>
    <row r="61" spans="1:38" s="12" customFormat="1" x14ac:dyDescent="0.25">
      <c r="A61" s="17"/>
    </row>
    <row r="62" spans="1:38" ht="18.75" x14ac:dyDescent="0.3">
      <c r="A62" s="4" t="s">
        <v>5</v>
      </c>
      <c r="B62" s="6" t="s">
        <v>7</v>
      </c>
      <c r="C62" s="6" t="s">
        <v>0</v>
      </c>
      <c r="D62" s="3">
        <v>1</v>
      </c>
      <c r="E62" s="3">
        <v>2</v>
      </c>
      <c r="F62" s="3">
        <v>3</v>
      </c>
      <c r="G62" s="3">
        <v>4</v>
      </c>
      <c r="H62" s="3">
        <v>5</v>
      </c>
      <c r="I62" s="3">
        <v>6</v>
      </c>
      <c r="J62" s="3">
        <v>7</v>
      </c>
      <c r="K62" s="3">
        <v>8</v>
      </c>
      <c r="L62" s="3">
        <v>9</v>
      </c>
      <c r="M62" s="3">
        <v>10</v>
      </c>
      <c r="N62" s="3">
        <v>11</v>
      </c>
      <c r="O62" s="3">
        <v>12</v>
      </c>
      <c r="P62" s="3">
        <v>13</v>
      </c>
      <c r="Q62" s="3">
        <v>14</v>
      </c>
      <c r="R62" s="3">
        <v>15</v>
      </c>
      <c r="S62" s="3">
        <v>16</v>
      </c>
      <c r="T62" s="3">
        <v>17</v>
      </c>
      <c r="U62" s="3">
        <v>18</v>
      </c>
      <c r="V62" s="3">
        <v>19</v>
      </c>
      <c r="W62" s="3">
        <v>20</v>
      </c>
      <c r="X62" s="3">
        <v>21</v>
      </c>
      <c r="Y62" s="3">
        <v>22</v>
      </c>
      <c r="Z62" s="3">
        <v>23</v>
      </c>
      <c r="AA62" s="3">
        <v>24</v>
      </c>
      <c r="AB62" s="3">
        <v>25</v>
      </c>
      <c r="AC62" s="3">
        <v>26</v>
      </c>
      <c r="AD62" s="3">
        <v>27</v>
      </c>
      <c r="AE62" s="3">
        <v>28</v>
      </c>
      <c r="AF62" s="3">
        <v>29</v>
      </c>
      <c r="AG62" s="3">
        <v>30</v>
      </c>
      <c r="AH62" s="3">
        <v>31</v>
      </c>
      <c r="AI62" s="3">
        <v>32</v>
      </c>
      <c r="AJ62" s="3">
        <v>33</v>
      </c>
      <c r="AK62" s="3">
        <v>34</v>
      </c>
      <c r="AL62" s="3">
        <v>35</v>
      </c>
    </row>
    <row r="63" spans="1:38" x14ac:dyDescent="0.25">
      <c r="A63" t="str">
        <f>MAIN!$B$16</f>
        <v>Ēkas būvkonstrukcijas: Karkass</v>
      </c>
      <c r="B63" s="2">
        <f ca="1">CFs!B63</f>
        <v>70</v>
      </c>
      <c r="C63" s="2">
        <f>CFs!C63</f>
        <v>350539.8</v>
      </c>
      <c r="D63" s="2">
        <f>C63</f>
        <v>350539.8</v>
      </c>
      <c r="E63" s="2" t="str">
        <f ca="1">IFERROR(CFs!E63/((1+DISCOUNT)^PV!D$62),"")</f>
        <v/>
      </c>
      <c r="F63" s="2" t="str">
        <f ca="1">IFERROR(CFs!F63/((1+DISCOUNT)^PV!E$62),"")</f>
        <v/>
      </c>
      <c r="G63" s="2" t="str">
        <f ca="1">IFERROR(CFs!G63/((1+DISCOUNT)^PV!F$62),"")</f>
        <v/>
      </c>
      <c r="H63" s="2" t="str">
        <f ca="1">IFERROR(CFs!H63/((1+DISCOUNT)^PV!G$62),"")</f>
        <v/>
      </c>
      <c r="I63" s="2" t="str">
        <f ca="1">IFERROR(CFs!I63/((1+DISCOUNT)^PV!H$62),"")</f>
        <v/>
      </c>
      <c r="J63" s="2" t="str">
        <f ca="1">IFERROR(CFs!J63/((1+DISCOUNT)^PV!I$62),"")</f>
        <v/>
      </c>
      <c r="K63" s="2" t="str">
        <f ca="1">IFERROR(CFs!K63/((1+DISCOUNT)^PV!J$62),"")</f>
        <v/>
      </c>
      <c r="L63" s="2" t="str">
        <f ca="1">IFERROR(CFs!L63/((1+DISCOUNT)^PV!K$62),"")</f>
        <v/>
      </c>
      <c r="M63" s="2" t="str">
        <f ca="1">IFERROR(CFs!M63/((1+DISCOUNT)^PV!L$62),"")</f>
        <v/>
      </c>
      <c r="N63" s="2" t="str">
        <f ca="1">IFERROR(CFs!N63/((1+DISCOUNT)^PV!M$62),"")</f>
        <v/>
      </c>
      <c r="O63" s="2" t="str">
        <f ca="1">IFERROR(CFs!O63/((1+DISCOUNT)^PV!N$62),"")</f>
        <v/>
      </c>
      <c r="P63" s="2" t="str">
        <f ca="1">IFERROR(CFs!P63/((1+DISCOUNT)^PV!O$62),"")</f>
        <v/>
      </c>
      <c r="Q63" s="2" t="str">
        <f ca="1">IFERROR(CFs!Q63/((1+DISCOUNT)^PV!P$62),"")</f>
        <v/>
      </c>
      <c r="R63" s="2" t="str">
        <f ca="1">IFERROR(CFs!R63/((1+DISCOUNT)^PV!Q$62),"")</f>
        <v/>
      </c>
      <c r="S63" s="2" t="str">
        <f ca="1">IFERROR(CFs!S63/((1+DISCOUNT)^PV!R$62),"")</f>
        <v/>
      </c>
      <c r="T63" s="2" t="str">
        <f ca="1">IFERROR(CFs!T63/((1+DISCOUNT)^PV!S$62),"")</f>
        <v/>
      </c>
      <c r="U63" s="2" t="str">
        <f ca="1">IFERROR(CFs!U63/((1+DISCOUNT)^PV!T$62),"")</f>
        <v/>
      </c>
      <c r="V63" s="2" t="str">
        <f ca="1">IFERROR(CFs!V63/((1+DISCOUNT)^PV!U$62),"")</f>
        <v/>
      </c>
      <c r="W63" s="2" t="str">
        <f ca="1">IFERROR(CFs!W63/((1+DISCOUNT)^PV!V$62),"")</f>
        <v/>
      </c>
      <c r="X63" s="2" t="str">
        <f ca="1">IFERROR(CFs!X63/((1+DISCOUNT)^PV!W$62),"")</f>
        <v/>
      </c>
      <c r="Y63" s="2" t="str">
        <f ca="1">IFERROR(CFs!Y63/((1+DISCOUNT)^PV!X$62),"")</f>
        <v/>
      </c>
      <c r="Z63" s="2" t="str">
        <f ca="1">IFERROR(CFs!Z63/((1+DISCOUNT)^PV!Y$62),"")</f>
        <v/>
      </c>
      <c r="AA63" s="2" t="str">
        <f ca="1">IFERROR(CFs!AA63/((1+DISCOUNT)^PV!Z$62),"")</f>
        <v/>
      </c>
      <c r="AB63" s="2" t="str">
        <f ca="1">IFERROR(CFs!AB63/((1+DISCOUNT)^PV!AA$62),"")</f>
        <v/>
      </c>
      <c r="AC63" s="2" t="str">
        <f ca="1">IFERROR(CFs!AC63/((1+DISCOUNT)^PV!AB$62),"")</f>
        <v/>
      </c>
      <c r="AD63" s="2" t="str">
        <f ca="1">IFERROR(CFs!AD63/((1+DISCOUNT)^PV!AC$62),"")</f>
        <v/>
      </c>
      <c r="AE63" s="2" t="str">
        <f ca="1">IFERROR(CFs!AE63/((1+DISCOUNT)^PV!AD$62),"")</f>
        <v/>
      </c>
      <c r="AF63" s="2" t="str">
        <f ca="1">IFERROR(CFs!AF63/((1+DISCOUNT)^PV!AE$62),"")</f>
        <v/>
      </c>
      <c r="AG63" s="2" t="str">
        <f ca="1">IFERROR(CFs!AG63/((1+DISCOUNT)^PV!AF$62),"")</f>
        <v/>
      </c>
      <c r="AH63" s="2" t="str">
        <f ca="1">IFERROR(CFs!AH63/((1+DISCOUNT)^PV!AG$62),"")</f>
        <v/>
      </c>
      <c r="AI63" s="2" t="str">
        <f ca="1">IFERROR(CFs!AI63/((1+DISCOUNT)^PV!AH$62),"")</f>
        <v/>
      </c>
      <c r="AJ63" s="2" t="str">
        <f ca="1">IFERROR(CFs!AJ63/((1+DISCOUNT)^PV!AI$62),"")</f>
        <v/>
      </c>
      <c r="AK63" s="2" t="str">
        <f ca="1">IFERROR(CFs!AK63/((1+DISCOUNT)^PV!AJ$62),"")</f>
        <v/>
      </c>
      <c r="AL63" s="2" t="str">
        <f ca="1">IFERROR(CFs!AL63/((1+DISCOUNT)^PV!AK$62),"")</f>
        <v/>
      </c>
    </row>
    <row r="64" spans="1:38" x14ac:dyDescent="0.25">
      <c r="A64" t="str">
        <f>MAIN!$B$22</f>
        <v>Ēkas būvkonstrukcijas: Pamati</v>
      </c>
      <c r="B64" s="2">
        <f ca="1">CFs!B64</f>
        <v>80</v>
      </c>
      <c r="C64" s="2">
        <f>CFs!C64</f>
        <v>276744.60800000001</v>
      </c>
      <c r="D64" s="2">
        <f t="shared" ref="D64:D65" si="6">C64</f>
        <v>276744.60800000001</v>
      </c>
      <c r="E64" s="2" t="str">
        <f ca="1">IFERROR(CFs!E64/((1+DISCOUNT)^PV!D$62),"")</f>
        <v/>
      </c>
      <c r="F64" s="2" t="str">
        <f ca="1">IFERROR(CFs!F64/((1+DISCOUNT)^PV!E$62),"")</f>
        <v/>
      </c>
      <c r="G64" s="2" t="str">
        <f ca="1">IFERROR(CFs!G64/((1+DISCOUNT)^PV!F$62),"")</f>
        <v/>
      </c>
      <c r="H64" s="2" t="str">
        <f ca="1">IFERROR(CFs!H64/((1+DISCOUNT)^PV!G$62),"")</f>
        <v/>
      </c>
      <c r="I64" s="2" t="str">
        <f ca="1">IFERROR(CFs!I64/((1+DISCOUNT)^PV!H$62),"")</f>
        <v/>
      </c>
      <c r="J64" s="2" t="str">
        <f ca="1">IFERROR(CFs!J64/((1+DISCOUNT)^PV!I$62),"")</f>
        <v/>
      </c>
      <c r="K64" s="2" t="str">
        <f ca="1">IFERROR(CFs!K64/((1+DISCOUNT)^PV!J$62),"")</f>
        <v/>
      </c>
      <c r="L64" s="2" t="str">
        <f ca="1">IFERROR(CFs!L64/((1+DISCOUNT)^PV!K$62),"")</f>
        <v/>
      </c>
      <c r="M64" s="2" t="str">
        <f ca="1">IFERROR(CFs!M64/((1+DISCOUNT)^PV!L$62),"")</f>
        <v/>
      </c>
      <c r="N64" s="2" t="str">
        <f ca="1">IFERROR(CFs!N64/((1+DISCOUNT)^PV!M$62),"")</f>
        <v/>
      </c>
      <c r="O64" s="2" t="str">
        <f ca="1">IFERROR(CFs!O64/((1+DISCOUNT)^PV!N$62),"")</f>
        <v/>
      </c>
      <c r="P64" s="2" t="str">
        <f ca="1">IFERROR(CFs!P64/((1+DISCOUNT)^PV!O$62),"")</f>
        <v/>
      </c>
      <c r="Q64" s="2" t="str">
        <f ca="1">IFERROR(CFs!Q64/((1+DISCOUNT)^PV!P$62),"")</f>
        <v/>
      </c>
      <c r="R64" s="2" t="str">
        <f ca="1">IFERROR(CFs!R64/((1+DISCOUNT)^PV!Q$62),"")</f>
        <v/>
      </c>
      <c r="S64" s="2" t="str">
        <f ca="1">IFERROR(CFs!S64/((1+DISCOUNT)^PV!R$62),"")</f>
        <v/>
      </c>
      <c r="T64" s="2" t="str">
        <f ca="1">IFERROR(CFs!T64/((1+DISCOUNT)^PV!S$62),"")</f>
        <v/>
      </c>
      <c r="U64" s="2" t="str">
        <f ca="1">IFERROR(CFs!U64/((1+DISCOUNT)^PV!T$62),"")</f>
        <v/>
      </c>
      <c r="V64" s="2" t="str">
        <f ca="1">IFERROR(CFs!V64/((1+DISCOUNT)^PV!U$62),"")</f>
        <v/>
      </c>
      <c r="W64" s="2" t="str">
        <f ca="1">IFERROR(CFs!W64/((1+DISCOUNT)^PV!V$62),"")</f>
        <v/>
      </c>
      <c r="X64" s="2" t="str">
        <f ca="1">IFERROR(CFs!X64/((1+DISCOUNT)^PV!W$62),"")</f>
        <v/>
      </c>
      <c r="Y64" s="2" t="str">
        <f ca="1">IFERROR(CFs!Y64/((1+DISCOUNT)^PV!X$62),"")</f>
        <v/>
      </c>
      <c r="Z64" s="2" t="str">
        <f ca="1">IFERROR(CFs!Z64/((1+DISCOUNT)^PV!Y$62),"")</f>
        <v/>
      </c>
      <c r="AA64" s="2" t="str">
        <f ca="1">IFERROR(CFs!AA64/((1+DISCOUNT)^PV!Z$62),"")</f>
        <v/>
      </c>
      <c r="AB64" s="2" t="str">
        <f ca="1">IFERROR(CFs!AB64/((1+DISCOUNT)^PV!AA$62),"")</f>
        <v/>
      </c>
      <c r="AC64" s="2" t="str">
        <f ca="1">IFERROR(CFs!AC64/((1+DISCOUNT)^PV!AB$62),"")</f>
        <v/>
      </c>
      <c r="AD64" s="2" t="str">
        <f ca="1">IFERROR(CFs!AD64/((1+DISCOUNT)^PV!AC$62),"")</f>
        <v/>
      </c>
      <c r="AE64" s="2" t="str">
        <f ca="1">IFERROR(CFs!AE64/((1+DISCOUNT)^PV!AD$62),"")</f>
        <v/>
      </c>
      <c r="AF64" s="2" t="str">
        <f ca="1">IFERROR(CFs!AF64/((1+DISCOUNT)^PV!AE$62),"")</f>
        <v/>
      </c>
      <c r="AG64" s="2" t="str">
        <f ca="1">IFERROR(CFs!AG64/((1+DISCOUNT)^PV!AF$62),"")</f>
        <v/>
      </c>
      <c r="AH64" s="2" t="str">
        <f ca="1">IFERROR(CFs!AH64/((1+DISCOUNT)^PV!AG$62),"")</f>
        <v/>
      </c>
      <c r="AI64" s="2" t="str">
        <f ca="1">IFERROR(CFs!AI64/((1+DISCOUNT)^PV!AH$62),"")</f>
        <v/>
      </c>
      <c r="AJ64" s="2" t="str">
        <f ca="1">IFERROR(CFs!AJ64/((1+DISCOUNT)^PV!AI$62),"")</f>
        <v/>
      </c>
      <c r="AK64" s="2" t="str">
        <f ca="1">IFERROR(CFs!AK64/((1+DISCOUNT)^PV!AJ$62),"")</f>
        <v/>
      </c>
      <c r="AL64" s="2" t="str">
        <f ca="1">IFERROR(CFs!AL64/((1+DISCOUNT)^PV!AK$62),"")</f>
        <v/>
      </c>
    </row>
    <row r="65" spans="1:38" x14ac:dyDescent="0.25">
      <c r="A65" t="str">
        <f>MAIN!$B$28</f>
        <v>Ēkas būvkonstrukcijas: Jumts</v>
      </c>
      <c r="B65" s="2">
        <f ca="1">CFs!B65</f>
        <v>80</v>
      </c>
      <c r="C65" s="2">
        <f>CFs!C65</f>
        <v>202904.3</v>
      </c>
      <c r="D65" s="2">
        <f t="shared" si="6"/>
        <v>202904.3</v>
      </c>
      <c r="E65" s="2" t="str">
        <f ca="1">IFERROR(CFs!E65/((1+DISCOUNT)^PV!D$62),"")</f>
        <v/>
      </c>
      <c r="F65" s="2" t="str">
        <f ca="1">IFERROR(CFs!F65/((1+DISCOUNT)^PV!E$62),"")</f>
        <v/>
      </c>
      <c r="G65" s="2" t="str">
        <f ca="1">IFERROR(CFs!G65/((1+DISCOUNT)^PV!F$62),"")</f>
        <v/>
      </c>
      <c r="H65" s="2" t="str">
        <f ca="1">IFERROR(CFs!H65/((1+DISCOUNT)^PV!G$62),"")</f>
        <v/>
      </c>
      <c r="I65" s="2" t="str">
        <f ca="1">IFERROR(CFs!I65/((1+DISCOUNT)^PV!H$62),"")</f>
        <v/>
      </c>
      <c r="J65" s="2" t="str">
        <f ca="1">IFERROR(CFs!J65/((1+DISCOUNT)^PV!I$62),"")</f>
        <v/>
      </c>
      <c r="K65" s="2" t="str">
        <f ca="1">IFERROR(CFs!K65/((1+DISCOUNT)^PV!J$62),"")</f>
        <v/>
      </c>
      <c r="L65" s="2" t="str">
        <f ca="1">IFERROR(CFs!L65/((1+DISCOUNT)^PV!K$62),"")</f>
        <v/>
      </c>
      <c r="M65" s="2" t="str">
        <f ca="1">IFERROR(CFs!M65/((1+DISCOUNT)^PV!L$62),"")</f>
        <v/>
      </c>
      <c r="N65" s="2" t="str">
        <f ca="1">IFERROR(CFs!N65/((1+DISCOUNT)^PV!M$62),"")</f>
        <v/>
      </c>
      <c r="O65" s="2" t="str">
        <f ca="1">IFERROR(CFs!O65/((1+DISCOUNT)^PV!N$62),"")</f>
        <v/>
      </c>
      <c r="P65" s="2" t="str">
        <f ca="1">IFERROR(CFs!P65/((1+DISCOUNT)^PV!O$62),"")</f>
        <v/>
      </c>
      <c r="Q65" s="2" t="str">
        <f ca="1">IFERROR(CFs!Q65/((1+DISCOUNT)^PV!P$62),"")</f>
        <v/>
      </c>
      <c r="R65" s="2" t="str">
        <f ca="1">IFERROR(CFs!R65/((1+DISCOUNT)^PV!Q$62),"")</f>
        <v/>
      </c>
      <c r="S65" s="2" t="str">
        <f ca="1">IFERROR(CFs!S65/((1+DISCOUNT)^PV!R$62),"")</f>
        <v/>
      </c>
      <c r="T65" s="2" t="str">
        <f ca="1">IFERROR(CFs!T65/((1+DISCOUNT)^PV!S$62),"")</f>
        <v/>
      </c>
      <c r="U65" s="2" t="str">
        <f ca="1">IFERROR(CFs!U65/((1+DISCOUNT)^PV!T$62),"")</f>
        <v/>
      </c>
      <c r="V65" s="2" t="str">
        <f ca="1">IFERROR(CFs!V65/((1+DISCOUNT)^PV!U$62),"")</f>
        <v/>
      </c>
      <c r="W65" s="2" t="str">
        <f ca="1">IFERROR(CFs!W65/((1+DISCOUNT)^PV!V$62),"")</f>
        <v/>
      </c>
      <c r="X65" s="2" t="str">
        <f ca="1">IFERROR(CFs!X65/((1+DISCOUNT)^PV!W$62),"")</f>
        <v/>
      </c>
      <c r="Y65" s="2" t="str">
        <f ca="1">IFERROR(CFs!Y65/((1+DISCOUNT)^PV!X$62),"")</f>
        <v/>
      </c>
      <c r="Z65" s="2" t="str">
        <f ca="1">IFERROR(CFs!Z65/((1+DISCOUNT)^PV!Y$62),"")</f>
        <v/>
      </c>
      <c r="AA65" s="2" t="str">
        <f ca="1">IFERROR(CFs!AA65/((1+DISCOUNT)^PV!Z$62),"")</f>
        <v/>
      </c>
      <c r="AB65" s="2" t="str">
        <f ca="1">IFERROR(CFs!AB65/((1+DISCOUNT)^PV!AA$62),"")</f>
        <v/>
      </c>
      <c r="AC65" s="2" t="str">
        <f ca="1">IFERROR(CFs!AC65/((1+DISCOUNT)^PV!AB$62),"")</f>
        <v/>
      </c>
      <c r="AD65" s="2" t="str">
        <f ca="1">IFERROR(CFs!AD65/((1+DISCOUNT)^PV!AC$62),"")</f>
        <v/>
      </c>
      <c r="AE65" s="2" t="str">
        <f ca="1">IFERROR(CFs!AE65/((1+DISCOUNT)^PV!AD$62),"")</f>
        <v/>
      </c>
      <c r="AF65" s="2" t="str">
        <f ca="1">IFERROR(CFs!AF65/((1+DISCOUNT)^PV!AE$62),"")</f>
        <v/>
      </c>
      <c r="AG65" s="2" t="str">
        <f ca="1">IFERROR(CFs!AG65/((1+DISCOUNT)^PV!AF$62),"")</f>
        <v/>
      </c>
      <c r="AH65" s="2" t="str">
        <f ca="1">IFERROR(CFs!AH65/((1+DISCOUNT)^PV!AG$62),"")</f>
        <v/>
      </c>
      <c r="AI65" s="2" t="str">
        <f ca="1">IFERROR(CFs!AI65/((1+DISCOUNT)^PV!AH$62),"")</f>
        <v/>
      </c>
      <c r="AJ65" s="2" t="str">
        <f ca="1">IFERROR(CFs!AJ65/((1+DISCOUNT)^PV!AI$62),"")</f>
        <v/>
      </c>
      <c r="AK65" s="2" t="str">
        <f ca="1">IFERROR(CFs!AK65/((1+DISCOUNT)^PV!AJ$62),"")</f>
        <v/>
      </c>
      <c r="AL65" s="2" t="str">
        <f ca="1">IFERROR(CFs!AL65/((1+DISCOUNT)^PV!AK$62),"")</f>
        <v/>
      </c>
    </row>
    <row r="66" spans="1:38" x14ac:dyDescent="0.25">
      <c r="A66" t="str">
        <f>MAIN!$B$34</f>
        <v>Elektroapgāde</v>
      </c>
      <c r="B66" s="2">
        <f ca="1">CFs!B66</f>
        <v>30</v>
      </c>
      <c r="C66" s="2">
        <f>CFs!C66</f>
        <v>167120.76</v>
      </c>
      <c r="D66" s="2">
        <f t="shared" ref="D66:D78" si="7">C66</f>
        <v>167120.76</v>
      </c>
      <c r="E66" s="2" t="str">
        <f ca="1">IFERROR(CFs!E66/((1+DISCOUNT)^PV!D$62),"")</f>
        <v/>
      </c>
      <c r="F66" s="2" t="str">
        <f ca="1">IFERROR(CFs!F66/((1+DISCOUNT)^PV!E$62),"")</f>
        <v/>
      </c>
      <c r="G66" s="2" t="str">
        <f ca="1">IFERROR(CFs!G66/((1+DISCOUNT)^PV!F$62),"")</f>
        <v/>
      </c>
      <c r="H66" s="2" t="str">
        <f ca="1">IFERROR(CFs!H66/((1+DISCOUNT)^PV!G$62),"")</f>
        <v/>
      </c>
      <c r="I66" s="2" t="str">
        <f ca="1">IFERROR(CFs!I66/((1+DISCOUNT)^PV!H$62),"")</f>
        <v/>
      </c>
      <c r="J66" s="2" t="str">
        <f ca="1">IFERROR(CFs!J66/((1+DISCOUNT)^PV!I$62),"")</f>
        <v/>
      </c>
      <c r="K66" s="2" t="str">
        <f ca="1">IFERROR(CFs!K66/((1+DISCOUNT)^PV!J$62),"")</f>
        <v/>
      </c>
      <c r="L66" s="2" t="str">
        <f ca="1">IFERROR(CFs!L66/((1+DISCOUNT)^PV!K$62),"")</f>
        <v/>
      </c>
      <c r="M66" s="2" t="str">
        <f ca="1">IFERROR(CFs!M66/((1+DISCOUNT)^PV!L$62),"")</f>
        <v/>
      </c>
      <c r="N66" s="2" t="str">
        <f ca="1">IFERROR(CFs!N66/((1+DISCOUNT)^PV!M$62),"")</f>
        <v/>
      </c>
      <c r="O66" s="2" t="str">
        <f ca="1">IFERROR(CFs!O66/((1+DISCOUNT)^PV!N$62),"")</f>
        <v/>
      </c>
      <c r="P66" s="2" t="str">
        <f ca="1">IFERROR(CFs!P66/((1+DISCOUNT)^PV!O$62),"")</f>
        <v/>
      </c>
      <c r="Q66" s="2" t="str">
        <f ca="1">IFERROR(CFs!Q66/((1+DISCOUNT)^PV!P$62),"")</f>
        <v/>
      </c>
      <c r="R66" s="2" t="str">
        <f ca="1">IFERROR(CFs!R66/((1+DISCOUNT)^PV!Q$62),"")</f>
        <v/>
      </c>
      <c r="S66" s="2" t="str">
        <f ca="1">IFERROR(CFs!S66/((1+DISCOUNT)^PV!R$62),"")</f>
        <v/>
      </c>
      <c r="T66" s="2" t="str">
        <f ca="1">IFERROR(CFs!T66/((1+DISCOUNT)^PV!S$62),"")</f>
        <v/>
      </c>
      <c r="U66" s="2" t="str">
        <f ca="1">IFERROR(CFs!U66/((1+DISCOUNT)^PV!T$62),"")</f>
        <v/>
      </c>
      <c r="V66" s="2" t="str">
        <f ca="1">IFERROR(CFs!V66/((1+DISCOUNT)^PV!U$62),"")</f>
        <v/>
      </c>
      <c r="W66" s="2" t="str">
        <f ca="1">IFERROR(CFs!W66/((1+DISCOUNT)^PV!V$62),"")</f>
        <v/>
      </c>
      <c r="X66" s="2" t="str">
        <f ca="1">IFERROR(CFs!X66/((1+DISCOUNT)^PV!W$62),"")</f>
        <v/>
      </c>
      <c r="Y66" s="2" t="str">
        <f ca="1">IFERROR(CFs!Y66/((1+DISCOUNT)^PV!X$62),"")</f>
        <v/>
      </c>
      <c r="Z66" s="2" t="str">
        <f ca="1">IFERROR(CFs!Z66/((1+DISCOUNT)^PV!Y$62),"")</f>
        <v/>
      </c>
      <c r="AA66" s="2" t="str">
        <f ca="1">IFERROR(CFs!AA66/((1+DISCOUNT)^PV!Z$62),"")</f>
        <v/>
      </c>
      <c r="AB66" s="2" t="str">
        <f ca="1">IFERROR(CFs!AB66/((1+DISCOUNT)^PV!AA$62),"")</f>
        <v/>
      </c>
      <c r="AC66" s="2" t="str">
        <f ca="1">IFERROR(CFs!AC66/((1+DISCOUNT)^PV!AB$62),"")</f>
        <v/>
      </c>
      <c r="AD66" s="2" t="str">
        <f ca="1">IFERROR(CFs!AD66/((1+DISCOUNT)^PV!AC$62),"")</f>
        <v/>
      </c>
      <c r="AE66" s="2" t="str">
        <f ca="1">IFERROR(CFs!AE66/((1+DISCOUNT)^PV!AD$62),"")</f>
        <v/>
      </c>
      <c r="AF66" s="2" t="str">
        <f ca="1">IFERROR(CFs!AF66/((1+DISCOUNT)^PV!AE$62),"")</f>
        <v/>
      </c>
      <c r="AG66" s="2">
        <f ca="1">IFERROR(CFs!AG66/((1+DISCOUNT)^PV!AF$62),"")</f>
        <v>85470.095938907936</v>
      </c>
      <c r="AH66" s="2" t="str">
        <f ca="1">IFERROR(CFs!AH66/((1+DISCOUNT)^PV!AG$62),"")</f>
        <v/>
      </c>
      <c r="AI66" s="2" t="str">
        <f ca="1">IFERROR(CFs!AI66/((1+DISCOUNT)^PV!AH$62),"")</f>
        <v/>
      </c>
      <c r="AJ66" s="2" t="str">
        <f ca="1">IFERROR(CFs!AJ66/((1+DISCOUNT)^PV!AI$62),"")</f>
        <v/>
      </c>
      <c r="AK66" s="2" t="str">
        <f ca="1">IFERROR(CFs!AK66/((1+DISCOUNT)^PV!AJ$62),"")</f>
        <v/>
      </c>
      <c r="AL66" s="2" t="str">
        <f ca="1">IFERROR(CFs!AL66/((1+DISCOUNT)^PV!AK$62),"")</f>
        <v/>
      </c>
    </row>
    <row r="67" spans="1:38" x14ac:dyDescent="0.25">
      <c r="A67" t="str">
        <f>MAIN!$B$40</f>
        <v>Ventilācija</v>
      </c>
      <c r="B67" s="2">
        <f ca="1">CFs!B67</f>
        <v>20</v>
      </c>
      <c r="C67" s="2">
        <f>CFs!C67</f>
        <v>223156.65</v>
      </c>
      <c r="D67" s="2">
        <f t="shared" si="7"/>
        <v>223156.65</v>
      </c>
      <c r="E67" s="2" t="str">
        <f ca="1">IFERROR(CFs!E67/((1+DISCOUNT)^PV!D$62),"")</f>
        <v/>
      </c>
      <c r="F67" s="2" t="str">
        <f ca="1">IFERROR(CFs!F67/((1+DISCOUNT)^PV!E$62),"")</f>
        <v/>
      </c>
      <c r="G67" s="2" t="str">
        <f ca="1">IFERROR(CFs!G67/((1+DISCOUNT)^PV!F$62),"")</f>
        <v/>
      </c>
      <c r="H67" s="2" t="str">
        <f ca="1">IFERROR(CFs!H67/((1+DISCOUNT)^PV!G$62),"")</f>
        <v/>
      </c>
      <c r="I67" s="2" t="str">
        <f ca="1">IFERROR(CFs!I67/((1+DISCOUNT)^PV!H$62),"")</f>
        <v/>
      </c>
      <c r="J67" s="2" t="str">
        <f ca="1">IFERROR(CFs!J67/((1+DISCOUNT)^PV!I$62),"")</f>
        <v/>
      </c>
      <c r="K67" s="2" t="str">
        <f ca="1">IFERROR(CFs!K67/((1+DISCOUNT)^PV!J$62),"")</f>
        <v/>
      </c>
      <c r="L67" s="2" t="str">
        <f ca="1">IFERROR(CFs!L67/((1+DISCOUNT)^PV!K$62),"")</f>
        <v/>
      </c>
      <c r="M67" s="2" t="str">
        <f ca="1">IFERROR(CFs!M67/((1+DISCOUNT)^PV!L$62),"")</f>
        <v/>
      </c>
      <c r="N67" s="2" t="str">
        <f ca="1">IFERROR(CFs!N67/((1+DISCOUNT)^PV!M$62),"")</f>
        <v/>
      </c>
      <c r="O67" s="2" t="str">
        <f ca="1">IFERROR(CFs!O67/((1+DISCOUNT)^PV!N$62),"")</f>
        <v/>
      </c>
      <c r="P67" s="2" t="str">
        <f ca="1">IFERROR(CFs!P67/((1+DISCOUNT)^PV!O$62),"")</f>
        <v/>
      </c>
      <c r="Q67" s="2" t="str">
        <f ca="1">IFERROR(CFs!Q67/((1+DISCOUNT)^PV!P$62),"")</f>
        <v/>
      </c>
      <c r="R67" s="2" t="str">
        <f ca="1">IFERROR(CFs!R67/((1+DISCOUNT)^PV!Q$62),"")</f>
        <v/>
      </c>
      <c r="S67" s="2" t="str">
        <f ca="1">IFERROR(CFs!S67/((1+DISCOUNT)^PV!R$62),"")</f>
        <v/>
      </c>
      <c r="T67" s="2" t="str">
        <f ca="1">IFERROR(CFs!T67/((1+DISCOUNT)^PV!S$62),"")</f>
        <v/>
      </c>
      <c r="U67" s="2" t="str">
        <f ca="1">IFERROR(CFs!U67/((1+DISCOUNT)^PV!T$62),"")</f>
        <v/>
      </c>
      <c r="V67" s="2" t="str">
        <f ca="1">IFERROR(CFs!V67/((1+DISCOUNT)^PV!U$62),"")</f>
        <v/>
      </c>
      <c r="W67" s="2">
        <f ca="1">IFERROR(CFs!W67/((1+DISCOUNT)^PV!V$62),"")</f>
        <v>143817.92074359913</v>
      </c>
      <c r="X67" s="2" t="str">
        <f ca="1">IFERROR(CFs!X67/((1+DISCOUNT)^PV!W$62),"")</f>
        <v/>
      </c>
      <c r="Y67" s="2" t="str">
        <f ca="1">IFERROR(CFs!Y67/((1+DISCOUNT)^PV!X$62),"")</f>
        <v/>
      </c>
      <c r="Z67" s="2" t="str">
        <f ca="1">IFERROR(CFs!Z67/((1+DISCOUNT)^PV!Y$62),"")</f>
        <v/>
      </c>
      <c r="AA67" s="2" t="str">
        <f ca="1">IFERROR(CFs!AA67/((1+DISCOUNT)^PV!Z$62),"")</f>
        <v/>
      </c>
      <c r="AB67" s="2" t="str">
        <f ca="1">IFERROR(CFs!AB67/((1+DISCOUNT)^PV!AA$62),"")</f>
        <v/>
      </c>
      <c r="AC67" s="2" t="str">
        <f ca="1">IFERROR(CFs!AC67/((1+DISCOUNT)^PV!AB$62),"")</f>
        <v/>
      </c>
      <c r="AD67" s="2" t="str">
        <f ca="1">IFERROR(CFs!AD67/((1+DISCOUNT)^PV!AC$62),"")</f>
        <v/>
      </c>
      <c r="AE67" s="2" t="str">
        <f ca="1">IFERROR(CFs!AE67/((1+DISCOUNT)^PV!AD$62),"")</f>
        <v/>
      </c>
      <c r="AF67" s="2" t="str">
        <f ca="1">IFERROR(CFs!AF67/((1+DISCOUNT)^PV!AE$62),"")</f>
        <v/>
      </c>
      <c r="AG67" s="2" t="str">
        <f ca="1">IFERROR(CFs!AG67/((1+DISCOUNT)^PV!AF$62),"")</f>
        <v/>
      </c>
      <c r="AH67" s="2" t="str">
        <f ca="1">IFERROR(CFs!AH67/((1+DISCOUNT)^PV!AG$62),"")</f>
        <v/>
      </c>
      <c r="AI67" s="2" t="str">
        <f ca="1">IFERROR(CFs!AI67/((1+DISCOUNT)^PV!AH$62),"")</f>
        <v/>
      </c>
      <c r="AJ67" s="2" t="str">
        <f ca="1">IFERROR(CFs!AJ67/((1+DISCOUNT)^PV!AI$62),"")</f>
        <v/>
      </c>
      <c r="AK67" s="2" t="str">
        <f ca="1">IFERROR(CFs!AK67/((1+DISCOUNT)^PV!AJ$62),"")</f>
        <v/>
      </c>
      <c r="AL67" s="2" t="str">
        <f ca="1">IFERROR(CFs!AL67/((1+DISCOUNT)^PV!AK$62),"")</f>
        <v/>
      </c>
    </row>
    <row r="68" spans="1:38" x14ac:dyDescent="0.25">
      <c r="A68" t="str">
        <f>MAIN!$B$46</f>
        <v>Apkure</v>
      </c>
      <c r="B68" s="2">
        <f ca="1">CFs!B68</f>
        <v>20</v>
      </c>
      <c r="C68" s="2">
        <f>CFs!C68</f>
        <v>175788.68650000001</v>
      </c>
      <c r="D68" s="2">
        <f t="shared" si="7"/>
        <v>175788.68650000001</v>
      </c>
      <c r="E68" s="2" t="str">
        <f ca="1">IFERROR(CFs!E68/((1+DISCOUNT)^PV!D$62),"")</f>
        <v/>
      </c>
      <c r="F68" s="2" t="str">
        <f ca="1">IFERROR(CFs!F68/((1+DISCOUNT)^PV!E$62),"")</f>
        <v/>
      </c>
      <c r="G68" s="2" t="str">
        <f ca="1">IFERROR(CFs!G68/((1+DISCOUNT)^PV!F$62),"")</f>
        <v/>
      </c>
      <c r="H68" s="2" t="str">
        <f ca="1">IFERROR(CFs!H68/((1+DISCOUNT)^PV!G$62),"")</f>
        <v/>
      </c>
      <c r="I68" s="2" t="str">
        <f ca="1">IFERROR(CFs!I68/((1+DISCOUNT)^PV!H$62),"")</f>
        <v/>
      </c>
      <c r="J68" s="2" t="str">
        <f ca="1">IFERROR(CFs!J68/((1+DISCOUNT)^PV!I$62),"")</f>
        <v/>
      </c>
      <c r="K68" s="2" t="str">
        <f ca="1">IFERROR(CFs!K68/((1+DISCOUNT)^PV!J$62),"")</f>
        <v/>
      </c>
      <c r="L68" s="2" t="str">
        <f ca="1">IFERROR(CFs!L68/((1+DISCOUNT)^PV!K$62),"")</f>
        <v/>
      </c>
      <c r="M68" s="2" t="str">
        <f ca="1">IFERROR(CFs!M68/((1+DISCOUNT)^PV!L$62),"")</f>
        <v/>
      </c>
      <c r="N68" s="2" t="str">
        <f ca="1">IFERROR(CFs!N68/((1+DISCOUNT)^PV!M$62),"")</f>
        <v/>
      </c>
      <c r="O68" s="2" t="str">
        <f ca="1">IFERROR(CFs!O68/((1+DISCOUNT)^PV!N$62),"")</f>
        <v/>
      </c>
      <c r="P68" s="2" t="str">
        <f ca="1">IFERROR(CFs!P68/((1+DISCOUNT)^PV!O$62),"")</f>
        <v/>
      </c>
      <c r="Q68" s="2" t="str">
        <f ca="1">IFERROR(CFs!Q68/((1+DISCOUNT)^PV!P$62),"")</f>
        <v/>
      </c>
      <c r="R68" s="2" t="str">
        <f ca="1">IFERROR(CFs!R68/((1+DISCOUNT)^PV!Q$62),"")</f>
        <v/>
      </c>
      <c r="S68" s="2" t="str">
        <f ca="1">IFERROR(CFs!S68/((1+DISCOUNT)^PV!R$62),"")</f>
        <v/>
      </c>
      <c r="T68" s="2" t="str">
        <f ca="1">IFERROR(CFs!T68/((1+DISCOUNT)^PV!S$62),"")</f>
        <v/>
      </c>
      <c r="U68" s="2" t="str">
        <f ca="1">IFERROR(CFs!U68/((1+DISCOUNT)^PV!T$62),"")</f>
        <v/>
      </c>
      <c r="V68" s="2" t="str">
        <f ca="1">IFERROR(CFs!V68/((1+DISCOUNT)^PV!U$62),"")</f>
        <v/>
      </c>
      <c r="W68" s="2">
        <f ca="1">IFERROR(CFs!W68/((1+DISCOUNT)^PV!V$62),"")</f>
        <v>113290.6565082349</v>
      </c>
      <c r="X68" s="2" t="str">
        <f ca="1">IFERROR(CFs!X68/((1+DISCOUNT)^PV!W$62),"")</f>
        <v/>
      </c>
      <c r="Y68" s="2" t="str">
        <f ca="1">IFERROR(CFs!Y68/((1+DISCOUNT)^PV!X$62),"")</f>
        <v/>
      </c>
      <c r="Z68" s="2" t="str">
        <f ca="1">IFERROR(CFs!Z68/((1+DISCOUNT)^PV!Y$62),"")</f>
        <v/>
      </c>
      <c r="AA68" s="2" t="str">
        <f ca="1">IFERROR(CFs!AA68/((1+DISCOUNT)^PV!Z$62),"")</f>
        <v/>
      </c>
      <c r="AB68" s="2" t="str">
        <f ca="1">IFERROR(CFs!AB68/((1+DISCOUNT)^PV!AA$62),"")</f>
        <v/>
      </c>
      <c r="AC68" s="2" t="str">
        <f ca="1">IFERROR(CFs!AC68/((1+DISCOUNT)^PV!AB$62),"")</f>
        <v/>
      </c>
      <c r="AD68" s="2" t="str">
        <f ca="1">IFERROR(CFs!AD68/((1+DISCOUNT)^PV!AC$62),"")</f>
        <v/>
      </c>
      <c r="AE68" s="2" t="str">
        <f ca="1">IFERROR(CFs!AE68/((1+DISCOUNT)^PV!AD$62),"")</f>
        <v/>
      </c>
      <c r="AF68" s="2" t="str">
        <f ca="1">IFERROR(CFs!AF68/((1+DISCOUNT)^PV!AE$62),"")</f>
        <v/>
      </c>
      <c r="AG68" s="2" t="str">
        <f ca="1">IFERROR(CFs!AG68/((1+DISCOUNT)^PV!AF$62),"")</f>
        <v/>
      </c>
      <c r="AH68" s="2" t="str">
        <f ca="1">IFERROR(CFs!AH68/((1+DISCOUNT)^PV!AG$62),"")</f>
        <v/>
      </c>
      <c r="AI68" s="2" t="str">
        <f ca="1">IFERROR(CFs!AI68/((1+DISCOUNT)^PV!AH$62),"")</f>
        <v/>
      </c>
      <c r="AJ68" s="2" t="str">
        <f ca="1">IFERROR(CFs!AJ68/((1+DISCOUNT)^PV!AI$62),"")</f>
        <v/>
      </c>
      <c r="AK68" s="2" t="str">
        <f ca="1">IFERROR(CFs!AK68/((1+DISCOUNT)^PV!AJ$62),"")</f>
        <v/>
      </c>
      <c r="AL68" s="2" t="str">
        <f ca="1">IFERROR(CFs!AL68/((1+DISCOUNT)^PV!AK$62),"")</f>
        <v/>
      </c>
    </row>
    <row r="69" spans="1:38" x14ac:dyDescent="0.25">
      <c r="A69" t="str">
        <f>MAIN!$B$52</f>
        <v>Ūdensvads, kanalizācija</v>
      </c>
      <c r="B69" s="2">
        <f ca="1">CFs!B69</f>
        <v>30</v>
      </c>
      <c r="C69" s="2">
        <f>CFs!C69</f>
        <v>149680.4</v>
      </c>
      <c r="D69" s="2">
        <f t="shared" si="7"/>
        <v>149680.4</v>
      </c>
      <c r="E69" s="2" t="str">
        <f ca="1">IFERROR(CFs!E69/((1+DISCOUNT)^PV!D$62),"")</f>
        <v/>
      </c>
      <c r="F69" s="2" t="str">
        <f ca="1">IFERROR(CFs!F69/((1+DISCOUNT)^PV!E$62),"")</f>
        <v/>
      </c>
      <c r="G69" s="2" t="str">
        <f ca="1">IFERROR(CFs!G69/((1+DISCOUNT)^PV!F$62),"")</f>
        <v/>
      </c>
      <c r="H69" s="2" t="str">
        <f ca="1">IFERROR(CFs!H69/((1+DISCOUNT)^PV!G$62),"")</f>
        <v/>
      </c>
      <c r="I69" s="2" t="str">
        <f ca="1">IFERROR(CFs!I69/((1+DISCOUNT)^PV!H$62),"")</f>
        <v/>
      </c>
      <c r="J69" s="2" t="str">
        <f ca="1">IFERROR(CFs!J69/((1+DISCOUNT)^PV!I$62),"")</f>
        <v/>
      </c>
      <c r="K69" s="2" t="str">
        <f ca="1">IFERROR(CFs!K69/((1+DISCOUNT)^PV!J$62),"")</f>
        <v/>
      </c>
      <c r="L69" s="2" t="str">
        <f ca="1">IFERROR(CFs!L69/((1+DISCOUNT)^PV!K$62),"")</f>
        <v/>
      </c>
      <c r="M69" s="2" t="str">
        <f ca="1">IFERROR(CFs!M69/((1+DISCOUNT)^PV!L$62),"")</f>
        <v/>
      </c>
      <c r="N69" s="2" t="str">
        <f ca="1">IFERROR(CFs!N69/((1+DISCOUNT)^PV!M$62),"")</f>
        <v/>
      </c>
      <c r="O69" s="2" t="str">
        <f ca="1">IFERROR(CFs!O69/((1+DISCOUNT)^PV!N$62),"")</f>
        <v/>
      </c>
      <c r="P69" s="2" t="str">
        <f ca="1">IFERROR(CFs!P69/((1+DISCOUNT)^PV!O$62),"")</f>
        <v/>
      </c>
      <c r="Q69" s="2" t="str">
        <f ca="1">IFERROR(CFs!Q69/((1+DISCOUNT)^PV!P$62),"")</f>
        <v/>
      </c>
      <c r="R69" s="2" t="str">
        <f ca="1">IFERROR(CFs!R69/((1+DISCOUNT)^PV!Q$62),"")</f>
        <v/>
      </c>
      <c r="S69" s="2" t="str">
        <f ca="1">IFERROR(CFs!S69/((1+DISCOUNT)^PV!R$62),"")</f>
        <v/>
      </c>
      <c r="T69" s="2" t="str">
        <f ca="1">IFERROR(CFs!T69/((1+DISCOUNT)^PV!S$62),"")</f>
        <v/>
      </c>
      <c r="U69" s="2" t="str">
        <f ca="1">IFERROR(CFs!U69/((1+DISCOUNT)^PV!T$62),"")</f>
        <v/>
      </c>
      <c r="V69" s="2" t="str">
        <f ca="1">IFERROR(CFs!V69/((1+DISCOUNT)^PV!U$62),"")</f>
        <v/>
      </c>
      <c r="W69" s="2" t="str">
        <f ca="1">IFERROR(CFs!W69/((1+DISCOUNT)^PV!V$62),"")</f>
        <v/>
      </c>
      <c r="X69" s="2" t="str">
        <f ca="1">IFERROR(CFs!X69/((1+DISCOUNT)^PV!W$62),"")</f>
        <v/>
      </c>
      <c r="Y69" s="2" t="str">
        <f ca="1">IFERROR(CFs!Y69/((1+DISCOUNT)^PV!X$62),"")</f>
        <v/>
      </c>
      <c r="Z69" s="2" t="str">
        <f ca="1">IFERROR(CFs!Z69/((1+DISCOUNT)^PV!Y$62),"")</f>
        <v/>
      </c>
      <c r="AA69" s="2" t="str">
        <f ca="1">IFERROR(CFs!AA69/((1+DISCOUNT)^PV!Z$62),"")</f>
        <v/>
      </c>
      <c r="AB69" s="2" t="str">
        <f ca="1">IFERROR(CFs!AB69/((1+DISCOUNT)^PV!AA$62),"")</f>
        <v/>
      </c>
      <c r="AC69" s="2" t="str">
        <f ca="1">IFERROR(CFs!AC69/((1+DISCOUNT)^PV!AB$62),"")</f>
        <v/>
      </c>
      <c r="AD69" s="2" t="str">
        <f ca="1">IFERROR(CFs!AD69/((1+DISCOUNT)^PV!AC$62),"")</f>
        <v/>
      </c>
      <c r="AE69" s="2" t="str">
        <f ca="1">IFERROR(CFs!AE69/((1+DISCOUNT)^PV!AD$62),"")</f>
        <v/>
      </c>
      <c r="AF69" s="2" t="str">
        <f ca="1">IFERROR(CFs!AF69/((1+DISCOUNT)^PV!AE$62),"")</f>
        <v/>
      </c>
      <c r="AG69" s="2">
        <f ca="1">IFERROR(CFs!AG69/((1+DISCOUNT)^PV!AF$62),"")</f>
        <v>76550.622126025002</v>
      </c>
      <c r="AH69" s="2" t="str">
        <f ca="1">IFERROR(CFs!AH69/((1+DISCOUNT)^PV!AG$62),"")</f>
        <v/>
      </c>
      <c r="AI69" s="2" t="str">
        <f ca="1">IFERROR(CFs!AI69/((1+DISCOUNT)^PV!AH$62),"")</f>
        <v/>
      </c>
      <c r="AJ69" s="2" t="str">
        <f ca="1">IFERROR(CFs!AJ69/((1+DISCOUNT)^PV!AI$62),"")</f>
        <v/>
      </c>
      <c r="AK69" s="2" t="str">
        <f ca="1">IFERROR(CFs!AK69/((1+DISCOUNT)^PV!AJ$62),"")</f>
        <v/>
      </c>
      <c r="AL69" s="2" t="str">
        <f ca="1">IFERROR(CFs!AL69/((1+DISCOUNT)^PV!AK$62),"")</f>
        <v/>
      </c>
    </row>
    <row r="70" spans="1:38" x14ac:dyDescent="0.25">
      <c r="A70" t="str">
        <f>MAIN!$B$59</f>
        <v>Iekšējā apdare: Griestu apdare</v>
      </c>
      <c r="B70" s="2">
        <f ca="1">CFs!B70</f>
        <v>15</v>
      </c>
      <c r="C70" s="2">
        <f>CFs!C70</f>
        <v>104989.85</v>
      </c>
      <c r="D70" s="2">
        <f t="shared" si="7"/>
        <v>104989.85</v>
      </c>
      <c r="E70" s="2" t="str">
        <f ca="1">IFERROR(CFs!E70/((1+DISCOUNT)^PV!D$62),"")</f>
        <v/>
      </c>
      <c r="F70" s="2" t="str">
        <f ca="1">IFERROR(CFs!F70/((1+DISCOUNT)^PV!E$62),"")</f>
        <v/>
      </c>
      <c r="G70" s="2" t="str">
        <f ca="1">IFERROR(CFs!G70/((1+DISCOUNT)^PV!F$62),"")</f>
        <v/>
      </c>
      <c r="H70" s="2" t="str">
        <f ca="1">IFERROR(CFs!H70/((1+DISCOUNT)^PV!G$62),"")</f>
        <v/>
      </c>
      <c r="I70" s="2" t="str">
        <f ca="1">IFERROR(CFs!I70/((1+DISCOUNT)^PV!H$62),"")</f>
        <v/>
      </c>
      <c r="J70" s="2" t="str">
        <f ca="1">IFERROR(CFs!J70/((1+DISCOUNT)^PV!I$62),"")</f>
        <v/>
      </c>
      <c r="K70" s="2" t="str">
        <f ca="1">IFERROR(CFs!K70/((1+DISCOUNT)^PV!J$62),"")</f>
        <v/>
      </c>
      <c r="L70" s="2" t="str">
        <f ca="1">IFERROR(CFs!L70/((1+DISCOUNT)^PV!K$62),"")</f>
        <v/>
      </c>
      <c r="M70" s="2" t="str">
        <f ca="1">IFERROR(CFs!M70/((1+DISCOUNT)^PV!L$62),"")</f>
        <v/>
      </c>
      <c r="N70" s="2" t="str">
        <f ca="1">IFERROR(CFs!N70/((1+DISCOUNT)^PV!M$62),"")</f>
        <v/>
      </c>
      <c r="O70" s="2" t="str">
        <f ca="1">IFERROR(CFs!O70/((1+DISCOUNT)^PV!N$62),"")</f>
        <v/>
      </c>
      <c r="P70" s="2" t="str">
        <f ca="1">IFERROR(CFs!P70/((1+DISCOUNT)^PV!O$62),"")</f>
        <v/>
      </c>
      <c r="Q70" s="2" t="str">
        <f ca="1">IFERROR(CFs!Q70/((1+DISCOUNT)^PV!P$62),"")</f>
        <v/>
      </c>
      <c r="R70" s="2">
        <f ca="1">IFERROR(CFs!R70/((1+DISCOUNT)^PV!Q$62),"")</f>
        <v>75955.66652831035</v>
      </c>
      <c r="S70" s="2" t="str">
        <f ca="1">IFERROR(CFs!S70/((1+DISCOUNT)^PV!R$62),"")</f>
        <v/>
      </c>
      <c r="T70" s="2" t="str">
        <f ca="1">IFERROR(CFs!T70/((1+DISCOUNT)^PV!S$62),"")</f>
        <v/>
      </c>
      <c r="U70" s="2" t="str">
        <f ca="1">IFERROR(CFs!U70/((1+DISCOUNT)^PV!T$62),"")</f>
        <v/>
      </c>
      <c r="V70" s="2" t="str">
        <f ca="1">IFERROR(CFs!V70/((1+DISCOUNT)^PV!U$62),"")</f>
        <v/>
      </c>
      <c r="W70" s="2" t="str">
        <f ca="1">IFERROR(CFs!W70/((1+DISCOUNT)^PV!V$62),"")</f>
        <v/>
      </c>
      <c r="X70" s="2" t="str">
        <f ca="1">IFERROR(CFs!X70/((1+DISCOUNT)^PV!W$62),"")</f>
        <v/>
      </c>
      <c r="Y70" s="2" t="str">
        <f ca="1">IFERROR(CFs!Y70/((1+DISCOUNT)^PV!X$62),"")</f>
        <v/>
      </c>
      <c r="Z70" s="2" t="str">
        <f ca="1">IFERROR(CFs!Z70/((1+DISCOUNT)^PV!Y$62),"")</f>
        <v/>
      </c>
      <c r="AA70" s="2" t="str">
        <f ca="1">IFERROR(CFs!AA70/((1+DISCOUNT)^PV!Z$62),"")</f>
        <v/>
      </c>
      <c r="AB70" s="2" t="str">
        <f ca="1">IFERROR(CFs!AB70/((1+DISCOUNT)^PV!AA$62),"")</f>
        <v/>
      </c>
      <c r="AC70" s="2" t="str">
        <f ca="1">IFERROR(CFs!AC70/((1+DISCOUNT)^PV!AB$62),"")</f>
        <v/>
      </c>
      <c r="AD70" s="2" t="str">
        <f ca="1">IFERROR(CFs!AD70/((1+DISCOUNT)^PV!AC$62),"")</f>
        <v/>
      </c>
      <c r="AE70" s="2" t="str">
        <f ca="1">IFERROR(CFs!AE70/((1+DISCOUNT)^PV!AD$62),"")</f>
        <v/>
      </c>
      <c r="AF70" s="2" t="str">
        <f ca="1">IFERROR(CFs!AF70/((1+DISCOUNT)^PV!AE$62),"")</f>
        <v/>
      </c>
      <c r="AG70" s="2">
        <f ca="1">IFERROR(CFs!AG70/((1+DISCOUNT)^PV!AF$62),"")</f>
        <v>53694.660987130228</v>
      </c>
      <c r="AH70" s="2" t="str">
        <f ca="1">IFERROR(CFs!AH70/((1+DISCOUNT)^PV!AG$62),"")</f>
        <v/>
      </c>
      <c r="AI70" s="2" t="str">
        <f ca="1">IFERROR(CFs!AI70/((1+DISCOUNT)^PV!AH$62),"")</f>
        <v/>
      </c>
      <c r="AJ70" s="2" t="str">
        <f ca="1">IFERROR(CFs!AJ70/((1+DISCOUNT)^PV!AI$62),"")</f>
        <v/>
      </c>
      <c r="AK70" s="2" t="str">
        <f ca="1">IFERROR(CFs!AK70/((1+DISCOUNT)^PV!AJ$62),"")</f>
        <v/>
      </c>
      <c r="AL70" s="2" t="str">
        <f ca="1">IFERROR(CFs!AL70/((1+DISCOUNT)^PV!AK$62),"")</f>
        <v/>
      </c>
    </row>
    <row r="71" spans="1:38" x14ac:dyDescent="0.25">
      <c r="A71" t="str">
        <f>MAIN!$B$65</f>
        <v>Iekšējā apdare: Grīdu apdare</v>
      </c>
      <c r="B71" s="2">
        <f ca="1">CFs!B71</f>
        <v>15</v>
      </c>
      <c r="C71" s="2">
        <f>CFs!C71</f>
        <v>220274.05</v>
      </c>
      <c r="D71" s="2">
        <f t="shared" ref="D71:D72" si="8">C71</f>
        <v>220274.05</v>
      </c>
      <c r="E71" s="2" t="str">
        <f ca="1">IFERROR(CFs!E71/((1+DISCOUNT)^PV!D$62),"")</f>
        <v/>
      </c>
      <c r="F71" s="2" t="str">
        <f ca="1">IFERROR(CFs!F71/((1+DISCOUNT)^PV!E$62),"")</f>
        <v/>
      </c>
      <c r="G71" s="2" t="str">
        <f ca="1">IFERROR(CFs!G71/((1+DISCOUNT)^PV!F$62),"")</f>
        <v/>
      </c>
      <c r="H71" s="2" t="str">
        <f ca="1">IFERROR(CFs!H71/((1+DISCOUNT)^PV!G$62),"")</f>
        <v/>
      </c>
      <c r="I71" s="2" t="str">
        <f ca="1">IFERROR(CFs!I71/((1+DISCOUNT)^PV!H$62),"")</f>
        <v/>
      </c>
      <c r="J71" s="2" t="str">
        <f ca="1">IFERROR(CFs!J71/((1+DISCOUNT)^PV!I$62),"")</f>
        <v/>
      </c>
      <c r="K71" s="2" t="str">
        <f ca="1">IFERROR(CFs!K71/((1+DISCOUNT)^PV!J$62),"")</f>
        <v/>
      </c>
      <c r="L71" s="2" t="str">
        <f ca="1">IFERROR(CFs!L71/((1+DISCOUNT)^PV!K$62),"")</f>
        <v/>
      </c>
      <c r="M71" s="2" t="str">
        <f ca="1">IFERROR(CFs!M71/((1+DISCOUNT)^PV!L$62),"")</f>
        <v/>
      </c>
      <c r="N71" s="2" t="str">
        <f ca="1">IFERROR(CFs!N71/((1+DISCOUNT)^PV!M$62),"")</f>
        <v/>
      </c>
      <c r="O71" s="2" t="str">
        <f ca="1">IFERROR(CFs!O71/((1+DISCOUNT)^PV!N$62),"")</f>
        <v/>
      </c>
      <c r="P71" s="2" t="str">
        <f ca="1">IFERROR(CFs!P71/((1+DISCOUNT)^PV!O$62),"")</f>
        <v/>
      </c>
      <c r="Q71" s="2" t="str">
        <f ca="1">IFERROR(CFs!Q71/((1+DISCOUNT)^PV!P$62),"")</f>
        <v/>
      </c>
      <c r="R71" s="2">
        <f ca="1">IFERROR(CFs!R71/((1+DISCOUNT)^PV!Q$62),"")</f>
        <v>159358.85503827615</v>
      </c>
      <c r="S71" s="2" t="str">
        <f ca="1">IFERROR(CFs!S71/((1+DISCOUNT)^PV!R$62),"")</f>
        <v/>
      </c>
      <c r="T71" s="2" t="str">
        <f ca="1">IFERROR(CFs!T71/((1+DISCOUNT)^PV!S$62),"")</f>
        <v/>
      </c>
      <c r="U71" s="2" t="str">
        <f ca="1">IFERROR(CFs!U71/((1+DISCOUNT)^PV!T$62),"")</f>
        <v/>
      </c>
      <c r="V71" s="2" t="str">
        <f ca="1">IFERROR(CFs!V71/((1+DISCOUNT)^PV!U$62),"")</f>
        <v/>
      </c>
      <c r="W71" s="2" t="str">
        <f ca="1">IFERROR(CFs!W71/((1+DISCOUNT)^PV!V$62),"")</f>
        <v/>
      </c>
      <c r="X71" s="2" t="str">
        <f ca="1">IFERROR(CFs!X71/((1+DISCOUNT)^PV!W$62),"")</f>
        <v/>
      </c>
      <c r="Y71" s="2" t="str">
        <f ca="1">IFERROR(CFs!Y71/((1+DISCOUNT)^PV!X$62),"")</f>
        <v/>
      </c>
      <c r="Z71" s="2" t="str">
        <f ca="1">IFERROR(CFs!Z71/((1+DISCOUNT)^PV!Y$62),"")</f>
        <v/>
      </c>
      <c r="AA71" s="2" t="str">
        <f ca="1">IFERROR(CFs!AA71/((1+DISCOUNT)^PV!Z$62),"")</f>
        <v/>
      </c>
      <c r="AB71" s="2" t="str">
        <f ca="1">IFERROR(CFs!AB71/((1+DISCOUNT)^PV!AA$62),"")</f>
        <v/>
      </c>
      <c r="AC71" s="2" t="str">
        <f ca="1">IFERROR(CFs!AC71/((1+DISCOUNT)^PV!AB$62),"")</f>
        <v/>
      </c>
      <c r="AD71" s="2" t="str">
        <f ca="1">IFERROR(CFs!AD71/((1+DISCOUNT)^PV!AC$62),"")</f>
        <v/>
      </c>
      <c r="AE71" s="2" t="str">
        <f ca="1">IFERROR(CFs!AE71/((1+DISCOUNT)^PV!AD$62),"")</f>
        <v/>
      </c>
      <c r="AF71" s="2" t="str">
        <f ca="1">IFERROR(CFs!AF71/((1+DISCOUNT)^PV!AE$62),"")</f>
        <v/>
      </c>
      <c r="AG71" s="2">
        <f ca="1">IFERROR(CFs!AG71/((1+DISCOUNT)^PV!AF$62),"")</f>
        <v>112654.13217575006</v>
      </c>
      <c r="AH71" s="2" t="str">
        <f ca="1">IFERROR(CFs!AH71/((1+DISCOUNT)^PV!AG$62),"")</f>
        <v/>
      </c>
      <c r="AI71" s="2" t="str">
        <f ca="1">IFERROR(CFs!AI71/((1+DISCOUNT)^PV!AH$62),"")</f>
        <v/>
      </c>
      <c r="AJ71" s="2" t="str">
        <f ca="1">IFERROR(CFs!AJ71/((1+DISCOUNT)^PV!AI$62),"")</f>
        <v/>
      </c>
      <c r="AK71" s="2" t="str">
        <f ca="1">IFERROR(CFs!AK71/((1+DISCOUNT)^PV!AJ$62),"")</f>
        <v/>
      </c>
      <c r="AL71" s="2" t="str">
        <f ca="1">IFERROR(CFs!AL71/((1+DISCOUNT)^PV!AK$62),"")</f>
        <v/>
      </c>
    </row>
    <row r="72" spans="1:38" x14ac:dyDescent="0.25">
      <c r="A72" t="str">
        <f>MAIN!$B$71</f>
        <v>Iekšējā apdare: Sienu apdare</v>
      </c>
      <c r="B72" s="2">
        <f ca="1">CFs!B72</f>
        <v>15</v>
      </c>
      <c r="C72" s="2">
        <f>CFs!C72</f>
        <v>277490.32</v>
      </c>
      <c r="D72" s="2">
        <f t="shared" si="8"/>
        <v>277490.32</v>
      </c>
      <c r="E72" s="2" t="str">
        <f ca="1">IFERROR(CFs!E72/((1+DISCOUNT)^PV!D$62),"")</f>
        <v/>
      </c>
      <c r="F72" s="2" t="str">
        <f ca="1">IFERROR(CFs!F72/((1+DISCOUNT)^PV!E$62),"")</f>
        <v/>
      </c>
      <c r="G72" s="2" t="str">
        <f ca="1">IFERROR(CFs!G72/((1+DISCOUNT)^PV!F$62),"")</f>
        <v/>
      </c>
      <c r="H72" s="2" t="str">
        <f ca="1">IFERROR(CFs!H72/((1+DISCOUNT)^PV!G$62),"")</f>
        <v/>
      </c>
      <c r="I72" s="2" t="str">
        <f ca="1">IFERROR(CFs!I72/((1+DISCOUNT)^PV!H$62),"")</f>
        <v/>
      </c>
      <c r="J72" s="2" t="str">
        <f ca="1">IFERROR(CFs!J72/((1+DISCOUNT)^PV!I$62),"")</f>
        <v/>
      </c>
      <c r="K72" s="2" t="str">
        <f ca="1">IFERROR(CFs!K72/((1+DISCOUNT)^PV!J$62),"")</f>
        <v/>
      </c>
      <c r="L72" s="2" t="str">
        <f ca="1">IFERROR(CFs!L72/((1+DISCOUNT)^PV!K$62),"")</f>
        <v/>
      </c>
      <c r="M72" s="2" t="str">
        <f ca="1">IFERROR(CFs!M72/((1+DISCOUNT)^PV!L$62),"")</f>
        <v/>
      </c>
      <c r="N72" s="2" t="str">
        <f ca="1">IFERROR(CFs!N72/((1+DISCOUNT)^PV!M$62),"")</f>
        <v/>
      </c>
      <c r="O72" s="2" t="str">
        <f ca="1">IFERROR(CFs!O72/((1+DISCOUNT)^PV!N$62),"")</f>
        <v/>
      </c>
      <c r="P72" s="2" t="str">
        <f ca="1">IFERROR(CFs!P72/((1+DISCOUNT)^PV!O$62),"")</f>
        <v/>
      </c>
      <c r="Q72" s="2" t="str">
        <f ca="1">IFERROR(CFs!Q72/((1+DISCOUNT)^PV!P$62),"")</f>
        <v/>
      </c>
      <c r="R72" s="2">
        <f ca="1">IFERROR(CFs!R72/((1+DISCOUNT)^PV!Q$62),"")</f>
        <v>200752.37949910515</v>
      </c>
      <c r="S72" s="2" t="str">
        <f ca="1">IFERROR(CFs!S72/((1+DISCOUNT)^PV!R$62),"")</f>
        <v/>
      </c>
      <c r="T72" s="2" t="str">
        <f ca="1">IFERROR(CFs!T72/((1+DISCOUNT)^PV!S$62),"")</f>
        <v/>
      </c>
      <c r="U72" s="2" t="str">
        <f ca="1">IFERROR(CFs!U72/((1+DISCOUNT)^PV!T$62),"")</f>
        <v/>
      </c>
      <c r="V72" s="2" t="str">
        <f ca="1">IFERROR(CFs!V72/((1+DISCOUNT)^PV!U$62),"")</f>
        <v/>
      </c>
      <c r="W72" s="2" t="str">
        <f ca="1">IFERROR(CFs!W72/((1+DISCOUNT)^PV!V$62),"")</f>
        <v/>
      </c>
      <c r="X72" s="2" t="str">
        <f ca="1">IFERROR(CFs!X72/((1+DISCOUNT)^PV!W$62),"")</f>
        <v/>
      </c>
      <c r="Y72" s="2" t="str">
        <f ca="1">IFERROR(CFs!Y72/((1+DISCOUNT)^PV!X$62),"")</f>
        <v/>
      </c>
      <c r="Z72" s="2" t="str">
        <f ca="1">IFERROR(CFs!Z72/((1+DISCOUNT)^PV!Y$62),"")</f>
        <v/>
      </c>
      <c r="AA72" s="2" t="str">
        <f ca="1">IFERROR(CFs!AA72/((1+DISCOUNT)^PV!Z$62),"")</f>
        <v/>
      </c>
      <c r="AB72" s="2" t="str">
        <f ca="1">IFERROR(CFs!AB72/((1+DISCOUNT)^PV!AA$62),"")</f>
        <v/>
      </c>
      <c r="AC72" s="2" t="str">
        <f ca="1">IFERROR(CFs!AC72/((1+DISCOUNT)^PV!AB$62),"")</f>
        <v/>
      </c>
      <c r="AD72" s="2" t="str">
        <f ca="1">IFERROR(CFs!AD72/((1+DISCOUNT)^PV!AC$62),"")</f>
        <v/>
      </c>
      <c r="AE72" s="2" t="str">
        <f ca="1">IFERROR(CFs!AE72/((1+DISCOUNT)^PV!AD$62),"")</f>
        <v/>
      </c>
      <c r="AF72" s="2" t="str">
        <f ca="1">IFERROR(CFs!AF72/((1+DISCOUNT)^PV!AE$62),"")</f>
        <v/>
      </c>
      <c r="AG72" s="2">
        <f ca="1">IFERROR(CFs!AG72/((1+DISCOUNT)^PV!AF$62),"")</f>
        <v>141916.08674181628</v>
      </c>
      <c r="AH72" s="2" t="str">
        <f ca="1">IFERROR(CFs!AH72/((1+DISCOUNT)^PV!AG$62),"")</f>
        <v/>
      </c>
      <c r="AI72" s="2" t="str">
        <f ca="1">IFERROR(CFs!AI72/((1+DISCOUNT)^PV!AH$62),"")</f>
        <v/>
      </c>
      <c r="AJ72" s="2" t="str">
        <f ca="1">IFERROR(CFs!AJ72/((1+DISCOUNT)^PV!AI$62),"")</f>
        <v/>
      </c>
      <c r="AK72" s="2" t="str">
        <f ca="1">IFERROR(CFs!AK72/((1+DISCOUNT)^PV!AJ$62),"")</f>
        <v/>
      </c>
      <c r="AL72" s="2" t="str">
        <f ca="1">IFERROR(CFs!AL72/((1+DISCOUNT)^PV!AK$62),"")</f>
        <v/>
      </c>
    </row>
    <row r="73" spans="1:38" x14ac:dyDescent="0.25">
      <c r="A73" t="str">
        <f>MAIN!$B$77</f>
        <v>Iekšdurvis</v>
      </c>
      <c r="B73" s="2">
        <f ca="1">CFs!B73</f>
        <v>15</v>
      </c>
      <c r="C73" s="2">
        <f>CFs!C73</f>
        <v>108330.4</v>
      </c>
      <c r="D73" s="2">
        <f t="shared" ref="D73" si="9">C73</f>
        <v>108330.4</v>
      </c>
      <c r="E73" s="2" t="str">
        <f ca="1">IFERROR(CFs!E73/((1+DISCOUNT)^PV!D$62),"")</f>
        <v/>
      </c>
      <c r="F73" s="2" t="str">
        <f ca="1">IFERROR(CFs!F73/((1+DISCOUNT)^PV!E$62),"")</f>
        <v/>
      </c>
      <c r="G73" s="2" t="str">
        <f ca="1">IFERROR(CFs!G73/((1+DISCOUNT)^PV!F$62),"")</f>
        <v/>
      </c>
      <c r="H73" s="2" t="str">
        <f ca="1">IFERROR(CFs!H73/((1+DISCOUNT)^PV!G$62),"")</f>
        <v/>
      </c>
      <c r="I73" s="2" t="str">
        <f ca="1">IFERROR(CFs!I73/((1+DISCOUNT)^PV!H$62),"")</f>
        <v/>
      </c>
      <c r="J73" s="2" t="str">
        <f ca="1">IFERROR(CFs!J73/((1+DISCOUNT)^PV!I$62),"")</f>
        <v/>
      </c>
      <c r="K73" s="2" t="str">
        <f ca="1">IFERROR(CFs!K73/((1+DISCOUNT)^PV!J$62),"")</f>
        <v/>
      </c>
      <c r="L73" s="2" t="str">
        <f ca="1">IFERROR(CFs!L73/((1+DISCOUNT)^PV!K$62),"")</f>
        <v/>
      </c>
      <c r="M73" s="2" t="str">
        <f ca="1">IFERROR(CFs!M73/((1+DISCOUNT)^PV!L$62),"")</f>
        <v/>
      </c>
      <c r="N73" s="2" t="str">
        <f ca="1">IFERROR(CFs!N73/((1+DISCOUNT)^PV!M$62),"")</f>
        <v/>
      </c>
      <c r="O73" s="2" t="str">
        <f ca="1">IFERROR(CFs!O73/((1+DISCOUNT)^PV!N$62),"")</f>
        <v/>
      </c>
      <c r="P73" s="2" t="str">
        <f ca="1">IFERROR(CFs!P73/((1+DISCOUNT)^PV!O$62),"")</f>
        <v/>
      </c>
      <c r="Q73" s="2" t="str">
        <f ca="1">IFERROR(CFs!Q73/((1+DISCOUNT)^PV!P$62),"")</f>
        <v/>
      </c>
      <c r="R73" s="2">
        <f ca="1">IFERROR(CFs!R73/((1+DISCOUNT)^PV!Q$62),"")</f>
        <v>78372.411592915611</v>
      </c>
      <c r="S73" s="2" t="str">
        <f ca="1">IFERROR(CFs!S73/((1+DISCOUNT)^PV!R$62),"")</f>
        <v/>
      </c>
      <c r="T73" s="2" t="str">
        <f ca="1">IFERROR(CFs!T73/((1+DISCOUNT)^PV!S$62),"")</f>
        <v/>
      </c>
      <c r="U73" s="2" t="str">
        <f ca="1">IFERROR(CFs!U73/((1+DISCOUNT)^PV!T$62),"")</f>
        <v/>
      </c>
      <c r="V73" s="2" t="str">
        <f ca="1">IFERROR(CFs!V73/((1+DISCOUNT)^PV!U$62),"")</f>
        <v/>
      </c>
      <c r="W73" s="2" t="str">
        <f ca="1">IFERROR(CFs!W73/((1+DISCOUNT)^PV!V$62),"")</f>
        <v/>
      </c>
      <c r="X73" s="2" t="str">
        <f ca="1">IFERROR(CFs!X73/((1+DISCOUNT)^PV!W$62),"")</f>
        <v/>
      </c>
      <c r="Y73" s="2" t="str">
        <f ca="1">IFERROR(CFs!Y73/((1+DISCOUNT)^PV!X$62),"")</f>
        <v/>
      </c>
      <c r="Z73" s="2" t="str">
        <f ca="1">IFERROR(CFs!Z73/((1+DISCOUNT)^PV!Y$62),"")</f>
        <v/>
      </c>
      <c r="AA73" s="2" t="str">
        <f ca="1">IFERROR(CFs!AA73/((1+DISCOUNT)^PV!Z$62),"")</f>
        <v/>
      </c>
      <c r="AB73" s="2" t="str">
        <f ca="1">IFERROR(CFs!AB73/((1+DISCOUNT)^PV!AA$62),"")</f>
        <v/>
      </c>
      <c r="AC73" s="2" t="str">
        <f ca="1">IFERROR(CFs!AC73/((1+DISCOUNT)^PV!AB$62),"")</f>
        <v/>
      </c>
      <c r="AD73" s="2" t="str">
        <f ca="1">IFERROR(CFs!AD73/((1+DISCOUNT)^PV!AC$62),"")</f>
        <v/>
      </c>
      <c r="AE73" s="2" t="str">
        <f ca="1">IFERROR(CFs!AE73/((1+DISCOUNT)^PV!AD$62),"")</f>
        <v/>
      </c>
      <c r="AF73" s="2" t="str">
        <f ca="1">IFERROR(CFs!AF73/((1+DISCOUNT)^PV!AE$62),"")</f>
        <v/>
      </c>
      <c r="AG73" s="2">
        <f ca="1">IFERROR(CFs!AG73/((1+DISCOUNT)^PV!AF$62),"")</f>
        <v>55403.108991966481</v>
      </c>
      <c r="AH73" s="2" t="str">
        <f ca="1">IFERROR(CFs!AH73/((1+DISCOUNT)^PV!AG$62),"")</f>
        <v/>
      </c>
      <c r="AI73" s="2" t="str">
        <f ca="1">IFERROR(CFs!AI73/((1+DISCOUNT)^PV!AH$62),"")</f>
        <v/>
      </c>
      <c r="AJ73" s="2" t="str">
        <f ca="1">IFERROR(CFs!AJ73/((1+DISCOUNT)^PV!AI$62),"")</f>
        <v/>
      </c>
      <c r="AK73" s="2" t="str">
        <f ca="1">IFERROR(CFs!AK73/((1+DISCOUNT)^PV!AJ$62),"")</f>
        <v/>
      </c>
      <c r="AL73" s="2" t="str">
        <f ca="1">IFERROR(CFs!AL73/((1+DISCOUNT)^PV!AK$62),"")</f>
        <v/>
      </c>
    </row>
    <row r="74" spans="1:38" x14ac:dyDescent="0.25">
      <c r="A74" t="str">
        <f>MAIN!$B$83</f>
        <v>Ārējā apdare</v>
      </c>
      <c r="B74" s="2">
        <f ca="1">CFs!B74</f>
        <v>30</v>
      </c>
      <c r="C74" s="2">
        <f>CFs!C74</f>
        <v>137716.29500000001</v>
      </c>
      <c r="D74" s="2">
        <f t="shared" si="7"/>
        <v>137716.29500000001</v>
      </c>
      <c r="E74" s="2" t="str">
        <f ca="1">IFERROR(CFs!E74/((1+DISCOUNT)^PV!D$62),"")</f>
        <v/>
      </c>
      <c r="F74" s="2" t="str">
        <f ca="1">IFERROR(CFs!F74/((1+DISCOUNT)^PV!E$62),"")</f>
        <v/>
      </c>
      <c r="G74" s="2" t="str">
        <f ca="1">IFERROR(CFs!G74/((1+DISCOUNT)^PV!F$62),"")</f>
        <v/>
      </c>
      <c r="H74" s="2" t="str">
        <f ca="1">IFERROR(CFs!H74/((1+DISCOUNT)^PV!G$62),"")</f>
        <v/>
      </c>
      <c r="I74" s="2" t="str">
        <f ca="1">IFERROR(CFs!I74/((1+DISCOUNT)^PV!H$62),"")</f>
        <v/>
      </c>
      <c r="J74" s="2" t="str">
        <f ca="1">IFERROR(CFs!J74/((1+DISCOUNT)^PV!I$62),"")</f>
        <v/>
      </c>
      <c r="K74" s="2" t="str">
        <f ca="1">IFERROR(CFs!K74/((1+DISCOUNT)^PV!J$62),"")</f>
        <v/>
      </c>
      <c r="L74" s="2" t="str">
        <f ca="1">IFERROR(CFs!L74/((1+DISCOUNT)^PV!K$62),"")</f>
        <v/>
      </c>
      <c r="M74" s="2" t="str">
        <f ca="1">IFERROR(CFs!M74/((1+DISCOUNT)^PV!L$62),"")</f>
        <v/>
      </c>
      <c r="N74" s="2" t="str">
        <f ca="1">IFERROR(CFs!N74/((1+DISCOUNT)^PV!M$62),"")</f>
        <v/>
      </c>
      <c r="O74" s="2" t="str">
        <f ca="1">IFERROR(CFs!O74/((1+DISCOUNT)^PV!N$62),"")</f>
        <v/>
      </c>
      <c r="P74" s="2" t="str">
        <f ca="1">IFERROR(CFs!P74/((1+DISCOUNT)^PV!O$62),"")</f>
        <v/>
      </c>
      <c r="Q74" s="2" t="str">
        <f ca="1">IFERROR(CFs!Q74/((1+DISCOUNT)^PV!P$62),"")</f>
        <v/>
      </c>
      <c r="R74" s="2" t="str">
        <f ca="1">IFERROR(CFs!R74/((1+DISCOUNT)^PV!Q$62),"")</f>
        <v/>
      </c>
      <c r="S74" s="2" t="str">
        <f ca="1">IFERROR(CFs!S74/((1+DISCOUNT)^PV!R$62),"")</f>
        <v/>
      </c>
      <c r="T74" s="2" t="str">
        <f ca="1">IFERROR(CFs!T74/((1+DISCOUNT)^PV!S$62),"")</f>
        <v/>
      </c>
      <c r="U74" s="2" t="str">
        <f ca="1">IFERROR(CFs!U74/((1+DISCOUNT)^PV!T$62),"")</f>
        <v/>
      </c>
      <c r="V74" s="2" t="str">
        <f ca="1">IFERROR(CFs!V74/((1+DISCOUNT)^PV!U$62),"")</f>
        <v/>
      </c>
      <c r="W74" s="2" t="str">
        <f ca="1">IFERROR(CFs!W74/((1+DISCOUNT)^PV!V$62),"")</f>
        <v/>
      </c>
      <c r="X74" s="2" t="str">
        <f ca="1">IFERROR(CFs!X74/((1+DISCOUNT)^PV!W$62),"")</f>
        <v/>
      </c>
      <c r="Y74" s="2" t="str">
        <f ca="1">IFERROR(CFs!Y74/((1+DISCOUNT)^PV!X$62),"")</f>
        <v/>
      </c>
      <c r="Z74" s="2" t="str">
        <f ca="1">IFERROR(CFs!Z74/((1+DISCOUNT)^PV!Y$62),"")</f>
        <v/>
      </c>
      <c r="AA74" s="2" t="str">
        <f ca="1">IFERROR(CFs!AA74/((1+DISCOUNT)^PV!Z$62),"")</f>
        <v/>
      </c>
      <c r="AB74" s="2" t="str">
        <f ca="1">IFERROR(CFs!AB74/((1+DISCOUNT)^PV!AA$62),"")</f>
        <v/>
      </c>
      <c r="AC74" s="2" t="str">
        <f ca="1">IFERROR(CFs!AC74/((1+DISCOUNT)^PV!AB$62),"")</f>
        <v/>
      </c>
      <c r="AD74" s="2" t="str">
        <f ca="1">IFERROR(CFs!AD74/((1+DISCOUNT)^PV!AC$62),"")</f>
        <v/>
      </c>
      <c r="AE74" s="2" t="str">
        <f ca="1">IFERROR(CFs!AE74/((1+DISCOUNT)^PV!AD$62),"")</f>
        <v/>
      </c>
      <c r="AF74" s="2" t="str">
        <f ca="1">IFERROR(CFs!AF74/((1+DISCOUNT)^PV!AE$62),"")</f>
        <v/>
      </c>
      <c r="AG74" s="2">
        <f ca="1">IFERROR(CFs!AG74/((1+DISCOUNT)^PV!AF$62),"")</f>
        <v>70431.853864241333</v>
      </c>
      <c r="AH74" s="2" t="str">
        <f ca="1">IFERROR(CFs!AH74/((1+DISCOUNT)^PV!AG$62),"")</f>
        <v/>
      </c>
      <c r="AI74" s="2" t="str">
        <f ca="1">IFERROR(CFs!AI74/((1+DISCOUNT)^PV!AH$62),"")</f>
        <v/>
      </c>
      <c r="AJ74" s="2" t="str">
        <f ca="1">IFERROR(CFs!AJ74/((1+DISCOUNT)^PV!AI$62),"")</f>
        <v/>
      </c>
      <c r="AK74" s="2" t="str">
        <f ca="1">IFERROR(CFs!AK74/((1+DISCOUNT)^PV!AJ$62),"")</f>
        <v/>
      </c>
      <c r="AL74" s="2" t="str">
        <f ca="1">IFERROR(CFs!AL74/((1+DISCOUNT)^PV!AK$62),"")</f>
        <v/>
      </c>
    </row>
    <row r="75" spans="1:38" x14ac:dyDescent="0.25">
      <c r="A75" t="str">
        <f>MAIN!$B$90</f>
        <v>Ārsienas</v>
      </c>
      <c r="B75" s="2">
        <f ca="1">CFs!B75</f>
        <v>25</v>
      </c>
      <c r="C75" s="2">
        <f>CFs!C75</f>
        <v>92695.468299999993</v>
      </c>
      <c r="D75" s="2">
        <f t="shared" si="7"/>
        <v>92695.468299999993</v>
      </c>
      <c r="E75" s="2" t="str">
        <f ca="1">IFERROR(CFs!E75/((1+DISCOUNT)^PV!D$62),"")</f>
        <v/>
      </c>
      <c r="F75" s="2" t="str">
        <f ca="1">IFERROR(CFs!F75/((1+DISCOUNT)^PV!E$62),"")</f>
        <v/>
      </c>
      <c r="G75" s="2" t="str">
        <f ca="1">IFERROR(CFs!G75/((1+DISCOUNT)^PV!F$62),"")</f>
        <v/>
      </c>
      <c r="H75" s="2" t="str">
        <f ca="1">IFERROR(CFs!H75/((1+DISCOUNT)^PV!G$62),"")</f>
        <v/>
      </c>
      <c r="I75" s="2" t="str">
        <f ca="1">IFERROR(CFs!I75/((1+DISCOUNT)^PV!H$62),"")</f>
        <v/>
      </c>
      <c r="J75" s="2" t="str">
        <f ca="1">IFERROR(CFs!J75/((1+DISCOUNT)^PV!I$62),"")</f>
        <v/>
      </c>
      <c r="K75" s="2" t="str">
        <f ca="1">IFERROR(CFs!K75/((1+DISCOUNT)^PV!J$62),"")</f>
        <v/>
      </c>
      <c r="L75" s="2" t="str">
        <f ca="1">IFERROR(CFs!L75/((1+DISCOUNT)^PV!K$62),"")</f>
        <v/>
      </c>
      <c r="M75" s="2" t="str">
        <f ca="1">IFERROR(CFs!M75/((1+DISCOUNT)^PV!L$62),"")</f>
        <v/>
      </c>
      <c r="N75" s="2" t="str">
        <f ca="1">IFERROR(CFs!N75/((1+DISCOUNT)^PV!M$62),"")</f>
        <v/>
      </c>
      <c r="O75" s="2" t="str">
        <f ca="1">IFERROR(CFs!O75/((1+DISCOUNT)^PV!N$62),"")</f>
        <v/>
      </c>
      <c r="P75" s="2" t="str">
        <f ca="1">IFERROR(CFs!P75/((1+DISCOUNT)^PV!O$62),"")</f>
        <v/>
      </c>
      <c r="Q75" s="2" t="str">
        <f ca="1">IFERROR(CFs!Q75/((1+DISCOUNT)^PV!P$62),"")</f>
        <v/>
      </c>
      <c r="R75" s="2" t="str">
        <f ca="1">IFERROR(CFs!R75/((1+DISCOUNT)^PV!Q$62),"")</f>
        <v/>
      </c>
      <c r="S75" s="2" t="str">
        <f ca="1">IFERROR(CFs!S75/((1+DISCOUNT)^PV!R$62),"")</f>
        <v/>
      </c>
      <c r="T75" s="2" t="str">
        <f ca="1">IFERROR(CFs!T75/((1+DISCOUNT)^PV!S$62),"")</f>
        <v/>
      </c>
      <c r="U75" s="2" t="str">
        <f ca="1">IFERROR(CFs!U75/((1+DISCOUNT)^PV!T$62),"")</f>
        <v/>
      </c>
      <c r="V75" s="2" t="str">
        <f ca="1">IFERROR(CFs!V75/((1+DISCOUNT)^PV!U$62),"")</f>
        <v/>
      </c>
      <c r="W75" s="2" t="str">
        <f ca="1">IFERROR(CFs!W75/((1+DISCOUNT)^PV!V$62),"")</f>
        <v/>
      </c>
      <c r="X75" s="2" t="str">
        <f ca="1">IFERROR(CFs!X75/((1+DISCOUNT)^PV!W$62),"")</f>
        <v/>
      </c>
      <c r="Y75" s="2" t="str">
        <f ca="1">IFERROR(CFs!Y75/((1+DISCOUNT)^PV!X$62),"")</f>
        <v/>
      </c>
      <c r="Z75" s="2" t="str">
        <f ca="1">IFERROR(CFs!Z75/((1+DISCOUNT)^PV!Y$62),"")</f>
        <v/>
      </c>
      <c r="AA75" s="2" t="str">
        <f ca="1">IFERROR(CFs!AA75/((1+DISCOUNT)^PV!Z$62),"")</f>
        <v/>
      </c>
      <c r="AB75" s="2">
        <f ca="1">IFERROR(CFs!AB75/((1+DISCOUNT)^PV!AA$62),"")</f>
        <v>53217.195490284386</v>
      </c>
      <c r="AC75" s="2" t="str">
        <f ca="1">IFERROR(CFs!AC75/((1+DISCOUNT)^PV!AB$62),"")</f>
        <v/>
      </c>
      <c r="AD75" s="2" t="str">
        <f ca="1">IFERROR(CFs!AD75/((1+DISCOUNT)^PV!AC$62),"")</f>
        <v/>
      </c>
      <c r="AE75" s="2" t="str">
        <f ca="1">IFERROR(CFs!AE75/((1+DISCOUNT)^PV!AD$62),"")</f>
        <v/>
      </c>
      <c r="AF75" s="2" t="str">
        <f ca="1">IFERROR(CFs!AF75/((1+DISCOUNT)^PV!AE$62),"")</f>
        <v/>
      </c>
      <c r="AG75" s="2" t="str">
        <f ca="1">IFERROR(CFs!AG75/((1+DISCOUNT)^PV!AF$62),"")</f>
        <v/>
      </c>
      <c r="AH75" s="2" t="str">
        <f ca="1">IFERROR(CFs!AH75/((1+DISCOUNT)^PV!AG$62),"")</f>
        <v/>
      </c>
      <c r="AI75" s="2" t="str">
        <f ca="1">IFERROR(CFs!AI75/((1+DISCOUNT)^PV!AH$62),"")</f>
        <v/>
      </c>
      <c r="AJ75" s="2" t="str">
        <f ca="1">IFERROR(CFs!AJ75/((1+DISCOUNT)^PV!AI$62),"")</f>
        <v/>
      </c>
      <c r="AK75" s="2" t="str">
        <f ca="1">IFERROR(CFs!AK75/((1+DISCOUNT)^PV!AJ$62),"")</f>
        <v/>
      </c>
      <c r="AL75" s="2" t="str">
        <f ca="1">IFERROR(CFs!AL75/((1+DISCOUNT)^PV!AK$62),"")</f>
        <v/>
      </c>
    </row>
    <row r="76" spans="1:38" x14ac:dyDescent="0.25">
      <c r="A76" t="str">
        <f>MAIN!$B$96</f>
        <v>Logi un stiklotās fasādes</v>
      </c>
      <c r="B76" s="2">
        <f ca="1">CFs!B76</f>
        <v>37</v>
      </c>
      <c r="C76" s="2">
        <f>CFs!C76</f>
        <v>119184.4814</v>
      </c>
      <c r="D76" s="2">
        <f t="shared" si="7"/>
        <v>119184.4814</v>
      </c>
      <c r="E76" s="2" t="str">
        <f ca="1">IFERROR(CFs!E76/((1+DISCOUNT)^PV!D$62),"")</f>
        <v/>
      </c>
      <c r="F76" s="2" t="str">
        <f ca="1">IFERROR(CFs!F76/((1+DISCOUNT)^PV!E$62),"")</f>
        <v/>
      </c>
      <c r="G76" s="2" t="str">
        <f ca="1">IFERROR(CFs!G76/((1+DISCOUNT)^PV!F$62),"")</f>
        <v/>
      </c>
      <c r="H76" s="2" t="str">
        <f ca="1">IFERROR(CFs!H76/((1+DISCOUNT)^PV!G$62),"")</f>
        <v/>
      </c>
      <c r="I76" s="2" t="str">
        <f ca="1">IFERROR(CFs!I76/((1+DISCOUNT)^PV!H$62),"")</f>
        <v/>
      </c>
      <c r="J76" s="2" t="str">
        <f ca="1">IFERROR(CFs!J76/((1+DISCOUNT)^PV!I$62),"")</f>
        <v/>
      </c>
      <c r="K76" s="2" t="str">
        <f ca="1">IFERROR(CFs!K76/((1+DISCOUNT)^PV!J$62),"")</f>
        <v/>
      </c>
      <c r="L76" s="2" t="str">
        <f ca="1">IFERROR(CFs!L76/((1+DISCOUNT)^PV!K$62),"")</f>
        <v/>
      </c>
      <c r="M76" s="2" t="str">
        <f ca="1">IFERROR(CFs!M76/((1+DISCOUNT)^PV!L$62),"")</f>
        <v/>
      </c>
      <c r="N76" s="2" t="str">
        <f ca="1">IFERROR(CFs!N76/((1+DISCOUNT)^PV!M$62),"")</f>
        <v/>
      </c>
      <c r="O76" s="2" t="str">
        <f ca="1">IFERROR(CFs!O76/((1+DISCOUNT)^PV!N$62),"")</f>
        <v/>
      </c>
      <c r="P76" s="2" t="str">
        <f ca="1">IFERROR(CFs!P76/((1+DISCOUNT)^PV!O$62),"")</f>
        <v/>
      </c>
      <c r="Q76" s="2" t="str">
        <f ca="1">IFERROR(CFs!Q76/((1+DISCOUNT)^PV!P$62),"")</f>
        <v/>
      </c>
      <c r="R76" s="2" t="str">
        <f ca="1">IFERROR(CFs!R76/((1+DISCOUNT)^PV!Q$62),"")</f>
        <v/>
      </c>
      <c r="S76" s="2" t="str">
        <f ca="1">IFERROR(CFs!S76/((1+DISCOUNT)^PV!R$62),"")</f>
        <v/>
      </c>
      <c r="T76" s="2" t="str">
        <f ca="1">IFERROR(CFs!T76/((1+DISCOUNT)^PV!S$62),"")</f>
        <v/>
      </c>
      <c r="U76" s="2" t="str">
        <f ca="1">IFERROR(CFs!U76/((1+DISCOUNT)^PV!T$62),"")</f>
        <v/>
      </c>
      <c r="V76" s="2" t="str">
        <f ca="1">IFERROR(CFs!V76/((1+DISCOUNT)^PV!U$62),"")</f>
        <v/>
      </c>
      <c r="W76" s="2" t="str">
        <f ca="1">IFERROR(CFs!W76/((1+DISCOUNT)^PV!V$62),"")</f>
        <v/>
      </c>
      <c r="X76" s="2" t="str">
        <f ca="1">IFERROR(CFs!X76/((1+DISCOUNT)^PV!W$62),"")</f>
        <v/>
      </c>
      <c r="Y76" s="2" t="str">
        <f ca="1">IFERROR(CFs!Y76/((1+DISCOUNT)^PV!X$62),"")</f>
        <v/>
      </c>
      <c r="Z76" s="2" t="str">
        <f ca="1">IFERROR(CFs!Z76/((1+DISCOUNT)^PV!Y$62),"")</f>
        <v/>
      </c>
      <c r="AA76" s="2" t="str">
        <f ca="1">IFERROR(CFs!AA76/((1+DISCOUNT)^PV!Z$62),"")</f>
        <v/>
      </c>
      <c r="AB76" s="2" t="str">
        <f ca="1">IFERROR(CFs!AB76/((1+DISCOUNT)^PV!AA$62),"")</f>
        <v/>
      </c>
      <c r="AC76" s="2" t="str">
        <f ca="1">IFERROR(CFs!AC76/((1+DISCOUNT)^PV!AB$62),"")</f>
        <v/>
      </c>
      <c r="AD76" s="2" t="str">
        <f ca="1">IFERROR(CFs!AD76/((1+DISCOUNT)^PV!AC$62),"")</f>
        <v/>
      </c>
      <c r="AE76" s="2" t="str">
        <f ca="1">IFERROR(CFs!AE76/((1+DISCOUNT)^PV!AD$62),"")</f>
        <v/>
      </c>
      <c r="AF76" s="2" t="str">
        <f ca="1">IFERROR(CFs!AF76/((1+DISCOUNT)^PV!AE$62),"")</f>
        <v/>
      </c>
      <c r="AG76" s="2" t="str">
        <f ca="1">IFERROR(CFs!AG76/((1+DISCOUNT)^PV!AF$62),"")</f>
        <v/>
      </c>
      <c r="AH76" s="2" t="str">
        <f ca="1">IFERROR(CFs!AH76/((1+DISCOUNT)^PV!AG$62),"")</f>
        <v/>
      </c>
      <c r="AI76" s="2" t="str">
        <f ca="1">IFERROR(CFs!AI76/((1+DISCOUNT)^PV!AH$62),"")</f>
        <v/>
      </c>
      <c r="AJ76" s="2" t="str">
        <f ca="1">IFERROR(CFs!AJ76/((1+DISCOUNT)^PV!AI$62),"")</f>
        <v/>
      </c>
      <c r="AK76" s="2" t="str">
        <f ca="1">IFERROR(CFs!AK76/((1+DISCOUNT)^PV!AJ$62),"")</f>
        <v/>
      </c>
      <c r="AL76" s="2" t="str">
        <f ca="1">IFERROR(CFs!AL76/((1+DISCOUNT)^PV!AK$62),"")</f>
        <v/>
      </c>
    </row>
    <row r="77" spans="1:38" x14ac:dyDescent="0.25">
      <c r="A77" t="str">
        <f>MAIN!$B$102</f>
        <v>Ārdurvis</v>
      </c>
      <c r="B77" s="2">
        <f ca="1">CFs!B77</f>
        <v>44</v>
      </c>
      <c r="C77" s="2">
        <f>CFs!C77</f>
        <v>37453.839999999997</v>
      </c>
      <c r="D77" s="2">
        <f t="shared" si="7"/>
        <v>37453.839999999997</v>
      </c>
      <c r="E77" s="2" t="str">
        <f ca="1">IFERROR(CFs!E77/((1+DISCOUNT)^PV!D$62),"")</f>
        <v/>
      </c>
      <c r="F77" s="2" t="str">
        <f ca="1">IFERROR(CFs!F77/((1+DISCOUNT)^PV!E$62),"")</f>
        <v/>
      </c>
      <c r="G77" s="2" t="str">
        <f ca="1">IFERROR(CFs!G77/((1+DISCOUNT)^PV!F$62),"")</f>
        <v/>
      </c>
      <c r="H77" s="2" t="str">
        <f ca="1">IFERROR(CFs!H77/((1+DISCOUNT)^PV!G$62),"")</f>
        <v/>
      </c>
      <c r="I77" s="2" t="str">
        <f ca="1">IFERROR(CFs!I77/((1+DISCOUNT)^PV!H$62),"")</f>
        <v/>
      </c>
      <c r="J77" s="2" t="str">
        <f ca="1">IFERROR(CFs!J77/((1+DISCOUNT)^PV!I$62),"")</f>
        <v/>
      </c>
      <c r="K77" s="2" t="str">
        <f ca="1">IFERROR(CFs!K77/((1+DISCOUNT)^PV!J$62),"")</f>
        <v/>
      </c>
      <c r="L77" s="2" t="str">
        <f ca="1">IFERROR(CFs!L77/((1+DISCOUNT)^PV!K$62),"")</f>
        <v/>
      </c>
      <c r="M77" s="2" t="str">
        <f ca="1">IFERROR(CFs!M77/((1+DISCOUNT)^PV!L$62),"")</f>
        <v/>
      </c>
      <c r="N77" s="2" t="str">
        <f ca="1">IFERROR(CFs!N77/((1+DISCOUNT)^PV!M$62),"")</f>
        <v/>
      </c>
      <c r="O77" s="2" t="str">
        <f ca="1">IFERROR(CFs!O77/((1+DISCOUNT)^PV!N$62),"")</f>
        <v/>
      </c>
      <c r="P77" s="2" t="str">
        <f ca="1">IFERROR(CFs!P77/((1+DISCOUNT)^PV!O$62),"")</f>
        <v/>
      </c>
      <c r="Q77" s="2" t="str">
        <f ca="1">IFERROR(CFs!Q77/((1+DISCOUNT)^PV!P$62),"")</f>
        <v/>
      </c>
      <c r="R77" s="2" t="str">
        <f ca="1">IFERROR(CFs!R77/((1+DISCOUNT)^PV!Q$62),"")</f>
        <v/>
      </c>
      <c r="S77" s="2" t="str">
        <f ca="1">IFERROR(CFs!S77/((1+DISCOUNT)^PV!R$62),"")</f>
        <v/>
      </c>
      <c r="T77" s="2" t="str">
        <f ca="1">IFERROR(CFs!T77/((1+DISCOUNT)^PV!S$62),"")</f>
        <v/>
      </c>
      <c r="U77" s="2" t="str">
        <f ca="1">IFERROR(CFs!U77/((1+DISCOUNT)^PV!T$62),"")</f>
        <v/>
      </c>
      <c r="V77" s="2" t="str">
        <f ca="1">IFERROR(CFs!V77/((1+DISCOUNT)^PV!U$62),"")</f>
        <v/>
      </c>
      <c r="W77" s="2" t="str">
        <f ca="1">IFERROR(CFs!W77/((1+DISCOUNT)^PV!V$62),"")</f>
        <v/>
      </c>
      <c r="X77" s="2" t="str">
        <f ca="1">IFERROR(CFs!X77/((1+DISCOUNT)^PV!W$62),"")</f>
        <v/>
      </c>
      <c r="Y77" s="2" t="str">
        <f ca="1">IFERROR(CFs!Y77/((1+DISCOUNT)^PV!X$62),"")</f>
        <v/>
      </c>
      <c r="Z77" s="2" t="str">
        <f ca="1">IFERROR(CFs!Z77/((1+DISCOUNT)^PV!Y$62),"")</f>
        <v/>
      </c>
      <c r="AA77" s="2" t="str">
        <f ca="1">IFERROR(CFs!AA77/((1+DISCOUNT)^PV!Z$62),"")</f>
        <v/>
      </c>
      <c r="AB77" s="2" t="str">
        <f ca="1">IFERROR(CFs!AB77/((1+DISCOUNT)^PV!AA$62),"")</f>
        <v/>
      </c>
      <c r="AC77" s="2" t="str">
        <f ca="1">IFERROR(CFs!AC77/((1+DISCOUNT)^PV!AB$62),"")</f>
        <v/>
      </c>
      <c r="AD77" s="2" t="str">
        <f ca="1">IFERROR(CFs!AD77/((1+DISCOUNT)^PV!AC$62),"")</f>
        <v/>
      </c>
      <c r="AE77" s="2" t="str">
        <f ca="1">IFERROR(CFs!AE77/((1+DISCOUNT)^PV!AD$62),"")</f>
        <v/>
      </c>
      <c r="AF77" s="2" t="str">
        <f ca="1">IFERROR(CFs!AF77/((1+DISCOUNT)^PV!AE$62),"")</f>
        <v/>
      </c>
      <c r="AG77" s="2" t="str">
        <f ca="1">IFERROR(CFs!AG77/((1+DISCOUNT)^PV!AF$62),"")</f>
        <v/>
      </c>
      <c r="AH77" s="2" t="str">
        <f ca="1">IFERROR(CFs!AH77/((1+DISCOUNT)^PV!AG$62),"")</f>
        <v/>
      </c>
      <c r="AI77" s="2" t="str">
        <f ca="1">IFERROR(CFs!AI77/((1+DISCOUNT)^PV!AH$62),"")</f>
        <v/>
      </c>
      <c r="AJ77" s="2" t="str">
        <f ca="1">IFERROR(CFs!AJ77/((1+DISCOUNT)^PV!AI$62),"")</f>
        <v/>
      </c>
      <c r="AK77" s="2" t="str">
        <f ca="1">IFERROR(CFs!AK77/((1+DISCOUNT)^PV!AJ$62),"")</f>
        <v/>
      </c>
      <c r="AL77" s="2" t="str">
        <f ca="1">IFERROR(CFs!AL77/((1+DISCOUNT)^PV!AK$62),"")</f>
        <v/>
      </c>
    </row>
    <row r="78" spans="1:38" x14ac:dyDescent="0.25">
      <c r="A78" t="str">
        <f>MAIN!$B$108</f>
        <v>Jumts</v>
      </c>
      <c r="B78" s="2">
        <f ca="1">CFs!B78</f>
        <v>35</v>
      </c>
      <c r="C78" s="2">
        <f>CFs!C78</f>
        <v>52514.488200000007</v>
      </c>
      <c r="D78" s="2">
        <f t="shared" si="7"/>
        <v>52514.488200000007</v>
      </c>
      <c r="E78" s="2" t="str">
        <f ca="1">IFERROR(CFs!E78/((1+DISCOUNT)^PV!D$62),"")</f>
        <v/>
      </c>
      <c r="F78" s="2" t="str">
        <f ca="1">IFERROR(CFs!F78/((1+DISCOUNT)^PV!E$62),"")</f>
        <v/>
      </c>
      <c r="G78" s="2" t="str">
        <f ca="1">IFERROR(CFs!G78/((1+DISCOUNT)^PV!F$62),"")</f>
        <v/>
      </c>
      <c r="H78" s="2" t="str">
        <f ca="1">IFERROR(CFs!H78/((1+DISCOUNT)^PV!G$62),"")</f>
        <v/>
      </c>
      <c r="I78" s="2" t="str">
        <f ca="1">IFERROR(CFs!I78/((1+DISCOUNT)^PV!H$62),"")</f>
        <v/>
      </c>
      <c r="J78" s="2" t="str">
        <f ca="1">IFERROR(CFs!J78/((1+DISCOUNT)^PV!I$62),"")</f>
        <v/>
      </c>
      <c r="K78" s="2" t="str">
        <f ca="1">IFERROR(CFs!K78/((1+DISCOUNT)^PV!J$62),"")</f>
        <v/>
      </c>
      <c r="L78" s="2" t="str">
        <f ca="1">IFERROR(CFs!L78/((1+DISCOUNT)^PV!K$62),"")</f>
        <v/>
      </c>
      <c r="M78" s="2" t="str">
        <f ca="1">IFERROR(CFs!M78/((1+DISCOUNT)^PV!L$62),"")</f>
        <v/>
      </c>
      <c r="N78" s="2" t="str">
        <f ca="1">IFERROR(CFs!N78/((1+DISCOUNT)^PV!M$62),"")</f>
        <v/>
      </c>
      <c r="O78" s="2" t="str">
        <f ca="1">IFERROR(CFs!O78/((1+DISCOUNT)^PV!N$62),"")</f>
        <v/>
      </c>
      <c r="P78" s="2" t="str">
        <f ca="1">IFERROR(CFs!P78/((1+DISCOUNT)^PV!O$62),"")</f>
        <v/>
      </c>
      <c r="Q78" s="2" t="str">
        <f ca="1">IFERROR(CFs!Q78/((1+DISCOUNT)^PV!P$62),"")</f>
        <v/>
      </c>
      <c r="R78" s="2" t="str">
        <f ca="1">IFERROR(CFs!R78/((1+DISCOUNT)^PV!Q$62),"")</f>
        <v/>
      </c>
      <c r="S78" s="2" t="str">
        <f ca="1">IFERROR(CFs!S78/((1+DISCOUNT)^PV!R$62),"")</f>
        <v/>
      </c>
      <c r="T78" s="2" t="str">
        <f ca="1">IFERROR(CFs!T78/((1+DISCOUNT)^PV!S$62),"")</f>
        <v/>
      </c>
      <c r="U78" s="2" t="str">
        <f ca="1">IFERROR(CFs!U78/((1+DISCOUNT)^PV!T$62),"")</f>
        <v/>
      </c>
      <c r="V78" s="2" t="str">
        <f ca="1">IFERROR(CFs!V78/((1+DISCOUNT)^PV!U$62),"")</f>
        <v/>
      </c>
      <c r="W78" s="2" t="str">
        <f ca="1">IFERROR(CFs!W78/((1+DISCOUNT)^PV!V$62),"")</f>
        <v/>
      </c>
      <c r="X78" s="2" t="str">
        <f ca="1">IFERROR(CFs!X78/((1+DISCOUNT)^PV!W$62),"")</f>
        <v/>
      </c>
      <c r="Y78" s="2" t="str">
        <f ca="1">IFERROR(CFs!Y78/((1+DISCOUNT)^PV!X$62),"")</f>
        <v/>
      </c>
      <c r="Z78" s="2" t="str">
        <f ca="1">IFERROR(CFs!Z78/((1+DISCOUNT)^PV!Y$62),"")</f>
        <v/>
      </c>
      <c r="AA78" s="2" t="str">
        <f ca="1">IFERROR(CFs!AA78/((1+DISCOUNT)^PV!Z$62),"")</f>
        <v/>
      </c>
      <c r="AB78" s="2" t="str">
        <f ca="1">IFERROR(CFs!AB78/((1+DISCOUNT)^PV!AA$62),"")</f>
        <v/>
      </c>
      <c r="AC78" s="2" t="str">
        <f ca="1">IFERROR(CFs!AC78/((1+DISCOUNT)^PV!AB$62),"")</f>
        <v/>
      </c>
      <c r="AD78" s="2" t="str">
        <f ca="1">IFERROR(CFs!AD78/((1+DISCOUNT)^PV!AC$62),"")</f>
        <v/>
      </c>
      <c r="AE78" s="2" t="str">
        <f ca="1">IFERROR(CFs!AE78/((1+DISCOUNT)^PV!AD$62),"")</f>
        <v/>
      </c>
      <c r="AF78" s="2" t="str">
        <f ca="1">IFERROR(CFs!AF78/((1+DISCOUNT)^PV!AE$62),"")</f>
        <v/>
      </c>
      <c r="AG78" s="2" t="str">
        <f ca="1">IFERROR(CFs!AG78/((1+DISCOUNT)^PV!AF$62),"")</f>
        <v/>
      </c>
      <c r="AH78" s="2" t="str">
        <f ca="1">IFERROR(CFs!AH78/((1+DISCOUNT)^PV!AG$62),"")</f>
        <v/>
      </c>
      <c r="AI78" s="2" t="str">
        <f ca="1">IFERROR(CFs!AI78/((1+DISCOUNT)^PV!AH$62),"")</f>
        <v/>
      </c>
      <c r="AJ78" s="2" t="str">
        <f ca="1">IFERROR(CFs!AJ78/((1+DISCOUNT)^PV!AI$62),"")</f>
        <v/>
      </c>
      <c r="AK78" s="2" t="str">
        <f ca="1">IFERROR(CFs!AK78/((1+DISCOUNT)^PV!AJ$62),"")</f>
        <v/>
      </c>
      <c r="AL78" s="2">
        <f ca="1">IFERROR(CFs!AL78/((1+DISCOUNT)^PV!AK$62),"")</f>
        <v>23925.070999750362</v>
      </c>
    </row>
    <row r="79" spans="1:38" x14ac:dyDescent="0.25">
      <c r="A79" t="str">
        <f>MAIN!$B$114</f>
        <v>Citas kapitālizmaksas</v>
      </c>
      <c r="B79" s="2">
        <f>CFs!B79</f>
        <v>30</v>
      </c>
      <c r="C79" s="2">
        <f>CFs!C79</f>
        <v>467850.58260000014</v>
      </c>
      <c r="D79" s="2">
        <f t="shared" ref="D79" si="10">C79</f>
        <v>467850.58260000014</v>
      </c>
      <c r="E79" s="2" t="str">
        <f>IFERROR(CFs!E79/((1+DISCOUNT)^PV!D$62),"")</f>
        <v/>
      </c>
      <c r="F79" s="2" t="str">
        <f>IFERROR(CFs!F79/((1+DISCOUNT)^PV!E$62),"")</f>
        <v/>
      </c>
      <c r="G79" s="2" t="str">
        <f>IFERROR(CFs!G79/((1+DISCOUNT)^PV!F$62),"")</f>
        <v/>
      </c>
      <c r="H79" s="2" t="str">
        <f>IFERROR(CFs!H79/((1+DISCOUNT)^PV!G$62),"")</f>
        <v/>
      </c>
      <c r="I79" s="2" t="str">
        <f>IFERROR(CFs!I79/((1+DISCOUNT)^PV!H$62),"")</f>
        <v/>
      </c>
      <c r="J79" s="2" t="str">
        <f>IFERROR(CFs!J79/((1+DISCOUNT)^PV!I$62),"")</f>
        <v/>
      </c>
      <c r="K79" s="2" t="str">
        <f>IFERROR(CFs!K79/((1+DISCOUNT)^PV!J$62),"")</f>
        <v/>
      </c>
      <c r="L79" s="2" t="str">
        <f>IFERROR(CFs!L79/((1+DISCOUNT)^PV!K$62),"")</f>
        <v/>
      </c>
      <c r="M79" s="2" t="str">
        <f>IFERROR(CFs!M79/((1+DISCOUNT)^PV!L$62),"")</f>
        <v/>
      </c>
      <c r="N79" s="2" t="str">
        <f>IFERROR(CFs!N79/((1+DISCOUNT)^PV!M$62),"")</f>
        <v/>
      </c>
      <c r="O79" s="2" t="str">
        <f>IFERROR(CFs!O79/((1+DISCOUNT)^PV!N$62),"")</f>
        <v/>
      </c>
      <c r="P79" s="2" t="str">
        <f>IFERROR(CFs!P79/((1+DISCOUNT)^PV!O$62),"")</f>
        <v/>
      </c>
      <c r="Q79" s="2" t="str">
        <f>IFERROR(CFs!Q79/((1+DISCOUNT)^PV!P$62),"")</f>
        <v/>
      </c>
      <c r="R79" s="2" t="str">
        <f>IFERROR(CFs!R79/((1+DISCOUNT)^PV!Q$62),"")</f>
        <v/>
      </c>
      <c r="S79" s="2" t="str">
        <f>IFERROR(CFs!S79/((1+DISCOUNT)^PV!R$62),"")</f>
        <v/>
      </c>
      <c r="T79" s="2" t="str">
        <f>IFERROR(CFs!T79/((1+DISCOUNT)^PV!S$62),"")</f>
        <v/>
      </c>
      <c r="U79" s="2" t="str">
        <f>IFERROR(CFs!U79/((1+DISCOUNT)^PV!T$62),"")</f>
        <v/>
      </c>
      <c r="V79" s="2" t="str">
        <f>IFERROR(CFs!V79/((1+DISCOUNT)^PV!U$62),"")</f>
        <v/>
      </c>
      <c r="W79" s="2" t="str">
        <f>IFERROR(CFs!W79/((1+DISCOUNT)^PV!V$62),"")</f>
        <v/>
      </c>
      <c r="X79" s="2" t="str">
        <f>IFERROR(CFs!X79/((1+DISCOUNT)^PV!W$62),"")</f>
        <v/>
      </c>
      <c r="Y79" s="2" t="str">
        <f>IFERROR(CFs!Y79/((1+DISCOUNT)^PV!X$62),"")</f>
        <v/>
      </c>
      <c r="Z79" s="2" t="str">
        <f>IFERROR(CFs!Z79/((1+DISCOUNT)^PV!Y$62),"")</f>
        <v/>
      </c>
      <c r="AA79" s="2" t="str">
        <f>IFERROR(CFs!AA79/((1+DISCOUNT)^PV!Z$62),"")</f>
        <v/>
      </c>
      <c r="AB79" s="2" t="str">
        <f>IFERROR(CFs!AB79/((1+DISCOUNT)^PV!AA$62),"")</f>
        <v/>
      </c>
      <c r="AC79" s="2" t="str">
        <f>IFERROR(CFs!AC79/((1+DISCOUNT)^PV!AB$62),"")</f>
        <v/>
      </c>
      <c r="AD79" s="2" t="str">
        <f>IFERROR(CFs!AD79/((1+DISCOUNT)^PV!AC$62),"")</f>
        <v/>
      </c>
      <c r="AE79" s="2" t="str">
        <f>IFERROR(CFs!AE79/((1+DISCOUNT)^PV!AD$62),"")</f>
        <v/>
      </c>
      <c r="AF79" s="2" t="str">
        <f>IFERROR(CFs!AF79/((1+DISCOUNT)^PV!AE$62),"")</f>
        <v/>
      </c>
      <c r="AG79" s="2">
        <f>IFERROR(CFs!AG79/((1+DISCOUNT)^PV!AF$62),"")</f>
        <v>239271.49553350513</v>
      </c>
      <c r="AH79" s="2" t="str">
        <f>IFERROR(CFs!AH79/((1+DISCOUNT)^PV!AG$62),"")</f>
        <v/>
      </c>
      <c r="AI79" s="2" t="str">
        <f>IFERROR(CFs!AI79/((1+DISCOUNT)^PV!AH$62),"")</f>
        <v/>
      </c>
      <c r="AJ79" s="2" t="str">
        <f>IFERROR(CFs!AJ79/((1+DISCOUNT)^PV!AI$62),"")</f>
        <v/>
      </c>
      <c r="AK79" s="2" t="str">
        <f>IFERROR(CFs!AK79/((1+DISCOUNT)^PV!AJ$62),"")</f>
        <v/>
      </c>
      <c r="AL79" s="2" t="str">
        <f>IFERROR(CFs!AL79/((1+DISCOUNT)^PV!AK$62),"")</f>
        <v/>
      </c>
    </row>
    <row r="81" spans="1:38" ht="18.75" x14ac:dyDescent="0.3">
      <c r="A81" s="4" t="s">
        <v>6</v>
      </c>
      <c r="B81" s="6" t="s">
        <v>7</v>
      </c>
      <c r="C81" s="6" t="s">
        <v>8</v>
      </c>
      <c r="D81" s="3">
        <v>1</v>
      </c>
      <c r="E81" s="3">
        <v>2</v>
      </c>
      <c r="F81" s="3">
        <v>3</v>
      </c>
      <c r="G81" s="3">
        <v>4</v>
      </c>
      <c r="H81" s="3">
        <v>5</v>
      </c>
      <c r="I81" s="3">
        <v>6</v>
      </c>
      <c r="J81" s="3">
        <v>7</v>
      </c>
      <c r="K81" s="3">
        <v>8</v>
      </c>
      <c r="L81" s="3">
        <v>9</v>
      </c>
      <c r="M81" s="3">
        <v>10</v>
      </c>
      <c r="N81" s="3">
        <v>11</v>
      </c>
      <c r="O81" s="3">
        <v>12</v>
      </c>
      <c r="P81" s="3">
        <v>13</v>
      </c>
      <c r="Q81" s="3">
        <v>14</v>
      </c>
      <c r="R81" s="3">
        <v>15</v>
      </c>
      <c r="S81" s="3">
        <v>16</v>
      </c>
      <c r="T81" s="3">
        <v>17</v>
      </c>
      <c r="U81" s="3">
        <v>18</v>
      </c>
      <c r="V81" s="3">
        <v>19</v>
      </c>
      <c r="W81" s="3">
        <v>20</v>
      </c>
      <c r="X81" s="3">
        <v>21</v>
      </c>
      <c r="Y81" s="3">
        <v>22</v>
      </c>
      <c r="Z81" s="3">
        <v>23</v>
      </c>
      <c r="AA81" s="3">
        <v>24</v>
      </c>
      <c r="AB81" s="3">
        <v>25</v>
      </c>
      <c r="AC81" s="3">
        <v>26</v>
      </c>
      <c r="AD81" s="3">
        <v>27</v>
      </c>
      <c r="AE81" s="3">
        <v>28</v>
      </c>
      <c r="AF81" s="3">
        <v>29</v>
      </c>
      <c r="AG81" s="3">
        <v>30</v>
      </c>
      <c r="AH81" s="3">
        <v>31</v>
      </c>
      <c r="AI81" s="3">
        <v>32</v>
      </c>
      <c r="AJ81" s="3">
        <v>33</v>
      </c>
      <c r="AK81" s="3">
        <v>34</v>
      </c>
      <c r="AL81" s="3">
        <v>35</v>
      </c>
    </row>
    <row r="82" spans="1:38" x14ac:dyDescent="0.25">
      <c r="A82" t="str">
        <f>MAIN!$B$16</f>
        <v>Ēkas būvkonstrukcijas: Karkass</v>
      </c>
      <c r="B82" s="2">
        <f ca="1">CFs!B82</f>
        <v>70</v>
      </c>
      <c r="C82" s="9">
        <f ca="1">CFs!C82</f>
        <v>500.77114285714282</v>
      </c>
      <c r="D82" s="10">
        <f ca="1">CFs!D82</f>
        <v>500.77114285714282</v>
      </c>
      <c r="E82" s="10">
        <f ca="1">IFERROR(CFs!E82/((1+DISCOUNT)^PV!D$81),"")</f>
        <v>489.32494530612234</v>
      </c>
      <c r="F82" s="10">
        <f ca="1">IFERROR(CFs!F82/((1+DISCOUNT)^PV!E$81),"")</f>
        <v>478.1403751276967</v>
      </c>
      <c r="G82" s="10">
        <f ca="1">IFERROR(CFs!G82/((1+DISCOUNT)^PV!F$81),"")</f>
        <v>467.21145226763508</v>
      </c>
      <c r="H82" s="10">
        <f ca="1">IFERROR(CFs!H82/((1+DISCOUNT)^PV!G$81),"")</f>
        <v>456.53233335866065</v>
      </c>
      <c r="I82" s="10">
        <f ca="1">IFERROR(CFs!I82/((1+DISCOUNT)^PV!H$81),"")</f>
        <v>446.0973085961769</v>
      </c>
      <c r="J82" s="10">
        <f ca="1">IFERROR(CFs!J82/((1+DISCOUNT)^PV!I$81),"")</f>
        <v>435.90079868540721</v>
      </c>
      <c r="K82" s="10">
        <f ca="1">IFERROR(CFs!K82/((1+DISCOUNT)^PV!J$81),"")</f>
        <v>425.93735185831218</v>
      </c>
      <c r="L82" s="10">
        <f ca="1">IFERROR(CFs!L82/((1+DISCOUNT)^PV!K$81),"")</f>
        <v>416.2016409586937</v>
      </c>
      <c r="M82" s="10">
        <f ca="1">IFERROR(CFs!M82/((1+DISCOUNT)^PV!L$81),"")</f>
        <v>406.68846059392354</v>
      </c>
      <c r="N82" s="10">
        <f ca="1">IFERROR(CFs!N82/((1+DISCOUNT)^PV!M$81),"")</f>
        <v>397.39272435177668</v>
      </c>
      <c r="O82" s="10">
        <f ca="1">IFERROR(CFs!O82/((1+DISCOUNT)^PV!N$81),"")</f>
        <v>388.30946208087892</v>
      </c>
      <c r="P82" s="10">
        <f ca="1">IFERROR(CFs!P82/((1+DISCOUNT)^PV!O$81),"")</f>
        <v>379.43381723331606</v>
      </c>
      <c r="Q82" s="10">
        <f ca="1">IFERROR(CFs!Q82/((1+DISCOUNT)^PV!P$81),"")</f>
        <v>370.7610442679831</v>
      </c>
      <c r="R82" s="10">
        <f ca="1">IFERROR(CFs!R82/((1+DISCOUNT)^PV!Q$81),"")</f>
        <v>362.28650611328641</v>
      </c>
      <c r="S82" s="10">
        <f ca="1">IFERROR(CFs!S82/((1+DISCOUNT)^PV!R$81),"")</f>
        <v>354.00567168783971</v>
      </c>
      <c r="T82" s="10">
        <f ca="1">IFERROR(CFs!T82/((1+DISCOUNT)^PV!S$81),"")</f>
        <v>345.91411347783202</v>
      </c>
      <c r="U82" s="10">
        <f ca="1">IFERROR(CFs!U82/((1+DISCOUNT)^PV!T$81),"")</f>
        <v>338.00750516976723</v>
      </c>
      <c r="V82" s="10">
        <f ca="1">IFERROR(CFs!V82/((1+DISCOUNT)^PV!U$81),"")</f>
        <v>330.28161933731542</v>
      </c>
      <c r="W82" s="10">
        <f ca="1">IFERROR(CFs!W82/((1+DISCOUNT)^PV!V$81),"")</f>
        <v>322.7323251810339</v>
      </c>
      <c r="X82" s="10">
        <f ca="1">IFERROR(CFs!X82/((1+DISCOUNT)^PV!W$81),"")</f>
        <v>315.35558631975317</v>
      </c>
      <c r="Y82" s="10">
        <f ca="1">IFERROR(CFs!Y82/((1+DISCOUNT)^PV!X$81),"")</f>
        <v>308.14745863244451</v>
      </c>
      <c r="Z82" s="10">
        <f ca="1">IFERROR(CFs!Z82/((1+DISCOUNT)^PV!Y$81),"")</f>
        <v>301.10408814941724</v>
      </c>
      <c r="AA82" s="10">
        <f ca="1">IFERROR(CFs!AA82/((1+DISCOUNT)^PV!Z$81),"")</f>
        <v>294.22170899171618</v>
      </c>
      <c r="AB82" s="10">
        <f ca="1">IFERROR(CFs!AB82/((1+DISCOUNT)^PV!AA$81),"")</f>
        <v>287.49664135761986</v>
      </c>
      <c r="AC82" s="10">
        <f ca="1">IFERROR(CFs!AC82/((1+DISCOUNT)^PV!AB$81),"")</f>
        <v>280.92528955516002</v>
      </c>
      <c r="AD82" s="10">
        <f ca="1">IFERROR(CFs!AD82/((1+DISCOUNT)^PV!AC$81),"")</f>
        <v>274.50414007961348</v>
      </c>
      <c r="AE82" s="10">
        <f ca="1">IFERROR(CFs!AE82/((1+DISCOUNT)^PV!AD$81),"")</f>
        <v>268.22975973493658</v>
      </c>
      <c r="AF82" s="10">
        <f ca="1">IFERROR(CFs!AF82/((1+DISCOUNT)^PV!AE$81),"")</f>
        <v>262.0987937981381</v>
      </c>
      <c r="AG82" s="10">
        <f ca="1">IFERROR(CFs!AG82/((1+DISCOUNT)^PV!AF$81),"")</f>
        <v>256.10796422560918</v>
      </c>
      <c r="AH82" s="10">
        <f ca="1">IFERROR(CFs!AH82/((1+DISCOUNT)^PV!AG$81),"")</f>
        <v>250.2540679004525</v>
      </c>
      <c r="AI82" s="10">
        <f ca="1">IFERROR(CFs!AI82/((1+DISCOUNT)^PV!AH$81),"")</f>
        <v>244.53397491987062</v>
      </c>
      <c r="AJ82" s="10">
        <f ca="1">IFERROR(CFs!AJ82/((1+DISCOUNT)^PV!AI$81),"")</f>
        <v>238.94462692170214</v>
      </c>
      <c r="AK82" s="10">
        <f ca="1">IFERROR(CFs!AK82/((1+DISCOUNT)^PV!AJ$81),"")</f>
        <v>233.48303544920608</v>
      </c>
      <c r="AL82" s="10">
        <f ca="1">IFERROR(CFs!AL82/((1+DISCOUNT)^PV!AK$81),"")</f>
        <v>228.14628035322428</v>
      </c>
    </row>
    <row r="83" spans="1:38" x14ac:dyDescent="0.25">
      <c r="A83" t="str">
        <f>MAIN!$B$22</f>
        <v>Ēkas būvkonstrukcijas: Pamati</v>
      </c>
      <c r="B83" s="2">
        <f ca="1">CFs!B83</f>
        <v>80</v>
      </c>
      <c r="C83" s="9">
        <f ca="1">CFs!C83</f>
        <v>345.93076000000002</v>
      </c>
      <c r="D83" s="10">
        <f ca="1">CFs!D83</f>
        <v>345.93076000000002</v>
      </c>
      <c r="E83" s="10">
        <f ca="1">IFERROR(CFs!E83/((1+DISCOUNT)^PV!D$81),"")</f>
        <v>338.0237712</v>
      </c>
      <c r="F83" s="10">
        <f ca="1">IFERROR(CFs!F83/((1+DISCOUNT)^PV!E$81),"")</f>
        <v>330.29751357257146</v>
      </c>
      <c r="G83" s="10">
        <f ca="1">IFERROR(CFs!G83/((1+DISCOUNT)^PV!F$81),"")</f>
        <v>322.74785611948408</v>
      </c>
      <c r="H83" s="10">
        <f ca="1">IFERROR(CFs!H83/((1+DISCOUNT)^PV!G$81),"")</f>
        <v>315.37076226532452</v>
      </c>
      <c r="I83" s="10">
        <f ca="1">IFERROR(CFs!I83/((1+DISCOUNT)^PV!H$81),"")</f>
        <v>308.16228769925993</v>
      </c>
      <c r="J83" s="10">
        <f ca="1">IFERROR(CFs!J83/((1+DISCOUNT)^PV!I$81),"")</f>
        <v>301.11857826613402</v>
      </c>
      <c r="K83" s="10">
        <f ca="1">IFERROR(CFs!K83/((1+DISCOUNT)^PV!J$81),"")</f>
        <v>294.23586790576519</v>
      </c>
      <c r="L83" s="10">
        <f ca="1">IFERROR(CFs!L83/((1+DISCOUNT)^PV!K$81),"")</f>
        <v>287.51047663934776</v>
      </c>
      <c r="M83" s="10">
        <f ca="1">IFERROR(CFs!M83/((1+DISCOUNT)^PV!L$81),"")</f>
        <v>280.93880860187693</v>
      </c>
      <c r="N83" s="10">
        <f ca="1">IFERROR(CFs!N83/((1+DISCOUNT)^PV!M$81),"")</f>
        <v>274.51735011954833</v>
      </c>
      <c r="O83" s="10">
        <f ca="1">IFERROR(CFs!O83/((1+DISCOUNT)^PV!N$81),"")</f>
        <v>268.24266783110147</v>
      </c>
      <c r="P83" s="10">
        <f ca="1">IFERROR(CFs!P83/((1+DISCOUNT)^PV!O$81),"")</f>
        <v>262.11140685210495</v>
      </c>
      <c r="Q83" s="10">
        <f ca="1">IFERROR(CFs!Q83/((1+DISCOUNT)^PV!P$81),"")</f>
        <v>256.12028898119962</v>
      </c>
      <c r="R83" s="10">
        <f ca="1">IFERROR(CFs!R83/((1+DISCOUNT)^PV!Q$81),"")</f>
        <v>250.26611094734366</v>
      </c>
      <c r="S83" s="10">
        <f ca="1">IFERROR(CFs!S83/((1+DISCOUNT)^PV!R$81),"")</f>
        <v>244.54574269711861</v>
      </c>
      <c r="T83" s="10">
        <f ca="1">IFERROR(CFs!T83/((1+DISCOUNT)^PV!S$81),"")</f>
        <v>238.95612572118452</v>
      </c>
      <c r="U83" s="10">
        <f ca="1">IFERROR(CFs!U83/((1+DISCOUNT)^PV!T$81),"")</f>
        <v>233.49427141898599</v>
      </c>
      <c r="V83" s="10">
        <f ca="1">IFERROR(CFs!V83/((1+DISCOUNT)^PV!U$81),"")</f>
        <v>228.15725950083771</v>
      </c>
      <c r="W83" s="10">
        <f ca="1">IFERROR(CFs!W83/((1+DISCOUNT)^PV!V$81),"")</f>
        <v>222.94223642653284</v>
      </c>
      <c r="X83" s="10">
        <f ca="1">IFERROR(CFs!X83/((1+DISCOUNT)^PV!W$81),"")</f>
        <v>217.84641387964066</v>
      </c>
      <c r="Y83" s="10">
        <f ca="1">IFERROR(CFs!Y83/((1+DISCOUNT)^PV!X$81),"")</f>
        <v>212.86706727667749</v>
      </c>
      <c r="Z83" s="10">
        <f ca="1">IFERROR(CFs!Z83/((1+DISCOUNT)^PV!Y$81),"")</f>
        <v>208.00153431035343</v>
      </c>
      <c r="AA83" s="10">
        <f ca="1">IFERROR(CFs!AA83/((1+DISCOUNT)^PV!Z$81),"")</f>
        <v>203.24721352611675</v>
      </c>
      <c r="AB83" s="10">
        <f ca="1">IFERROR(CFs!AB83/((1+DISCOUNT)^PV!AA$81),"")</f>
        <v>198.60156293123413</v>
      </c>
      <c r="AC83" s="10">
        <f ca="1">IFERROR(CFs!AC83/((1+DISCOUNT)^PV!AB$81),"")</f>
        <v>194.06209863566306</v>
      </c>
      <c r="AD83" s="10">
        <f ca="1">IFERROR(CFs!AD83/((1+DISCOUNT)^PV!AC$81),"")</f>
        <v>189.62639352399074</v>
      </c>
      <c r="AE83" s="10">
        <f ca="1">IFERROR(CFs!AE83/((1+DISCOUNT)^PV!AD$81),"")</f>
        <v>185.29207595772809</v>
      </c>
      <c r="AF83" s="10">
        <f ca="1">IFERROR(CFs!AF83/((1+DISCOUNT)^PV!AE$81),"")</f>
        <v>181.05682850726578</v>
      </c>
      <c r="AG83" s="10">
        <f ca="1">IFERROR(CFs!AG83/((1+DISCOUNT)^PV!AF$81),"")</f>
        <v>176.91838671281394</v>
      </c>
      <c r="AH83" s="10">
        <f ca="1">IFERROR(CFs!AH83/((1+DISCOUNT)^PV!AG$81),"")</f>
        <v>172.874537873664</v>
      </c>
      <c r="AI83" s="10">
        <f ca="1">IFERROR(CFs!AI83/((1+DISCOUNT)^PV!AH$81),"")</f>
        <v>168.92311986512303</v>
      </c>
      <c r="AJ83" s="10">
        <f ca="1">IFERROR(CFs!AJ83/((1+DISCOUNT)^PV!AI$81),"")</f>
        <v>165.06201998249168</v>
      </c>
      <c r="AK83" s="10">
        <f ca="1">IFERROR(CFs!AK83/((1+DISCOUNT)^PV!AJ$81),"")</f>
        <v>161.28917381146329</v>
      </c>
      <c r="AL83" s="10">
        <f ca="1">IFERROR(CFs!AL83/((1+DISCOUNT)^PV!AK$81),"")</f>
        <v>157.60256412434413</v>
      </c>
    </row>
    <row r="84" spans="1:38" x14ac:dyDescent="0.25">
      <c r="A84" t="str">
        <f>MAIN!$B$28</f>
        <v>Ēkas būvkonstrukcijas: Jumts</v>
      </c>
      <c r="B84" s="2">
        <f ca="1">CFs!B84</f>
        <v>80</v>
      </c>
      <c r="C84" s="9">
        <f ca="1">CFs!C84</f>
        <v>253.63037499999999</v>
      </c>
      <c r="D84" s="10">
        <f ca="1">CFs!D84</f>
        <v>253.63037499999999</v>
      </c>
      <c r="E84" s="10">
        <f ca="1">IFERROR(CFs!E84/((1+DISCOUNT)^PV!D$81),"")</f>
        <v>247.8331092857143</v>
      </c>
      <c r="F84" s="10">
        <f ca="1">IFERROR(CFs!F84/((1+DISCOUNT)^PV!E$81),"")</f>
        <v>242.16835250204082</v>
      </c>
      <c r="G84" s="10">
        <f ca="1">IFERROR(CFs!G84/((1+DISCOUNT)^PV!F$81),"")</f>
        <v>236.63307587342271</v>
      </c>
      <c r="H84" s="10">
        <f ca="1">IFERROR(CFs!H84/((1+DISCOUNT)^PV!G$81),"")</f>
        <v>231.22431985345878</v>
      </c>
      <c r="I84" s="10">
        <f ca="1">IFERROR(CFs!I84/((1+DISCOUNT)^PV!H$81),"")</f>
        <v>225.93919254252256</v>
      </c>
      <c r="J84" s="10">
        <f ca="1">IFERROR(CFs!J84/((1+DISCOUNT)^PV!I$81),"")</f>
        <v>220.77486814155066</v>
      </c>
      <c r="K84" s="10">
        <f ca="1">IFERROR(CFs!K84/((1+DISCOUNT)^PV!J$81),"")</f>
        <v>215.7285854411723</v>
      </c>
      <c r="L84" s="10">
        <f ca="1">IFERROR(CFs!L84/((1+DISCOUNT)^PV!K$81),"")</f>
        <v>210.79764634537412</v>
      </c>
      <c r="M84" s="10">
        <f ca="1">IFERROR(CFs!M84/((1+DISCOUNT)^PV!L$81),"")</f>
        <v>205.9794144289084</v>
      </c>
      <c r="N84" s="10">
        <f ca="1">IFERROR(CFs!N84/((1+DISCOUNT)^PV!M$81),"")</f>
        <v>201.2713135276762</v>
      </c>
      <c r="O84" s="10">
        <f ca="1">IFERROR(CFs!O84/((1+DISCOUNT)^PV!N$81),"")</f>
        <v>196.67082636132932</v>
      </c>
      <c r="P84" s="10">
        <f ca="1">IFERROR(CFs!P84/((1+DISCOUNT)^PV!O$81),"")</f>
        <v>192.1754931873561</v>
      </c>
      <c r="Q84" s="10">
        <f ca="1">IFERROR(CFs!Q84/((1+DISCOUNT)^PV!P$81),"")</f>
        <v>187.78291048593078</v>
      </c>
      <c r="R84" s="10">
        <f ca="1">IFERROR(CFs!R84/((1+DISCOUNT)^PV!Q$81),"")</f>
        <v>183.49072967482385</v>
      </c>
      <c r="S84" s="10">
        <f ca="1">IFERROR(CFs!S84/((1+DISCOUNT)^PV!R$81),"")</f>
        <v>179.296655853685</v>
      </c>
      <c r="T84" s="10">
        <f ca="1">IFERROR(CFs!T84/((1+DISCOUNT)^PV!S$81),"")</f>
        <v>175.19844657702936</v>
      </c>
      <c r="U84" s="10">
        <f ca="1">IFERROR(CFs!U84/((1+DISCOUNT)^PV!T$81),"")</f>
        <v>171.19391065526867</v>
      </c>
      <c r="V84" s="10">
        <f ca="1">IFERROR(CFs!V84/((1+DISCOUNT)^PV!U$81),"")</f>
        <v>167.28090698314824</v>
      </c>
      <c r="W84" s="10">
        <f ca="1">IFERROR(CFs!W84/((1+DISCOUNT)^PV!V$81),"")</f>
        <v>163.45734339496198</v>
      </c>
      <c r="X84" s="10">
        <f ca="1">IFERROR(CFs!X84/((1+DISCOUNT)^PV!W$81),"")</f>
        <v>159.72117554593427</v>
      </c>
      <c r="Y84" s="10">
        <f ca="1">IFERROR(CFs!Y84/((1+DISCOUNT)^PV!X$81),"")</f>
        <v>156.07040581917008</v>
      </c>
      <c r="Z84" s="10">
        <f ca="1">IFERROR(CFs!Z84/((1+DISCOUNT)^PV!Y$81),"")</f>
        <v>152.50308225758906</v>
      </c>
      <c r="AA84" s="10">
        <f ca="1">IFERROR(CFs!AA84/((1+DISCOUNT)^PV!Z$81),"")</f>
        <v>149.01729752027271</v>
      </c>
      <c r="AB84" s="10">
        <f ca="1">IFERROR(CFs!AB84/((1+DISCOUNT)^PV!AA$81),"")</f>
        <v>145.6111878626665</v>
      </c>
      <c r="AC84" s="10">
        <f ca="1">IFERROR(CFs!AC84/((1+DISCOUNT)^PV!AB$81),"")</f>
        <v>142.28293214009125</v>
      </c>
      <c r="AD84" s="10">
        <f ca="1">IFERROR(CFs!AD84/((1+DISCOUNT)^PV!AC$81),"")</f>
        <v>139.03075083403203</v>
      </c>
      <c r="AE84" s="10">
        <f ca="1">IFERROR(CFs!AE84/((1+DISCOUNT)^PV!AD$81),"")</f>
        <v>135.8529051006827</v>
      </c>
      <c r="AF84" s="10">
        <f ca="1">IFERROR(CFs!AF84/((1+DISCOUNT)^PV!AE$81),"")</f>
        <v>132.74769584123857</v>
      </c>
      <c r="AG84" s="10">
        <f ca="1">IFERROR(CFs!AG84/((1+DISCOUNT)^PV!AF$81),"")</f>
        <v>129.71346279343882</v>
      </c>
      <c r="AH84" s="10">
        <f ca="1">IFERROR(CFs!AH84/((1+DISCOUNT)^PV!AG$81),"")</f>
        <v>126.74858364387455</v>
      </c>
      <c r="AI84" s="10">
        <f ca="1">IFERROR(CFs!AI84/((1+DISCOUNT)^PV!AH$81),"")</f>
        <v>123.85147316058595</v>
      </c>
      <c r="AJ84" s="10">
        <f ca="1">IFERROR(CFs!AJ84/((1+DISCOUNT)^PV!AI$81),"")</f>
        <v>121.02058234548686</v>
      </c>
      <c r="AK84" s="10">
        <f ca="1">IFERROR(CFs!AK84/((1+DISCOUNT)^PV!AJ$81),"")</f>
        <v>118.25439760616145</v>
      </c>
      <c r="AL84" s="10">
        <f ca="1">IFERROR(CFs!AL84/((1+DISCOUNT)^PV!AK$81),"")</f>
        <v>115.55143994659204</v>
      </c>
    </row>
    <row r="85" spans="1:38" x14ac:dyDescent="0.25">
      <c r="A85" t="str">
        <f>MAIN!$B$34</f>
        <v>Elektroapgāde</v>
      </c>
      <c r="B85" s="2">
        <f ca="1">CFs!B85</f>
        <v>30</v>
      </c>
      <c r="C85" s="9">
        <f ca="1">CFs!C85</f>
        <v>0</v>
      </c>
      <c r="D85" s="10">
        <f ca="1">CFs!D85</f>
        <v>0</v>
      </c>
      <c r="E85" s="10">
        <f ca="1">IFERROR(CFs!E85/((1+DISCOUNT)^PV!D$81),"")</f>
        <v>0</v>
      </c>
      <c r="F85" s="10">
        <f ca="1">IFERROR(CFs!F85/((1+DISCOUNT)^PV!E$81),"")</f>
        <v>0</v>
      </c>
      <c r="G85" s="10">
        <f ca="1">IFERROR(CFs!G85/((1+DISCOUNT)^PV!F$81),"")</f>
        <v>0</v>
      </c>
      <c r="H85" s="10">
        <f ca="1">IFERROR(CFs!H85/((1+DISCOUNT)^PV!G$81),"")</f>
        <v>0</v>
      </c>
      <c r="I85" s="10">
        <f ca="1">IFERROR(CFs!I85/((1+DISCOUNT)^PV!H$81),"")</f>
        <v>0</v>
      </c>
      <c r="J85" s="10">
        <f ca="1">IFERROR(CFs!J85/((1+DISCOUNT)^PV!I$81),"")</f>
        <v>0</v>
      </c>
      <c r="K85" s="10">
        <f ca="1">IFERROR(CFs!K85/((1+DISCOUNT)^PV!J$81),"")</f>
        <v>0</v>
      </c>
      <c r="L85" s="10">
        <f ca="1">IFERROR(CFs!L85/((1+DISCOUNT)^PV!K$81),"")</f>
        <v>0</v>
      </c>
      <c r="M85" s="10">
        <f ca="1">IFERROR(CFs!M85/((1+DISCOUNT)^PV!L$81),"")</f>
        <v>0</v>
      </c>
      <c r="N85" s="10">
        <f ca="1">IFERROR(CFs!N85/((1+DISCOUNT)^PV!M$81),"")</f>
        <v>0</v>
      </c>
      <c r="O85" s="10">
        <f ca="1">IFERROR(CFs!O85/((1+DISCOUNT)^PV!N$81),"")</f>
        <v>0</v>
      </c>
      <c r="P85" s="10">
        <f ca="1">IFERROR(CFs!P85/((1+DISCOUNT)^PV!O$81),"")</f>
        <v>0</v>
      </c>
      <c r="Q85" s="10">
        <f ca="1">IFERROR(CFs!Q85/((1+DISCOUNT)^PV!P$81),"")</f>
        <v>0</v>
      </c>
      <c r="R85" s="10">
        <f ca="1">IFERROR(CFs!R85/((1+DISCOUNT)^PV!Q$81),"")</f>
        <v>0</v>
      </c>
      <c r="S85" s="10">
        <f ca="1">IFERROR(CFs!S85/((1+DISCOUNT)^PV!R$81),"")</f>
        <v>0</v>
      </c>
      <c r="T85" s="10">
        <f ca="1">IFERROR(CFs!T85/((1+DISCOUNT)^PV!S$81),"")</f>
        <v>0</v>
      </c>
      <c r="U85" s="10">
        <f ca="1">IFERROR(CFs!U85/((1+DISCOUNT)^PV!T$81),"")</f>
        <v>0</v>
      </c>
      <c r="V85" s="10">
        <f ca="1">IFERROR(CFs!V85/((1+DISCOUNT)^PV!U$81),"")</f>
        <v>0</v>
      </c>
      <c r="W85" s="10">
        <f ca="1">IFERROR(CFs!W85/((1+DISCOUNT)^PV!V$81),"")</f>
        <v>0</v>
      </c>
      <c r="X85" s="10">
        <f ca="1">IFERROR(CFs!X85/((1+DISCOUNT)^PV!W$81),"")</f>
        <v>0</v>
      </c>
      <c r="Y85" s="10">
        <f ca="1">IFERROR(CFs!Y85/((1+DISCOUNT)^PV!X$81),"")</f>
        <v>0</v>
      </c>
      <c r="Z85" s="10">
        <f ca="1">IFERROR(CFs!Z85/((1+DISCOUNT)^PV!Y$81),"")</f>
        <v>0</v>
      </c>
      <c r="AA85" s="10">
        <f ca="1">IFERROR(CFs!AA85/((1+DISCOUNT)^PV!Z$81),"")</f>
        <v>0</v>
      </c>
      <c r="AB85" s="10">
        <f ca="1">IFERROR(CFs!AB85/((1+DISCOUNT)^PV!AA$81),"")</f>
        <v>0</v>
      </c>
      <c r="AC85" s="10">
        <f ca="1">IFERROR(CFs!AC85/((1+DISCOUNT)^PV!AB$81),"")</f>
        <v>0</v>
      </c>
      <c r="AD85" s="10">
        <f ca="1">IFERROR(CFs!AD85/((1+DISCOUNT)^PV!AC$81),"")</f>
        <v>0</v>
      </c>
      <c r="AE85" s="10">
        <f ca="1">IFERROR(CFs!AE85/((1+DISCOUNT)^PV!AD$81),"")</f>
        <v>0</v>
      </c>
      <c r="AF85" s="10">
        <f ca="1">IFERROR(CFs!AF85/((1+DISCOUNT)^PV!AE$81),"")</f>
        <v>0</v>
      </c>
      <c r="AG85" s="10">
        <f ca="1">IFERROR(CFs!AG85/((1+DISCOUNT)^PV!AF$81),"")</f>
        <v>0</v>
      </c>
      <c r="AH85" s="10">
        <f ca="1">IFERROR(CFs!AH85/((1+DISCOUNT)^PV!AG$81),"")</f>
        <v>0</v>
      </c>
      <c r="AI85" s="10">
        <f ca="1">IFERROR(CFs!AI85/((1+DISCOUNT)^PV!AH$81),"")</f>
        <v>0</v>
      </c>
      <c r="AJ85" s="10">
        <f ca="1">IFERROR(CFs!AJ85/((1+DISCOUNT)^PV!AI$81),"")</f>
        <v>0</v>
      </c>
      <c r="AK85" s="10">
        <f ca="1">IFERROR(CFs!AK85/((1+DISCOUNT)^PV!AJ$81),"")</f>
        <v>0</v>
      </c>
      <c r="AL85" s="10">
        <f ca="1">IFERROR(CFs!AL85/((1+DISCOUNT)^PV!AK$81),"")</f>
        <v>0</v>
      </c>
    </row>
    <row r="86" spans="1:38" x14ac:dyDescent="0.25">
      <c r="A86" t="str">
        <f>MAIN!$B$40</f>
        <v>Ventilācija</v>
      </c>
      <c r="B86" s="2">
        <f ca="1">CFs!B86</f>
        <v>20</v>
      </c>
      <c r="C86" s="9">
        <f ca="1">CFs!C86</f>
        <v>1115.78325</v>
      </c>
      <c r="D86" s="10">
        <f ca="1">CFs!D86</f>
        <v>1115.78325</v>
      </c>
      <c r="E86" s="10">
        <f ca="1">IFERROR(CFs!E86/((1+DISCOUNT)^PV!D$81),"")</f>
        <v>1090.2796328571426</v>
      </c>
      <c r="F86" s="10">
        <f ca="1">IFERROR(CFs!F86/((1+DISCOUNT)^PV!E$81),"")</f>
        <v>1065.3589555346939</v>
      </c>
      <c r="G86" s="10">
        <f ca="1">IFERROR(CFs!G86/((1+DISCOUNT)^PV!F$81),"")</f>
        <v>1041.0078936939008</v>
      </c>
      <c r="H86" s="10">
        <f ca="1">IFERROR(CFs!H86/((1+DISCOUNT)^PV!G$81),"")</f>
        <v>1017.213427552326</v>
      </c>
      <c r="I86" s="10">
        <f ca="1">IFERROR(CFs!I86/((1+DISCOUNT)^PV!H$81),"")</f>
        <v>993.9628349225585</v>
      </c>
      <c r="J86" s="10">
        <f ca="1">IFERROR(CFs!J86/((1+DISCOUNT)^PV!I$81),"")</f>
        <v>971.2436844100431</v>
      </c>
      <c r="K86" s="10">
        <f ca="1">IFERROR(CFs!K86/((1+DISCOUNT)^PV!J$81),"")</f>
        <v>949.04382876638488</v>
      </c>
      <c r="L86" s="10">
        <f ca="1">IFERROR(CFs!L86/((1+DISCOUNT)^PV!K$81),"")</f>
        <v>927.35139839458191</v>
      </c>
      <c r="M86" s="10">
        <f ca="1">IFERROR(CFs!M86/((1+DISCOUNT)^PV!L$81),"")</f>
        <v>906.15479500270578</v>
      </c>
      <c r="N86" s="10">
        <f ca="1">IFERROR(CFs!N86/((1+DISCOUNT)^PV!M$81),"")</f>
        <v>885.44268540264397</v>
      </c>
      <c r="O86" s="10">
        <f ca="1">IFERROR(CFs!O86/((1+DISCOUNT)^PV!N$81),"")</f>
        <v>865.20399545058353</v>
      </c>
      <c r="P86" s="10">
        <f ca="1">IFERROR(CFs!P86/((1+DISCOUNT)^PV!O$81),"")</f>
        <v>845.42790412599891</v>
      </c>
      <c r="Q86" s="10">
        <f ca="1">IFERROR(CFs!Q86/((1+DISCOUNT)^PV!P$81),"")</f>
        <v>826.10383774597597</v>
      </c>
      <c r="R86" s="10">
        <f ca="1">IFERROR(CFs!R86/((1+DISCOUNT)^PV!Q$81),"")</f>
        <v>807.22146431178248</v>
      </c>
      <c r="S86" s="10">
        <f ca="1">IFERROR(CFs!S86/((1+DISCOUNT)^PV!R$81),"")</f>
        <v>788.77068798465575</v>
      </c>
      <c r="T86" s="10">
        <f ca="1">IFERROR(CFs!T86/((1+DISCOUNT)^PV!S$81),"")</f>
        <v>770.74164368786376</v>
      </c>
      <c r="U86" s="10">
        <f ca="1">IFERROR(CFs!U86/((1+DISCOUNT)^PV!T$81),"")</f>
        <v>753.12469183214102</v>
      </c>
      <c r="V86" s="10">
        <f ca="1">IFERROR(CFs!V86/((1+DISCOUNT)^PV!U$81),"")</f>
        <v>735.91041316169208</v>
      </c>
      <c r="W86" s="10">
        <f ca="1">IFERROR(CFs!W86/((1+DISCOUNT)^PV!V$81),"")</f>
        <v>719.08960371799628</v>
      </c>
      <c r="X86" s="10">
        <f ca="1">IFERROR(CFs!X86/((1+DISCOUNT)^PV!W$81),"")</f>
        <v>702.6532699187278</v>
      </c>
      <c r="Y86" s="10">
        <f ca="1">IFERROR(CFs!Y86/((1+DISCOUNT)^PV!X$81),"")</f>
        <v>686.59262374915693</v>
      </c>
      <c r="Z86" s="10">
        <f ca="1">IFERROR(CFs!Z86/((1+DISCOUNT)^PV!Y$81),"")</f>
        <v>670.89907806346196</v>
      </c>
      <c r="AA86" s="10">
        <f ca="1">IFERROR(CFs!AA86/((1+DISCOUNT)^PV!Z$81),"")</f>
        <v>655.56424199343996</v>
      </c>
      <c r="AB86" s="10">
        <f ca="1">IFERROR(CFs!AB86/((1+DISCOUNT)^PV!AA$81),"")</f>
        <v>640.57991646216135</v>
      </c>
      <c r="AC86" s="10">
        <f ca="1">IFERROR(CFs!AC86/((1+DISCOUNT)^PV!AB$81),"")</f>
        <v>625.93808980016911</v>
      </c>
      <c r="AD86" s="10">
        <f ca="1">IFERROR(CFs!AD86/((1+DISCOUNT)^PV!AC$81),"")</f>
        <v>611.63093346187952</v>
      </c>
      <c r="AE86" s="10">
        <f ca="1">IFERROR(CFs!AE86/((1+DISCOUNT)^PV!AD$81),"")</f>
        <v>597.65079783989358</v>
      </c>
      <c r="AF86" s="10">
        <f ca="1">IFERROR(CFs!AF86/((1+DISCOUNT)^PV!AE$81),"")</f>
        <v>583.99020817498183</v>
      </c>
      <c r="AG86" s="10">
        <f ca="1">IFERROR(CFs!AG86/((1+DISCOUNT)^PV!AF$81),"")</f>
        <v>570.64186055955361</v>
      </c>
      <c r="AH86" s="10">
        <f ca="1">IFERROR(CFs!AH86/((1+DISCOUNT)^PV!AG$81),"")</f>
        <v>557.59861803247827</v>
      </c>
      <c r="AI86" s="10">
        <f ca="1">IFERROR(CFs!AI86/((1+DISCOUNT)^PV!AH$81),"")</f>
        <v>544.85350676316432</v>
      </c>
      <c r="AJ86" s="10">
        <f ca="1">IFERROR(CFs!AJ86/((1+DISCOUNT)^PV!AI$81),"")</f>
        <v>532.39971232286348</v>
      </c>
      <c r="AK86" s="10">
        <f ca="1">IFERROR(CFs!AK86/((1+DISCOUNT)^PV!AJ$81),"")</f>
        <v>520.23057604119811</v>
      </c>
      <c r="AL86" s="10">
        <f ca="1">IFERROR(CFs!AL86/((1+DISCOUNT)^PV!AK$81),"")</f>
        <v>508.33959144597077</v>
      </c>
    </row>
    <row r="87" spans="1:38" x14ac:dyDescent="0.25">
      <c r="A87" t="str">
        <f>MAIN!$B$46</f>
        <v>Apkure</v>
      </c>
      <c r="B87" s="2">
        <f ca="1">CFs!B87</f>
        <v>20</v>
      </c>
      <c r="C87" s="9">
        <f ca="1">CFs!C87</f>
        <v>439.47171625000004</v>
      </c>
      <c r="D87" s="10">
        <f ca="1">CFs!D87</f>
        <v>439.47171625000004</v>
      </c>
      <c r="E87" s="10">
        <f ca="1">IFERROR(CFs!E87/((1+DISCOUNT)^PV!D$81),"")</f>
        <v>429.42664845000002</v>
      </c>
      <c r="F87" s="10">
        <f ca="1">IFERROR(CFs!F87/((1+DISCOUNT)^PV!E$81),"")</f>
        <v>419.61118219971434</v>
      </c>
      <c r="G87" s="10">
        <f ca="1">IFERROR(CFs!G87/((1+DISCOUNT)^PV!F$81),"")</f>
        <v>410.0200694637208</v>
      </c>
      <c r="H87" s="10">
        <f ca="1">IFERROR(CFs!H87/((1+DISCOUNT)^PV!G$81),"")</f>
        <v>400.64818216169294</v>
      </c>
      <c r="I87" s="10">
        <f ca="1">IFERROR(CFs!I87/((1+DISCOUNT)^PV!H$81),"")</f>
        <v>391.49050942656851</v>
      </c>
      <c r="J87" s="10">
        <f ca="1">IFERROR(CFs!J87/((1+DISCOUNT)^PV!I$81),"")</f>
        <v>382.54215492538987</v>
      </c>
      <c r="K87" s="10">
        <f ca="1">IFERROR(CFs!K87/((1+DISCOUNT)^PV!J$81),"")</f>
        <v>373.79833424138087</v>
      </c>
      <c r="L87" s="10">
        <f ca="1">IFERROR(CFs!L87/((1+DISCOUNT)^PV!K$81),"")</f>
        <v>365.25437231586363</v>
      </c>
      <c r="M87" s="10">
        <f ca="1">IFERROR(CFs!M87/((1+DISCOUNT)^PV!L$81),"")</f>
        <v>356.90570094864387</v>
      </c>
      <c r="N87" s="10">
        <f ca="1">IFERROR(CFs!N87/((1+DISCOUNT)^PV!M$81),"")</f>
        <v>348.74785635553201</v>
      </c>
      <c r="O87" s="10">
        <f ca="1">IFERROR(CFs!O87/((1+DISCOUNT)^PV!N$81),"")</f>
        <v>340.77647678169126</v>
      </c>
      <c r="P87" s="10">
        <f ca="1">IFERROR(CFs!P87/((1+DISCOUNT)^PV!O$81),"")</f>
        <v>332.98730016953834</v>
      </c>
      <c r="Q87" s="10">
        <f ca="1">IFERROR(CFs!Q87/((1+DISCOUNT)^PV!P$81),"")</f>
        <v>325.37616187994888</v>
      </c>
      <c r="R87" s="10">
        <f ca="1">IFERROR(CFs!R87/((1+DISCOUNT)^PV!Q$81),"")</f>
        <v>317.93899246555009</v>
      </c>
      <c r="S87" s="10">
        <f ca="1">IFERROR(CFs!S87/((1+DISCOUNT)^PV!R$81),"")</f>
        <v>310.67181549490891</v>
      </c>
      <c r="T87" s="10">
        <f ca="1">IFERROR(CFs!T87/((1+DISCOUNT)^PV!S$81),"")</f>
        <v>303.57074542645387</v>
      </c>
      <c r="U87" s="10">
        <f ca="1">IFERROR(CFs!U87/((1+DISCOUNT)^PV!T$81),"")</f>
        <v>296.63198553099204</v>
      </c>
      <c r="V87" s="10">
        <f ca="1">IFERROR(CFs!V87/((1+DISCOUNT)^PV!U$81),"")</f>
        <v>289.85182586171226</v>
      </c>
      <c r="W87" s="10">
        <f ca="1">IFERROR(CFs!W87/((1+DISCOUNT)^PV!V$81),"")</f>
        <v>283.22664127058738</v>
      </c>
      <c r="X87" s="10">
        <f ca="1">IFERROR(CFs!X87/((1+DISCOUNT)^PV!W$81),"")</f>
        <v>276.75288947011683</v>
      </c>
      <c r="Y87" s="10">
        <f ca="1">IFERROR(CFs!Y87/((1+DISCOUNT)^PV!X$81),"")</f>
        <v>270.42710913937134</v>
      </c>
      <c r="Z87" s="10">
        <f ca="1">IFERROR(CFs!Z87/((1+DISCOUNT)^PV!Y$81),"")</f>
        <v>264.2459180733286</v>
      </c>
      <c r="AA87" s="10">
        <f ca="1">IFERROR(CFs!AA87/((1+DISCOUNT)^PV!Z$81),"")</f>
        <v>258.20601137450961</v>
      </c>
      <c r="AB87" s="10">
        <f ca="1">IFERROR(CFs!AB87/((1+DISCOUNT)^PV!AA$81),"")</f>
        <v>252.30415968594943</v>
      </c>
      <c r="AC87" s="10">
        <f ca="1">IFERROR(CFs!AC87/((1+DISCOUNT)^PV!AB$81),"")</f>
        <v>246.5372074645563</v>
      </c>
      <c r="AD87" s="10">
        <f ca="1">IFERROR(CFs!AD87/((1+DISCOUNT)^PV!AC$81),"")</f>
        <v>240.90207129393789</v>
      </c>
      <c r="AE87" s="10">
        <f ca="1">IFERROR(CFs!AE87/((1+DISCOUNT)^PV!AD$81),"")</f>
        <v>235.3957382357907</v>
      </c>
      <c r="AF87" s="10">
        <f ca="1">IFERROR(CFs!AF87/((1+DISCOUNT)^PV!AE$81),"")</f>
        <v>230.01526421897267</v>
      </c>
      <c r="AG87" s="10">
        <f ca="1">IFERROR(CFs!AG87/((1+DISCOUNT)^PV!AF$81),"")</f>
        <v>224.7577724653961</v>
      </c>
      <c r="AH87" s="10">
        <f ca="1">IFERROR(CFs!AH87/((1+DISCOUNT)^PV!AG$81),"")</f>
        <v>219.62045195190143</v>
      </c>
      <c r="AI87" s="10">
        <f ca="1">IFERROR(CFs!AI87/((1+DISCOUNT)^PV!AH$81),"")</f>
        <v>214.60055590728646</v>
      </c>
      <c r="AJ87" s="10">
        <f ca="1">IFERROR(CFs!AJ87/((1+DISCOUNT)^PV!AI$81),"")</f>
        <v>209.69540034369138</v>
      </c>
      <c r="AK87" s="10">
        <f ca="1">IFERROR(CFs!AK87/((1+DISCOUNT)^PV!AJ$81),"")</f>
        <v>204.90236262154986</v>
      </c>
      <c r="AL87" s="10">
        <f ca="1">IFERROR(CFs!AL87/((1+DISCOUNT)^PV!AK$81),"")</f>
        <v>200.21888004734302</v>
      </c>
    </row>
    <row r="88" spans="1:38" x14ac:dyDescent="0.25">
      <c r="A88" t="str">
        <f>MAIN!$B$52</f>
        <v>Ūdensvads, kanalizācija</v>
      </c>
      <c r="B88" s="2">
        <f ca="1">CFs!B88</f>
        <v>30</v>
      </c>
      <c r="C88" s="9">
        <f ca="1">CFs!C88</f>
        <v>149.68039999999999</v>
      </c>
      <c r="D88" s="10">
        <f ca="1">CFs!D88</f>
        <v>149.68039999999999</v>
      </c>
      <c r="E88" s="10">
        <f ca="1">IFERROR(CFs!E88/((1+DISCOUNT)^PV!D$81),"")</f>
        <v>146.25913371428572</v>
      </c>
      <c r="F88" s="10">
        <f ca="1">IFERROR(CFs!F88/((1+DISCOUNT)^PV!E$81),"")</f>
        <v>142.91606780081634</v>
      </c>
      <c r="G88" s="10">
        <f ca="1">IFERROR(CFs!G88/((1+DISCOUNT)^PV!F$81),"")</f>
        <v>139.64941482251194</v>
      </c>
      <c r="H88" s="10">
        <f ca="1">IFERROR(CFs!H88/((1+DISCOUNT)^PV!G$81),"")</f>
        <v>136.45742819799742</v>
      </c>
      <c r="I88" s="10">
        <f ca="1">IFERROR(CFs!I88/((1+DISCOUNT)^PV!H$81),"")</f>
        <v>133.33840126775746</v>
      </c>
      <c r="J88" s="10">
        <f ca="1">IFERROR(CFs!J88/((1+DISCOUNT)^PV!I$81),"")</f>
        <v>130.29066638163732</v>
      </c>
      <c r="K88" s="10">
        <f ca="1">IFERROR(CFs!K88/((1+DISCOUNT)^PV!J$81),"")</f>
        <v>127.31259400719988</v>
      </c>
      <c r="L88" s="10">
        <f ca="1">IFERROR(CFs!L88/((1+DISCOUNT)^PV!K$81),"")</f>
        <v>124.40259185846391</v>
      </c>
      <c r="M88" s="10">
        <f ca="1">IFERROR(CFs!M88/((1+DISCOUNT)^PV!L$81),"")</f>
        <v>121.55910404455615</v>
      </c>
      <c r="N88" s="10">
        <f ca="1">IFERROR(CFs!N88/((1+DISCOUNT)^PV!M$81),"")</f>
        <v>118.78061023782344</v>
      </c>
      <c r="O88" s="10">
        <f ca="1">IFERROR(CFs!O88/((1+DISCOUNT)^PV!N$81),"")</f>
        <v>116.06562486095891</v>
      </c>
      <c r="P88" s="10">
        <f ca="1">IFERROR(CFs!P88/((1+DISCOUNT)^PV!O$81),"")</f>
        <v>113.41269629270843</v>
      </c>
      <c r="Q88" s="10">
        <f ca="1">IFERROR(CFs!Q88/((1+DISCOUNT)^PV!P$81),"")</f>
        <v>110.82040609173221</v>
      </c>
      <c r="R88" s="10">
        <f ca="1">IFERROR(CFs!R88/((1+DISCOUNT)^PV!Q$81),"")</f>
        <v>108.28736823820694</v>
      </c>
      <c r="S88" s="10">
        <f ca="1">IFERROR(CFs!S88/((1+DISCOUNT)^PV!R$81),"")</f>
        <v>105.81222839276218</v>
      </c>
      <c r="T88" s="10">
        <f ca="1">IFERROR(CFs!T88/((1+DISCOUNT)^PV!S$81),"")</f>
        <v>103.39366317235621</v>
      </c>
      <c r="U88" s="10">
        <f ca="1">IFERROR(CFs!U88/((1+DISCOUNT)^PV!T$81),"")</f>
        <v>101.03037944270234</v>
      </c>
      <c r="V88" s="10">
        <f ca="1">IFERROR(CFs!V88/((1+DISCOUNT)^PV!U$81),"")</f>
        <v>98.721113626869155</v>
      </c>
      <c r="W88" s="10">
        <f ca="1">IFERROR(CFs!W88/((1+DISCOUNT)^PV!V$81),"")</f>
        <v>96.464631029683574</v>
      </c>
      <c r="X88" s="10">
        <f ca="1">IFERROR(CFs!X88/((1+DISCOUNT)^PV!W$81),"")</f>
        <v>94.259725177576527</v>
      </c>
      <c r="Y88" s="10">
        <f ca="1">IFERROR(CFs!Y88/((1+DISCOUNT)^PV!X$81),"")</f>
        <v>92.10521717351763</v>
      </c>
      <c r="Z88" s="10">
        <f ca="1">IFERROR(CFs!Z88/((1+DISCOUNT)^PV!Y$81),"")</f>
        <v>89.999955066694383</v>
      </c>
      <c r="AA88" s="10">
        <f ca="1">IFERROR(CFs!AA88/((1+DISCOUNT)^PV!Z$81),"")</f>
        <v>87.942813236598496</v>
      </c>
      <c r="AB88" s="10">
        <f ca="1">IFERROR(CFs!AB88/((1+DISCOUNT)^PV!AA$81),"")</f>
        <v>85.93269179119055</v>
      </c>
      <c r="AC88" s="10">
        <f ca="1">IFERROR(CFs!AC88/((1+DISCOUNT)^PV!AB$81),"")</f>
        <v>83.968515978820477</v>
      </c>
      <c r="AD88" s="10">
        <f ca="1">IFERROR(CFs!AD88/((1+DISCOUNT)^PV!AC$81),"")</f>
        <v>82.049235613590298</v>
      </c>
      <c r="AE88" s="10">
        <f ca="1">IFERROR(CFs!AE88/((1+DISCOUNT)^PV!AD$81),"")</f>
        <v>80.173824513851073</v>
      </c>
      <c r="AF88" s="10">
        <f ca="1">IFERROR(CFs!AF88/((1+DISCOUNT)^PV!AE$81),"")</f>
        <v>78.341279953534496</v>
      </c>
      <c r="AG88" s="10">
        <f ca="1">IFERROR(CFs!AG88/((1+DISCOUNT)^PV!AF$81),"")</f>
        <v>76.550622126025132</v>
      </c>
      <c r="AH88" s="10">
        <f ca="1">IFERROR(CFs!AH88/((1+DISCOUNT)^PV!AG$81),"")</f>
        <v>74.800893620287439</v>
      </c>
      <c r="AI88" s="10">
        <f ca="1">IFERROR(CFs!AI88/((1+DISCOUNT)^PV!AH$81),"")</f>
        <v>73.091158908966563</v>
      </c>
      <c r="AJ88" s="10">
        <f ca="1">IFERROR(CFs!AJ88/((1+DISCOUNT)^PV!AI$81),"")</f>
        <v>71.420503848190194</v>
      </c>
      <c r="AK88" s="10">
        <f ca="1">IFERROR(CFs!AK88/((1+DISCOUNT)^PV!AJ$81),"")</f>
        <v>69.788035188802994</v>
      </c>
      <c r="AL88" s="10">
        <f ca="1">IFERROR(CFs!AL88/((1+DISCOUNT)^PV!AK$81),"")</f>
        <v>68.192880098773202</v>
      </c>
    </row>
    <row r="89" spans="1:38" x14ac:dyDescent="0.25">
      <c r="A89" t="str">
        <f>MAIN!$B$59</f>
        <v>Iekšējā apdare: Griestu apdare</v>
      </c>
      <c r="B89" s="2">
        <f ca="1">CFs!B89</f>
        <v>15</v>
      </c>
      <c r="C89" s="9">
        <f ca="1">CFs!C89</f>
        <v>489.95263333333338</v>
      </c>
      <c r="D89" s="10">
        <f ca="1">CFs!D89</f>
        <v>489.95263333333338</v>
      </c>
      <c r="E89" s="10">
        <f ca="1">IFERROR(CFs!E89/((1+DISCOUNT)^PV!D$81),"")</f>
        <v>478.75371600000005</v>
      </c>
      <c r="F89" s="10">
        <f ca="1">IFERROR(CFs!F89/((1+DISCOUNT)^PV!E$81),"")</f>
        <v>467.81077392000003</v>
      </c>
      <c r="G89" s="10">
        <f ca="1">IFERROR(CFs!G89/((1+DISCOUNT)^PV!F$81),"")</f>
        <v>457.11795623040007</v>
      </c>
      <c r="H89" s="10">
        <f ca="1">IFERROR(CFs!H89/((1+DISCOUNT)^PV!G$81),"")</f>
        <v>446.66954580227673</v>
      </c>
      <c r="I89" s="10">
        <f ca="1">IFERROR(CFs!I89/((1+DISCOUNT)^PV!H$81),"")</f>
        <v>436.45995618393891</v>
      </c>
      <c r="J89" s="10">
        <f ca="1">IFERROR(CFs!J89/((1+DISCOUNT)^PV!I$81),"")</f>
        <v>426.48372861402044</v>
      </c>
      <c r="K89" s="10">
        <f ca="1">IFERROR(CFs!K89/((1+DISCOUNT)^PV!J$81),"")</f>
        <v>416.7355291028428</v>
      </c>
      <c r="L89" s="10">
        <f ca="1">IFERROR(CFs!L89/((1+DISCOUNT)^PV!K$81),"")</f>
        <v>407.21014558049217</v>
      </c>
      <c r="M89" s="10">
        <f ca="1">IFERROR(CFs!M89/((1+DISCOUNT)^PV!L$81),"")</f>
        <v>397.90248511008093</v>
      </c>
      <c r="N89" s="10">
        <f ca="1">IFERROR(CFs!N89/((1+DISCOUNT)^PV!M$81),"")</f>
        <v>388.80757116470767</v>
      </c>
      <c r="O89" s="10">
        <f ca="1">IFERROR(CFs!O89/((1+DISCOUNT)^PV!N$81),"")</f>
        <v>379.9205409666572</v>
      </c>
      <c r="P89" s="10">
        <f ca="1">IFERROR(CFs!P89/((1+DISCOUNT)^PV!O$81),"")</f>
        <v>371.23664288741941</v>
      </c>
      <c r="Q89" s="10">
        <f ca="1">IFERROR(CFs!Q89/((1+DISCOUNT)^PV!P$81),"")</f>
        <v>362.75123390713543</v>
      </c>
      <c r="R89" s="10">
        <f ca="1">IFERROR(CFs!R89/((1+DISCOUNT)^PV!Q$81),"")</f>
        <v>354.45977713211533</v>
      </c>
      <c r="S89" s="10">
        <f ca="1">IFERROR(CFs!S89/((1+DISCOUNT)^PV!R$81),"")</f>
        <v>346.35783936909547</v>
      </c>
      <c r="T89" s="10">
        <f ca="1">IFERROR(CFs!T89/((1+DISCOUNT)^PV!S$81),"")</f>
        <v>338.4410887549447</v>
      </c>
      <c r="U89" s="10">
        <f ca="1">IFERROR(CFs!U89/((1+DISCOUNT)^PV!T$81),"")</f>
        <v>330.70529244054597</v>
      </c>
      <c r="V89" s="10">
        <f ca="1">IFERROR(CFs!V89/((1+DISCOUNT)^PV!U$81),"")</f>
        <v>323.14631432761922</v>
      </c>
      <c r="W89" s="10">
        <f ca="1">IFERROR(CFs!W89/((1+DISCOUNT)^PV!V$81),"")</f>
        <v>315.76011285727361</v>
      </c>
      <c r="X89" s="10">
        <f ca="1">IFERROR(CFs!X89/((1+DISCOUNT)^PV!W$81),"")</f>
        <v>308.54273884910737</v>
      </c>
      <c r="Y89" s="10">
        <f ca="1">IFERROR(CFs!Y89/((1+DISCOUNT)^PV!X$81),"")</f>
        <v>301.49033338969917</v>
      </c>
      <c r="Z89" s="10">
        <f ca="1">IFERROR(CFs!Z89/((1+DISCOUNT)^PV!Y$81),"")</f>
        <v>294.59912576936324</v>
      </c>
      <c r="AA89" s="10">
        <f ca="1">IFERROR(CFs!AA89/((1+DISCOUNT)^PV!Z$81),"")</f>
        <v>287.86543146606346</v>
      </c>
      <c r="AB89" s="10">
        <f ca="1">IFERROR(CFs!AB89/((1+DISCOUNT)^PV!AA$81),"")</f>
        <v>281.28565017541064</v>
      </c>
      <c r="AC89" s="10">
        <f ca="1">IFERROR(CFs!AC89/((1+DISCOUNT)^PV!AB$81),"")</f>
        <v>274.85626388568693</v>
      </c>
      <c r="AD89" s="10">
        <f ca="1">IFERROR(CFs!AD89/((1+DISCOUNT)^PV!AC$81),"")</f>
        <v>268.57383499687126</v>
      </c>
      <c r="AE89" s="10">
        <f ca="1">IFERROR(CFs!AE89/((1+DISCOUNT)^PV!AD$81),"")</f>
        <v>262.43500448265701</v>
      </c>
      <c r="AF89" s="10">
        <f ca="1">IFERROR(CFs!AF89/((1+DISCOUNT)^PV!AE$81),"")</f>
        <v>256.43649009448205</v>
      </c>
      <c r="AG89" s="10">
        <f ca="1">IFERROR(CFs!AG89/((1+DISCOUNT)^PV!AF$81),"")</f>
        <v>250.57508460660813</v>
      </c>
      <c r="AH89" s="10">
        <f ca="1">IFERROR(CFs!AH89/((1+DISCOUNT)^PV!AG$81),"")</f>
        <v>244.84765410131433</v>
      </c>
      <c r="AI89" s="10">
        <f ca="1">IFERROR(CFs!AI89/((1+DISCOUNT)^PV!AH$81),"")</f>
        <v>239.25113629328419</v>
      </c>
      <c r="AJ89" s="10">
        <f ca="1">IFERROR(CFs!AJ89/((1+DISCOUNT)^PV!AI$81),"")</f>
        <v>233.78253889229484</v>
      </c>
      <c r="AK89" s="10">
        <f ca="1">IFERROR(CFs!AK89/((1+DISCOUNT)^PV!AJ$81),"")</f>
        <v>228.43893800332808</v>
      </c>
      <c r="AL89" s="10">
        <f ca="1">IFERROR(CFs!AL89/((1+DISCOUNT)^PV!AK$81),"")</f>
        <v>223.21747656325201</v>
      </c>
    </row>
    <row r="90" spans="1:38" x14ac:dyDescent="0.25">
      <c r="A90" t="str">
        <f>MAIN!$B$65</f>
        <v>Iekšējā apdare: Grīdu apdare</v>
      </c>
      <c r="B90" s="2">
        <f ca="1">CFs!B90</f>
        <v>15</v>
      </c>
      <c r="C90" s="9">
        <f ca="1">CFs!C90</f>
        <v>1027.9455666666668</v>
      </c>
      <c r="D90" s="10">
        <f ca="1">CFs!D90</f>
        <v>1027.9455666666668</v>
      </c>
      <c r="E90" s="10">
        <f ca="1">IFERROR(CFs!E90/((1+DISCOUNT)^PV!D$81),"")</f>
        <v>1004.449668</v>
      </c>
      <c r="F90" s="10">
        <f ca="1">IFERROR(CFs!F90/((1+DISCOUNT)^PV!E$81),"")</f>
        <v>981.49081844571424</v>
      </c>
      <c r="G90" s="10">
        <f ca="1">IFERROR(CFs!G90/((1+DISCOUNT)^PV!F$81),"")</f>
        <v>959.05674259552643</v>
      </c>
      <c r="H90" s="10">
        <f ca="1">IFERROR(CFs!H90/((1+DISCOUNT)^PV!G$81),"")</f>
        <v>937.13544562191453</v>
      </c>
      <c r="I90" s="10">
        <f ca="1">IFERROR(CFs!I90/((1+DISCOUNT)^PV!H$81),"")</f>
        <v>915.71520686484212</v>
      </c>
      <c r="J90" s="10">
        <f ca="1">IFERROR(CFs!J90/((1+DISCOUNT)^PV!I$81),"")</f>
        <v>894.78457356507442</v>
      </c>
      <c r="K90" s="10">
        <f ca="1">IFERROR(CFs!K90/((1+DISCOUNT)^PV!J$81),"")</f>
        <v>874.33235474072967</v>
      </c>
      <c r="L90" s="10">
        <f ca="1">IFERROR(CFs!L90/((1+DISCOUNT)^PV!K$81),"")</f>
        <v>854.34761520379891</v>
      </c>
      <c r="M90" s="10">
        <f ca="1">IFERROR(CFs!M90/((1+DISCOUNT)^PV!L$81),"")</f>
        <v>834.81966971342626</v>
      </c>
      <c r="N90" s="10">
        <f ca="1">IFERROR(CFs!N90/((1+DISCOUNT)^PV!M$81),"")</f>
        <v>815.73807726283371</v>
      </c>
      <c r="O90" s="10">
        <f ca="1">IFERROR(CFs!O90/((1+DISCOUNT)^PV!N$81),"")</f>
        <v>797.09263549682601</v>
      </c>
      <c r="P90" s="10">
        <f ca="1">IFERROR(CFs!P90/((1+DISCOUNT)^PV!O$81),"")</f>
        <v>778.87337525689873</v>
      </c>
      <c r="Q90" s="10">
        <f ca="1">IFERROR(CFs!Q90/((1+DISCOUNT)^PV!P$81),"")</f>
        <v>761.07055525102658</v>
      </c>
      <c r="R90" s="10">
        <f ca="1">IFERROR(CFs!R90/((1+DISCOUNT)^PV!Q$81),"")</f>
        <v>743.67465684528906</v>
      </c>
      <c r="S90" s="10">
        <f ca="1">IFERROR(CFs!S90/((1+DISCOUNT)^PV!R$81),"")</f>
        <v>726.67637897453938</v>
      </c>
      <c r="T90" s="10">
        <f ca="1">IFERROR(CFs!T90/((1+DISCOUNT)^PV!S$81),"")</f>
        <v>710.06663316940717</v>
      </c>
      <c r="U90" s="10">
        <f ca="1">IFERROR(CFs!U90/((1+DISCOUNT)^PV!T$81),"")</f>
        <v>693.83653869696354</v>
      </c>
      <c r="V90" s="10">
        <f ca="1">IFERROR(CFs!V90/((1+DISCOUNT)^PV!U$81),"")</f>
        <v>677.97741781246145</v>
      </c>
      <c r="W90" s="10">
        <f ca="1">IFERROR(CFs!W90/((1+DISCOUNT)^PV!V$81),"")</f>
        <v>662.48079111960521</v>
      </c>
      <c r="X90" s="10">
        <f ca="1">IFERROR(CFs!X90/((1+DISCOUNT)^PV!W$81),"")</f>
        <v>647.33837303687142</v>
      </c>
      <c r="Y90" s="10">
        <f ca="1">IFERROR(CFs!Y90/((1+DISCOUNT)^PV!X$81),"")</f>
        <v>632.54206736745721</v>
      </c>
      <c r="Z90" s="10">
        <f ca="1">IFERROR(CFs!Z90/((1+DISCOUNT)^PV!Y$81),"")</f>
        <v>618.08396297048682</v>
      </c>
      <c r="AA90" s="10">
        <f ca="1">IFERROR(CFs!AA90/((1+DISCOUNT)^PV!Z$81),"")</f>
        <v>603.95632953116126</v>
      </c>
      <c r="AB90" s="10">
        <f ca="1">IFERROR(CFs!AB90/((1+DISCOUNT)^PV!AA$81),"")</f>
        <v>590.151613427592</v>
      </c>
      <c r="AC90" s="10">
        <f ca="1">IFERROR(CFs!AC90/((1+DISCOUNT)^PV!AB$81),"")</f>
        <v>576.66243369210417</v>
      </c>
      <c r="AD90" s="10">
        <f ca="1">IFERROR(CFs!AD90/((1+DISCOUNT)^PV!AC$81),"")</f>
        <v>563.48157806485608</v>
      </c>
      <c r="AE90" s="10">
        <f ca="1">IFERROR(CFs!AE90/((1+DISCOUNT)^PV!AD$81),"")</f>
        <v>550.60199913765939</v>
      </c>
      <c r="AF90" s="10">
        <f ca="1">IFERROR(CFs!AF90/((1+DISCOUNT)^PV!AE$81),"")</f>
        <v>538.01681058594147</v>
      </c>
      <c r="AG90" s="10">
        <f ca="1">IFERROR(CFs!AG90/((1+DISCOUNT)^PV!AF$81),"")</f>
        <v>525.71928348683412</v>
      </c>
      <c r="AH90" s="10">
        <f ca="1">IFERROR(CFs!AH90/((1+DISCOUNT)^PV!AG$81),"")</f>
        <v>513.70284272142101</v>
      </c>
      <c r="AI90" s="10">
        <f ca="1">IFERROR(CFs!AI90/((1+DISCOUNT)^PV!AH$81),"")</f>
        <v>501.96106345921692</v>
      </c>
      <c r="AJ90" s="10">
        <f ca="1">IFERROR(CFs!AJ90/((1+DISCOUNT)^PV!AI$81),"")</f>
        <v>490.48766772300633</v>
      </c>
      <c r="AK90" s="10">
        <f ca="1">IFERROR(CFs!AK90/((1+DISCOUNT)^PV!AJ$81),"")</f>
        <v>479.27652103219469</v>
      </c>
      <c r="AL90" s="10">
        <f ca="1">IFERROR(CFs!AL90/((1+DISCOUNT)^PV!AK$81),"")</f>
        <v>468.32162912288737</v>
      </c>
    </row>
    <row r="91" spans="1:38" x14ac:dyDescent="0.25">
      <c r="A91" t="str">
        <f>MAIN!$B$71</f>
        <v>Iekšējā apdare: Sienu apdare</v>
      </c>
      <c r="B91" s="2">
        <f ca="1">CFs!B91</f>
        <v>15</v>
      </c>
      <c r="C91" s="9">
        <f ca="1">CFs!C91</f>
        <v>1294.9548266666668</v>
      </c>
      <c r="D91" s="10">
        <f ca="1">CFs!D91</f>
        <v>1294.9548266666668</v>
      </c>
      <c r="E91" s="10">
        <f ca="1">IFERROR(CFs!E91/((1+DISCOUNT)^PV!D$81),"")</f>
        <v>1265.3558592000002</v>
      </c>
      <c r="F91" s="10">
        <f ca="1">IFERROR(CFs!F91/((1+DISCOUNT)^PV!E$81),"")</f>
        <v>1236.4334395611429</v>
      </c>
      <c r="G91" s="10">
        <f ca="1">IFERROR(CFs!G91/((1+DISCOUNT)^PV!F$81),"")</f>
        <v>1208.1721037997452</v>
      </c>
      <c r="H91" s="10">
        <f ca="1">IFERROR(CFs!H91/((1+DISCOUNT)^PV!G$81),"")</f>
        <v>1180.5567414271798</v>
      </c>
      <c r="I91" s="10">
        <f ca="1">IFERROR(CFs!I91/((1+DISCOUNT)^PV!H$81),"")</f>
        <v>1153.5725873374154</v>
      </c>
      <c r="J91" s="10">
        <f ca="1">IFERROR(CFs!J91/((1+DISCOUNT)^PV!I$81),"")</f>
        <v>1127.2052139125603</v>
      </c>
      <c r="K91" s="10">
        <f ca="1">IFERROR(CFs!K91/((1+DISCOUNT)^PV!J$81),"")</f>
        <v>1101.4405233088446</v>
      </c>
      <c r="L91" s="10">
        <f ca="1">IFERROR(CFs!L91/((1+DISCOUNT)^PV!K$81),"")</f>
        <v>1076.2647399189282</v>
      </c>
      <c r="M91" s="10">
        <f ca="1">IFERROR(CFs!M91/((1+DISCOUNT)^PV!L$81),"")</f>
        <v>1051.6644030064956</v>
      </c>
      <c r="N91" s="10">
        <f ca="1">IFERROR(CFs!N91/((1+DISCOUNT)^PV!M$81),"")</f>
        <v>1027.6263595092043</v>
      </c>
      <c r="O91" s="10">
        <f ca="1">IFERROR(CFs!O91/((1+DISCOUNT)^PV!N$81),"")</f>
        <v>1004.1377570061368</v>
      </c>
      <c r="P91" s="10">
        <f ca="1">IFERROR(CFs!P91/((1+DISCOUNT)^PV!O$81),"")</f>
        <v>981.18603684599657</v>
      </c>
      <c r="Q91" s="10">
        <f ca="1">IFERROR(CFs!Q91/((1+DISCOUNT)^PV!P$81),"")</f>
        <v>958.75892743237364</v>
      </c>
      <c r="R91" s="10">
        <f ca="1">IFERROR(CFs!R91/((1+DISCOUNT)^PV!Q$81),"")</f>
        <v>936.84443766249115</v>
      </c>
      <c r="S91" s="10">
        <f ca="1">IFERROR(CFs!S91/((1+DISCOUNT)^PV!R$81),"")</f>
        <v>915.4308505159197</v>
      </c>
      <c r="T91" s="10">
        <f ca="1">IFERROR(CFs!T91/((1+DISCOUNT)^PV!S$81),"")</f>
        <v>894.50671678984168</v>
      </c>
      <c r="U91" s="10">
        <f ca="1">IFERROR(CFs!U91/((1+DISCOUNT)^PV!T$81),"")</f>
        <v>874.06084897750236</v>
      </c>
      <c r="V91" s="10">
        <f ca="1">IFERROR(CFs!V91/((1+DISCOUNT)^PV!U$81),"")</f>
        <v>854.08231528658803</v>
      </c>
      <c r="W91" s="10">
        <f ca="1">IFERROR(CFs!W91/((1+DISCOUNT)^PV!V$81),"")</f>
        <v>834.5604337943231</v>
      </c>
      <c r="X91" s="10">
        <f ca="1">IFERROR(CFs!X91/((1+DISCOUNT)^PV!W$81),"")</f>
        <v>815.48476673616722</v>
      </c>
      <c r="Y91" s="10">
        <f ca="1">IFERROR(CFs!Y91/((1+DISCOUNT)^PV!X$81),"")</f>
        <v>796.84511492505487</v>
      </c>
      <c r="Z91" s="10">
        <f ca="1">IFERROR(CFs!Z91/((1+DISCOUNT)^PV!Y$81),"")</f>
        <v>778.63151229819653</v>
      </c>
      <c r="AA91" s="10">
        <f ca="1">IFERROR(CFs!AA91/((1+DISCOUNT)^PV!Z$81),"")</f>
        <v>760.83422058852329</v>
      </c>
      <c r="AB91" s="10">
        <f ca="1">IFERROR(CFs!AB91/((1+DISCOUNT)^PV!AA$81),"")</f>
        <v>743.44372411792858</v>
      </c>
      <c r="AC91" s="10">
        <f ca="1">IFERROR(CFs!AC91/((1+DISCOUNT)^PV!AB$81),"")</f>
        <v>726.45072470951879</v>
      </c>
      <c r="AD91" s="10">
        <f ca="1">IFERROR(CFs!AD91/((1+DISCOUNT)^PV!AC$81),"")</f>
        <v>709.84613671615841</v>
      </c>
      <c r="AE91" s="10">
        <f ca="1">IFERROR(CFs!AE91/((1+DISCOUNT)^PV!AD$81),"")</f>
        <v>693.62108216264619</v>
      </c>
      <c r="AF91" s="10">
        <f ca="1">IFERROR(CFs!AF91/((1+DISCOUNT)^PV!AE$81),"")</f>
        <v>677.76688599892873</v>
      </c>
      <c r="AG91" s="10">
        <f ca="1">IFERROR(CFs!AG91/((1+DISCOUNT)^PV!AF$81),"")</f>
        <v>662.27507146181028</v>
      </c>
      <c r="AH91" s="10">
        <f ca="1">IFERROR(CFs!AH91/((1+DISCOUNT)^PV!AG$81),"")</f>
        <v>647.13735554268339</v>
      </c>
      <c r="AI91" s="10">
        <f ca="1">IFERROR(CFs!AI91/((1+DISCOUNT)^PV!AH$81),"")</f>
        <v>632.34564455885038</v>
      </c>
      <c r="AJ91" s="10">
        <f ca="1">IFERROR(CFs!AJ91/((1+DISCOUNT)^PV!AI$81),"")</f>
        <v>617.89202982607674</v>
      </c>
      <c r="AK91" s="10">
        <f ca="1">IFERROR(CFs!AK91/((1+DISCOUNT)^PV!AJ$81),"")</f>
        <v>603.76878343005205</v>
      </c>
      <c r="AL91" s="10">
        <f ca="1">IFERROR(CFs!AL91/((1+DISCOUNT)^PV!AK$81),"")</f>
        <v>589.96835409450807</v>
      </c>
    </row>
    <row r="92" spans="1:38" x14ac:dyDescent="0.25">
      <c r="A92" t="str">
        <f>MAIN!$B$77</f>
        <v>Iekšdurvis</v>
      </c>
      <c r="B92" s="2">
        <f ca="1">CFs!B92</f>
        <v>15</v>
      </c>
      <c r="C92" s="9">
        <f ca="1">CFs!C92</f>
        <v>72.22026666666666</v>
      </c>
      <c r="D92" s="10">
        <f ca="1">CFs!D92</f>
        <v>72.22026666666666</v>
      </c>
      <c r="E92" s="10">
        <f ca="1">IFERROR(CFs!E92/((1+DISCOUNT)^PV!D$81),"")</f>
        <v>70.569517714285709</v>
      </c>
      <c r="F92" s="10">
        <f ca="1">IFERROR(CFs!F92/((1+DISCOUNT)^PV!E$81),"")</f>
        <v>68.956500166530603</v>
      </c>
      <c r="G92" s="10">
        <f ca="1">IFERROR(CFs!G92/((1+DISCOUNT)^PV!F$81),"")</f>
        <v>67.380351591295621</v>
      </c>
      <c r="H92" s="10">
        <f ca="1">IFERROR(CFs!H92/((1+DISCOUNT)^PV!G$81),"")</f>
        <v>65.840229269208876</v>
      </c>
      <c r="I92" s="10">
        <f ca="1">IFERROR(CFs!I92/((1+DISCOUNT)^PV!H$81),"")</f>
        <v>64.335309743055518</v>
      </c>
      <c r="J92" s="10">
        <f ca="1">IFERROR(CFs!J92/((1+DISCOUNT)^PV!I$81),"")</f>
        <v>62.864788377499984</v>
      </c>
      <c r="K92" s="10">
        <f ca="1">IFERROR(CFs!K92/((1+DISCOUNT)^PV!J$81),"")</f>
        <v>61.427878928871408</v>
      </c>
      <c r="L92" s="10">
        <f ca="1">IFERROR(CFs!L92/((1+DISCOUNT)^PV!K$81),"")</f>
        <v>60.023813124782919</v>
      </c>
      <c r="M92" s="10">
        <f ca="1">IFERROR(CFs!M92/((1+DISCOUNT)^PV!L$81),"")</f>
        <v>58.65184025335931</v>
      </c>
      <c r="N92" s="10">
        <f ca="1">IFERROR(CFs!N92/((1+DISCOUNT)^PV!M$81),"")</f>
        <v>57.311226761853952</v>
      </c>
      <c r="O92" s="10">
        <f ca="1">IFERROR(CFs!O92/((1+DISCOUNT)^PV!N$81),"")</f>
        <v>56.001255864440147</v>
      </c>
      <c r="P92" s="10">
        <f ca="1">IFERROR(CFs!P92/((1+DISCOUNT)^PV!O$81),"")</f>
        <v>54.721227158967238</v>
      </c>
      <c r="Q92" s="10">
        <f ca="1">IFERROR(CFs!Q92/((1+DISCOUNT)^PV!P$81),"")</f>
        <v>53.470456252476545</v>
      </c>
      <c r="R92" s="10">
        <f ca="1">IFERROR(CFs!R92/((1+DISCOUNT)^PV!Q$81),"")</f>
        <v>52.248274395277093</v>
      </c>
      <c r="S92" s="10">
        <f ca="1">IFERROR(CFs!S92/((1+DISCOUNT)^PV!R$81),"")</f>
        <v>51.054028123385031</v>
      </c>
      <c r="T92" s="10">
        <f ca="1">IFERROR(CFs!T92/((1+DISCOUNT)^PV!S$81),"")</f>
        <v>49.887078909136235</v>
      </c>
      <c r="U92" s="10">
        <f ca="1">IFERROR(CFs!U92/((1+DISCOUNT)^PV!T$81),"")</f>
        <v>48.746802819784548</v>
      </c>
      <c r="V92" s="10">
        <f ca="1">IFERROR(CFs!V92/((1+DISCOUNT)^PV!U$81),"")</f>
        <v>47.632590183903758</v>
      </c>
      <c r="W92" s="10">
        <f ca="1">IFERROR(CFs!W92/((1+DISCOUNT)^PV!V$81),"")</f>
        <v>46.543845265414532</v>
      </c>
      <c r="X92" s="10">
        <f ca="1">IFERROR(CFs!X92/((1+DISCOUNT)^PV!W$81),"")</f>
        <v>45.479985945062204</v>
      </c>
      <c r="Y92" s="10">
        <f ca="1">IFERROR(CFs!Y92/((1+DISCOUNT)^PV!X$81),"")</f>
        <v>44.440443409175067</v>
      </c>
      <c r="Z92" s="10">
        <f ca="1">IFERROR(CFs!Z92/((1+DISCOUNT)^PV!Y$81),"")</f>
        <v>43.424661845536789</v>
      </c>
      <c r="AA92" s="10">
        <f ca="1">IFERROR(CFs!AA92/((1+DISCOUNT)^PV!Z$81),"")</f>
        <v>42.432098146210222</v>
      </c>
      <c r="AB92" s="10">
        <f ca="1">IFERROR(CFs!AB92/((1+DISCOUNT)^PV!AA$81),"")</f>
        <v>41.462221617153993</v>
      </c>
      <c r="AC92" s="10">
        <f ca="1">IFERROR(CFs!AC92/((1+DISCOUNT)^PV!AB$81),"")</f>
        <v>40.514513694476186</v>
      </c>
      <c r="AD92" s="10">
        <f ca="1">IFERROR(CFs!AD92/((1+DISCOUNT)^PV!AC$81),"")</f>
        <v>39.588467667173873</v>
      </c>
      <c r="AE92" s="10">
        <f ca="1">IFERROR(CFs!AE92/((1+DISCOUNT)^PV!AD$81),"")</f>
        <v>38.683588406209893</v>
      </c>
      <c r="AF92" s="10">
        <f ca="1">IFERROR(CFs!AF92/((1+DISCOUNT)^PV!AE$81),"")</f>
        <v>37.799392099782239</v>
      </c>
      <c r="AG92" s="10">
        <f ca="1">IFERROR(CFs!AG92/((1+DISCOUNT)^PV!AF$81),"")</f>
        <v>36.935405994644356</v>
      </c>
      <c r="AH92" s="10">
        <f ca="1">IFERROR(CFs!AH92/((1+DISCOUNT)^PV!AG$81),"")</f>
        <v>36.091168143338216</v>
      </c>
      <c r="AI92" s="10">
        <f ca="1">IFERROR(CFs!AI92/((1+DISCOUNT)^PV!AH$81),"")</f>
        <v>35.266227157204753</v>
      </c>
      <c r="AJ92" s="10">
        <f ca="1">IFERROR(CFs!AJ92/((1+DISCOUNT)^PV!AI$81),"")</f>
        <v>34.46014196504008</v>
      </c>
      <c r="AK92" s="10">
        <f ca="1">IFERROR(CFs!AK92/((1+DISCOUNT)^PV!AJ$81),"")</f>
        <v>33.672481577267732</v>
      </c>
      <c r="AL92" s="10">
        <f ca="1">IFERROR(CFs!AL92/((1+DISCOUNT)^PV!AK$81),"")</f>
        <v>32.902824855501621</v>
      </c>
    </row>
    <row r="93" spans="1:38" x14ac:dyDescent="0.25">
      <c r="A93" t="str">
        <f>MAIN!$B$83</f>
        <v>Ārējā apdare</v>
      </c>
      <c r="B93" s="2">
        <f ca="1">CFs!B93</f>
        <v>30</v>
      </c>
      <c r="C93" s="9">
        <f ca="1">CFs!C93</f>
        <v>321.33802166666675</v>
      </c>
      <c r="D93" s="10">
        <f ca="1">CFs!D93</f>
        <v>321.33802166666675</v>
      </c>
      <c r="E93" s="10">
        <f ca="1">IFERROR(CFs!E93/((1+DISCOUNT)^PV!D$81),"")</f>
        <v>313.99315260000009</v>
      </c>
      <c r="F93" s="10">
        <f ca="1">IFERROR(CFs!F93/((1+DISCOUNT)^PV!E$81),"")</f>
        <v>306.81616625485719</v>
      </c>
      <c r="G93" s="10">
        <f ca="1">IFERROR(CFs!G93/((1+DISCOUNT)^PV!F$81),"")</f>
        <v>299.80322531188904</v>
      </c>
      <c r="H93" s="10">
        <f ca="1">IFERROR(CFs!H93/((1+DISCOUNT)^PV!G$81),"")</f>
        <v>292.95058016190302</v>
      </c>
      <c r="I93" s="10">
        <f ca="1">IFERROR(CFs!I93/((1+DISCOUNT)^PV!H$81),"")</f>
        <v>286.25456690105949</v>
      </c>
      <c r="J93" s="10">
        <f ca="1">IFERROR(CFs!J93/((1+DISCOUNT)^PV!I$81),"")</f>
        <v>279.71160537189246</v>
      </c>
      <c r="K93" s="10">
        <f ca="1">IFERROR(CFs!K93/((1+DISCOUNT)^PV!J$81),"")</f>
        <v>273.31819724910633</v>
      </c>
      <c r="L93" s="10">
        <f ca="1">IFERROR(CFs!L93/((1+DISCOUNT)^PV!K$81),"")</f>
        <v>267.07092416912678</v>
      </c>
      <c r="M93" s="10">
        <f ca="1">IFERROR(CFs!M93/((1+DISCOUNT)^PV!L$81),"")</f>
        <v>260.96644590240385</v>
      </c>
      <c r="N93" s="10">
        <f ca="1">IFERROR(CFs!N93/((1+DISCOUNT)^PV!M$81),"")</f>
        <v>255.00149856749178</v>
      </c>
      <c r="O93" s="10">
        <f ca="1">IFERROR(CFs!O93/((1+DISCOUNT)^PV!N$81),"")</f>
        <v>249.1728928859491</v>
      </c>
      <c r="P93" s="10">
        <f ca="1">IFERROR(CFs!P93/((1+DISCOUNT)^PV!O$81),"")</f>
        <v>243.47751247712742</v>
      </c>
      <c r="Q93" s="10">
        <f ca="1">IFERROR(CFs!Q93/((1+DISCOUNT)^PV!P$81),"")</f>
        <v>237.91231219193591</v>
      </c>
      <c r="R93" s="10">
        <f ca="1">IFERROR(CFs!R93/((1+DISCOUNT)^PV!Q$81),"")</f>
        <v>232.47431648469171</v>
      </c>
      <c r="S93" s="10">
        <f ca="1">IFERROR(CFs!S93/((1+DISCOUNT)^PV!R$81),"")</f>
        <v>227.16061782218438</v>
      </c>
      <c r="T93" s="10">
        <f ca="1">IFERROR(CFs!T93/((1+DISCOUNT)^PV!S$81),"")</f>
        <v>221.96837512910591</v>
      </c>
      <c r="U93" s="10">
        <f ca="1">IFERROR(CFs!U93/((1+DISCOUNT)^PV!T$81),"")</f>
        <v>216.89481226901202</v>
      </c>
      <c r="V93" s="10">
        <f ca="1">IFERROR(CFs!V93/((1+DISCOUNT)^PV!U$81),"")</f>
        <v>211.93721656000605</v>
      </c>
      <c r="W93" s="10">
        <f ca="1">IFERROR(CFs!W93/((1+DISCOUNT)^PV!V$81),"")</f>
        <v>207.09293732434878</v>
      </c>
      <c r="X93" s="10">
        <f ca="1">IFERROR(CFs!X93/((1+DISCOUNT)^PV!W$81),"")</f>
        <v>202.35938447122081</v>
      </c>
      <c r="Y93" s="10">
        <f ca="1">IFERROR(CFs!Y93/((1+DISCOUNT)^PV!X$81),"")</f>
        <v>197.73402711187862</v>
      </c>
      <c r="Z93" s="10">
        <f ca="1">IFERROR(CFs!Z93/((1+DISCOUNT)^PV!Y$81),"")</f>
        <v>193.21439220646428</v>
      </c>
      <c r="AA93" s="10">
        <f ca="1">IFERROR(CFs!AA93/((1+DISCOUNT)^PV!Z$81),"")</f>
        <v>188.79806324174507</v>
      </c>
      <c r="AB93" s="10">
        <f ca="1">IFERROR(CFs!AB93/((1+DISCOUNT)^PV!AA$81),"")</f>
        <v>184.48267893907661</v>
      </c>
      <c r="AC93" s="10">
        <f ca="1">IFERROR(CFs!AC93/((1+DISCOUNT)^PV!AB$81),"")</f>
        <v>180.2659319918977</v>
      </c>
      <c r="AD93" s="10">
        <f ca="1">IFERROR(CFs!AD93/((1+DISCOUNT)^PV!AC$81),"")</f>
        <v>176.14556783208292</v>
      </c>
      <c r="AE93" s="10">
        <f ca="1">IFERROR(CFs!AE93/((1+DISCOUNT)^PV!AD$81),"")</f>
        <v>172.11938342449244</v>
      </c>
      <c r="AF93" s="10">
        <f ca="1">IFERROR(CFs!AF93/((1+DISCOUNT)^PV!AE$81),"")</f>
        <v>168.18522608907548</v>
      </c>
      <c r="AG93" s="10">
        <f ca="1">IFERROR(CFs!AG93/((1+DISCOUNT)^PV!AF$81),"")</f>
        <v>164.3409923498966</v>
      </c>
      <c r="AH93" s="10">
        <f ca="1">IFERROR(CFs!AH93/((1+DISCOUNT)^PV!AG$81),"")</f>
        <v>160.58462681047044</v>
      </c>
      <c r="AI93" s="10">
        <f ca="1">IFERROR(CFs!AI93/((1+DISCOUNT)^PV!AH$81),"")</f>
        <v>156.91412105480248</v>
      </c>
      <c r="AJ93" s="10">
        <f ca="1">IFERROR(CFs!AJ93/((1+DISCOUNT)^PV!AI$81),"")</f>
        <v>153.32751257354988</v>
      </c>
      <c r="AK93" s="10">
        <f ca="1">IFERROR(CFs!AK93/((1+DISCOUNT)^PV!AJ$81),"")</f>
        <v>149.82288371472589</v>
      </c>
      <c r="AL93" s="10">
        <f ca="1">IFERROR(CFs!AL93/((1+DISCOUNT)^PV!AK$81),"")</f>
        <v>146.39836065838929</v>
      </c>
    </row>
    <row r="94" spans="1:38" x14ac:dyDescent="0.25">
      <c r="A94" t="str">
        <f>MAIN!$B$90</f>
        <v>Ārsienas</v>
      </c>
      <c r="B94" s="2">
        <f ca="1">CFs!B94</f>
        <v>25</v>
      </c>
      <c r="C94" s="9">
        <f ca="1">CFs!C94</f>
        <v>148.31274927999999</v>
      </c>
      <c r="D94" s="10">
        <f ca="1">CFs!D94</f>
        <v>148.31274927999999</v>
      </c>
      <c r="E94" s="10">
        <f ca="1">IFERROR(CFs!E94/((1+DISCOUNT)^PV!D$81),"")</f>
        <v>144.92274358217142</v>
      </c>
      <c r="F94" s="10">
        <f ca="1">IFERROR(CFs!F94/((1+DISCOUNT)^PV!E$81),"")</f>
        <v>141.61022372886467</v>
      </c>
      <c r="G94" s="10">
        <f ca="1">IFERROR(CFs!G94/((1+DISCOUNT)^PV!F$81),"")</f>
        <v>138.37341861506204</v>
      </c>
      <c r="H94" s="10">
        <f ca="1">IFERROR(CFs!H94/((1+DISCOUNT)^PV!G$81),"")</f>
        <v>135.21059761814635</v>
      </c>
      <c r="I94" s="10">
        <f ca="1">IFERROR(CFs!I94/((1+DISCOUNT)^PV!H$81),"")</f>
        <v>132.12006967258873</v>
      </c>
      <c r="J94" s="10">
        <f ca="1">IFERROR(CFs!J94/((1+DISCOUNT)^PV!I$81),"")</f>
        <v>129.10018236578674</v>
      </c>
      <c r="K94" s="10">
        <f ca="1">IFERROR(CFs!K94/((1+DISCOUNT)^PV!J$81),"")</f>
        <v>126.14932105456873</v>
      </c>
      <c r="L94" s="10">
        <f ca="1">IFERROR(CFs!L94/((1+DISCOUNT)^PV!K$81),"")</f>
        <v>123.2659080018929</v>
      </c>
      <c r="M94" s="10">
        <f ca="1">IFERROR(CFs!M94/((1+DISCOUNT)^PV!L$81),"")</f>
        <v>120.4484015332782</v>
      </c>
      <c r="N94" s="10">
        <f ca="1">IFERROR(CFs!N94/((1+DISCOUNT)^PV!M$81),"")</f>
        <v>117.69529521251756</v>
      </c>
      <c r="O94" s="10">
        <f ca="1">IFERROR(CFs!O94/((1+DISCOUNT)^PV!N$81),"")</f>
        <v>115.00511703623145</v>
      </c>
      <c r="P94" s="10">
        <f ca="1">IFERROR(CFs!P94/((1+DISCOUNT)^PV!O$81),"")</f>
        <v>112.37642864683188</v>
      </c>
      <c r="Q94" s="10">
        <f ca="1">IFERROR(CFs!Q94/((1+DISCOUNT)^PV!P$81),"")</f>
        <v>109.80782456347571</v>
      </c>
      <c r="R94" s="10">
        <f ca="1">IFERROR(CFs!R94/((1+DISCOUNT)^PV!Q$81),"")</f>
        <v>107.29793143059629</v>
      </c>
      <c r="S94" s="10">
        <f ca="1">IFERROR(CFs!S94/((1+DISCOUNT)^PV!R$81),"")</f>
        <v>104.84540728361119</v>
      </c>
      <c r="T94" s="10">
        <f ca="1">IFERROR(CFs!T94/((1+DISCOUNT)^PV!S$81),"")</f>
        <v>102.44894083141438</v>
      </c>
      <c r="U94" s="10">
        <f ca="1">IFERROR(CFs!U94/((1+DISCOUNT)^PV!T$81),"")</f>
        <v>100.10725075526776</v>
      </c>
      <c r="V94" s="10">
        <f ca="1">IFERROR(CFs!V94/((1+DISCOUNT)^PV!U$81),"")</f>
        <v>97.819085023718785</v>
      </c>
      <c r="W94" s="10">
        <f ca="1">IFERROR(CFs!W94/((1+DISCOUNT)^PV!V$81),"")</f>
        <v>95.583220223176653</v>
      </c>
      <c r="X94" s="10">
        <f ca="1">IFERROR(CFs!X94/((1+DISCOUNT)^PV!W$81),"")</f>
        <v>93.398460903789754</v>
      </c>
      <c r="Y94" s="10">
        <f ca="1">IFERROR(CFs!Y94/((1+DISCOUNT)^PV!X$81),"")</f>
        <v>91.263638940274561</v>
      </c>
      <c r="Z94" s="10">
        <f ca="1">IFERROR(CFs!Z94/((1+DISCOUNT)^PV!Y$81),"")</f>
        <v>89.177612907354003</v>
      </c>
      <c r="AA94" s="10">
        <f ca="1">IFERROR(CFs!AA94/((1+DISCOUNT)^PV!Z$81),"")</f>
        <v>87.139267469471619</v>
      </c>
      <c r="AB94" s="10">
        <f ca="1">IFERROR(CFs!AB94/((1+DISCOUNT)^PV!AA$81),"")</f>
        <v>85.147512784455131</v>
      </c>
      <c r="AC94" s="10">
        <f ca="1">IFERROR(CFs!AC94/((1+DISCOUNT)^PV!AB$81),"")</f>
        <v>83.201283920810454</v>
      </c>
      <c r="AD94" s="10">
        <f ca="1">IFERROR(CFs!AD94/((1+DISCOUNT)^PV!AC$81),"")</f>
        <v>81.299540288334782</v>
      </c>
      <c r="AE94" s="10">
        <f ca="1">IFERROR(CFs!AE94/((1+DISCOUNT)^PV!AD$81),"")</f>
        <v>79.441265081744277</v>
      </c>
      <c r="AF94" s="10">
        <f ca="1">IFERROR(CFs!AF94/((1+DISCOUNT)^PV!AE$81),"")</f>
        <v>77.625464737018703</v>
      </c>
      <c r="AG94" s="10">
        <f ca="1">IFERROR(CFs!AG94/((1+DISCOUNT)^PV!AF$81),"")</f>
        <v>75.851168400172554</v>
      </c>
      <c r="AH94" s="10">
        <f ca="1">IFERROR(CFs!AH94/((1+DISCOUNT)^PV!AG$81),"")</f>
        <v>74.117427408168638</v>
      </c>
      <c r="AI94" s="10">
        <f ca="1">IFERROR(CFs!AI94/((1+DISCOUNT)^PV!AH$81),"")</f>
        <v>72.423314781696178</v>
      </c>
      <c r="AJ94" s="10">
        <f ca="1">IFERROR(CFs!AJ94/((1+DISCOUNT)^PV!AI$81),"")</f>
        <v>70.767924729543125</v>
      </c>
      <c r="AK94" s="10">
        <f ca="1">IFERROR(CFs!AK94/((1+DISCOUNT)^PV!AJ$81),"")</f>
        <v>69.150372164296428</v>
      </c>
      <c r="AL94" s="10">
        <f ca="1">IFERROR(CFs!AL94/((1+DISCOUNT)^PV!AK$81),"")</f>
        <v>67.569792229112522</v>
      </c>
    </row>
    <row r="95" spans="1:38" x14ac:dyDescent="0.25">
      <c r="A95" t="str">
        <f>MAIN!$B$96</f>
        <v>Logi un stiklotās fasādes</v>
      </c>
      <c r="B95" s="2">
        <f ca="1">CFs!B95</f>
        <v>37</v>
      </c>
      <c r="C95" s="9">
        <f ca="1">CFs!C95</f>
        <v>161.06011000000001</v>
      </c>
      <c r="D95" s="10">
        <f ca="1">CFs!D95</f>
        <v>161.06011000000001</v>
      </c>
      <c r="E95" s="10">
        <f ca="1">IFERROR(CFs!E95/((1+DISCOUNT)^PV!D$81),"")</f>
        <v>157.37873605714287</v>
      </c>
      <c r="F95" s="10">
        <f ca="1">IFERROR(CFs!F95/((1+DISCOUNT)^PV!E$81),"")</f>
        <v>153.78150780440819</v>
      </c>
      <c r="G95" s="10">
        <f ca="1">IFERROR(CFs!G95/((1+DISCOUNT)^PV!F$81),"")</f>
        <v>150.26650191173599</v>
      </c>
      <c r="H95" s="10">
        <f ca="1">IFERROR(CFs!H95/((1+DISCOUNT)^PV!G$81),"")</f>
        <v>146.83183901089635</v>
      </c>
      <c r="I95" s="10">
        <f ca="1">IFERROR(CFs!I95/((1+DISCOUNT)^PV!H$81),"")</f>
        <v>143.47568269064726</v>
      </c>
      <c r="J95" s="10">
        <f ca="1">IFERROR(CFs!J95/((1+DISCOUNT)^PV!I$81),"")</f>
        <v>140.19623851486105</v>
      </c>
      <c r="K95" s="10">
        <f ca="1">IFERROR(CFs!K95/((1+DISCOUNT)^PV!J$81),"")</f>
        <v>136.99175306309277</v>
      </c>
      <c r="L95" s="10">
        <f ca="1">IFERROR(CFs!L95/((1+DISCOUNT)^PV!K$81),"")</f>
        <v>133.86051299307925</v>
      </c>
      <c r="M95" s="10">
        <f ca="1">IFERROR(CFs!M95/((1+DISCOUNT)^PV!L$81),"")</f>
        <v>130.80084412466599</v>
      </c>
      <c r="N95" s="10">
        <f ca="1">IFERROR(CFs!N95/((1+DISCOUNT)^PV!M$81),"")</f>
        <v>127.81111054467364</v>
      </c>
      <c r="O95" s="10">
        <f ca="1">IFERROR(CFs!O95/((1+DISCOUNT)^PV!N$81),"")</f>
        <v>124.88971373222395</v>
      </c>
      <c r="P95" s="10">
        <f ca="1">IFERROR(CFs!P95/((1+DISCOUNT)^PV!O$81),"")</f>
        <v>122.03509170405886</v>
      </c>
      <c r="Q95" s="10">
        <f ca="1">IFERROR(CFs!Q95/((1+DISCOUNT)^PV!P$81),"")</f>
        <v>119.24571817939464</v>
      </c>
      <c r="R95" s="10">
        <f ca="1">IFERROR(CFs!R95/((1+DISCOUNT)^PV!Q$81),"")</f>
        <v>116.52010176386565</v>
      </c>
      <c r="S95" s="10">
        <f ca="1">IFERROR(CFs!S95/((1+DISCOUNT)^PV!R$81),"")</f>
        <v>113.85678515212011</v>
      </c>
      <c r="T95" s="10">
        <f ca="1">IFERROR(CFs!T95/((1+DISCOUNT)^PV!S$81),"")</f>
        <v>111.2543443486431</v>
      </c>
      <c r="U95" s="10">
        <f ca="1">IFERROR(CFs!U95/((1+DISCOUNT)^PV!T$81),"")</f>
        <v>108.71138790638838</v>
      </c>
      <c r="V95" s="10">
        <f ca="1">IFERROR(CFs!V95/((1+DISCOUNT)^PV!U$81),"")</f>
        <v>106.22655618281379</v>
      </c>
      <c r="W95" s="10">
        <f ca="1">IFERROR(CFs!W95/((1+DISCOUNT)^PV!V$81),"")</f>
        <v>103.79852061292091</v>
      </c>
      <c r="X95" s="10">
        <f ca="1">IFERROR(CFs!X95/((1+DISCOUNT)^PV!W$81),"")</f>
        <v>101.42598299891131</v>
      </c>
      <c r="Y95" s="10">
        <f ca="1">IFERROR(CFs!Y95/((1+DISCOUNT)^PV!X$81),"")</f>
        <v>99.107674816079054</v>
      </c>
      <c r="Z95" s="10">
        <f ca="1">IFERROR(CFs!Z95/((1+DISCOUNT)^PV!Y$81),"")</f>
        <v>96.84235653456868</v>
      </c>
      <c r="AA95" s="10">
        <f ca="1">IFERROR(CFs!AA95/((1+DISCOUNT)^PV!Z$81),"")</f>
        <v>94.628816956635674</v>
      </c>
      <c r="AB95" s="10">
        <f ca="1">IFERROR(CFs!AB95/((1+DISCOUNT)^PV!AA$81),"")</f>
        <v>92.465872569055435</v>
      </c>
      <c r="AC95" s="10">
        <f ca="1">IFERROR(CFs!AC95/((1+DISCOUNT)^PV!AB$81),"")</f>
        <v>90.352366910334169</v>
      </c>
      <c r="AD95" s="10">
        <f ca="1">IFERROR(CFs!AD95/((1+DISCOUNT)^PV!AC$81),"")</f>
        <v>88.287169952383678</v>
      </c>
      <c r="AE95" s="10">
        <f ca="1">IFERROR(CFs!AE95/((1+DISCOUNT)^PV!AD$81),"")</f>
        <v>86.269177496329192</v>
      </c>
      <c r="AF95" s="10">
        <f ca="1">IFERROR(CFs!AF95/((1+DISCOUNT)^PV!AE$81),"")</f>
        <v>84.29731058212738</v>
      </c>
      <c r="AG95" s="10">
        <f ca="1">IFERROR(CFs!AG95/((1+DISCOUNT)^PV!AF$81),"")</f>
        <v>82.37051491167874</v>
      </c>
      <c r="AH95" s="10">
        <f ca="1">IFERROR(CFs!AH95/((1+DISCOUNT)^PV!AG$81),"")</f>
        <v>80.487760285126114</v>
      </c>
      <c r="AI95" s="10">
        <f ca="1">IFERROR(CFs!AI95/((1+DISCOUNT)^PV!AH$81),"")</f>
        <v>78.648040050037494</v>
      </c>
      <c r="AJ95" s="10">
        <f ca="1">IFERROR(CFs!AJ95/((1+DISCOUNT)^PV!AI$81),"")</f>
        <v>76.85037056317951</v>
      </c>
      <c r="AK95" s="10">
        <f ca="1">IFERROR(CFs!AK95/((1+DISCOUNT)^PV!AJ$81),"")</f>
        <v>75.093790664592547</v>
      </c>
      <c r="AL95" s="10">
        <f ca="1">IFERROR(CFs!AL95/((1+DISCOUNT)^PV!AK$81),"")</f>
        <v>73.377361163687581</v>
      </c>
    </row>
    <row r="96" spans="1:38" x14ac:dyDescent="0.25">
      <c r="A96" t="str">
        <f>MAIN!$B$102</f>
        <v>Ārdurvis</v>
      </c>
      <c r="B96" s="2">
        <f ca="1">CFs!B96</f>
        <v>44</v>
      </c>
      <c r="C96" s="9">
        <f ca="1">CFs!C96</f>
        <v>17.024472727272727</v>
      </c>
      <c r="D96" s="10">
        <f ca="1">CFs!D96</f>
        <v>17.024472727272727</v>
      </c>
      <c r="E96" s="10">
        <f ca="1">IFERROR(CFs!E96/((1+DISCOUNT)^PV!D$81),"")</f>
        <v>16.635341922077924</v>
      </c>
      <c r="F96" s="10">
        <f ca="1">IFERROR(CFs!F96/((1+DISCOUNT)^PV!E$81),"")</f>
        <v>16.255105535287573</v>
      </c>
      <c r="G96" s="10">
        <f ca="1">IFERROR(CFs!G96/((1+DISCOUNT)^PV!F$81),"")</f>
        <v>15.883560265909569</v>
      </c>
      <c r="H96" s="10">
        <f ca="1">IFERROR(CFs!H96/((1+DISCOUNT)^PV!G$81),"")</f>
        <v>15.520507459831638</v>
      </c>
      <c r="I96" s="10">
        <f ca="1">IFERROR(CFs!I96/((1+DISCOUNT)^PV!H$81),"")</f>
        <v>15.165753003606913</v>
      </c>
      <c r="J96" s="10">
        <f ca="1">IFERROR(CFs!J96/((1+DISCOUNT)^PV!I$81),"")</f>
        <v>14.819107220667329</v>
      </c>
      <c r="K96" s="10">
        <f ca="1">IFERROR(CFs!K96/((1+DISCOUNT)^PV!J$81),"")</f>
        <v>14.480384769909216</v>
      </c>
      <c r="L96" s="10">
        <f ca="1">IFERROR(CFs!L96/((1+DISCOUNT)^PV!K$81),"")</f>
        <v>14.149404546597008</v>
      </c>
      <c r="M96" s="10">
        <f ca="1">IFERROR(CFs!M96/((1+DISCOUNT)^PV!L$81),"")</f>
        <v>13.825989585531934</v>
      </c>
      <c r="N96" s="10">
        <f ca="1">IFERROR(CFs!N96/((1+DISCOUNT)^PV!M$81),"")</f>
        <v>13.50996696643406</v>
      </c>
      <c r="O96" s="10">
        <f ca="1">IFERROR(CFs!O96/((1+DISCOUNT)^PV!N$81),"")</f>
        <v>13.201167721486996</v>
      </c>
      <c r="P96" s="10">
        <f ca="1">IFERROR(CFs!P96/((1+DISCOUNT)^PV!O$81),"")</f>
        <v>12.899426744995868</v>
      </c>
      <c r="Q96" s="10">
        <f ca="1">IFERROR(CFs!Q96/((1+DISCOUNT)^PV!P$81),"")</f>
        <v>12.604582705110246</v>
      </c>
      <c r="R96" s="10">
        <f ca="1">IFERROR(CFs!R96/((1+DISCOUNT)^PV!Q$81),"")</f>
        <v>12.316477957564871</v>
      </c>
      <c r="S96" s="10">
        <f ca="1">IFERROR(CFs!S96/((1+DISCOUNT)^PV!R$81),"")</f>
        <v>12.034958461391957</v>
      </c>
      <c r="T96" s="10">
        <f ca="1">IFERROR(CFs!T96/((1+DISCOUNT)^PV!S$81),"")</f>
        <v>11.759873696560144</v>
      </c>
      <c r="U96" s="10">
        <f ca="1">IFERROR(CFs!U96/((1+DISCOUNT)^PV!T$81),"")</f>
        <v>11.491076583495909</v>
      </c>
      <c r="V96" s="10">
        <f ca="1">IFERROR(CFs!V96/((1+DISCOUNT)^PV!U$81),"")</f>
        <v>11.228423404444575</v>
      </c>
      <c r="W96" s="10">
        <f ca="1">IFERROR(CFs!W96/((1+DISCOUNT)^PV!V$81),"")</f>
        <v>10.971773726628699</v>
      </c>
      <c r="X96" s="10">
        <f ca="1">IFERROR(CFs!X96/((1+DISCOUNT)^PV!W$81),"")</f>
        <v>10.720990327162902</v>
      </c>
      <c r="Y96" s="10">
        <f ca="1">IFERROR(CFs!Y96/((1+DISCOUNT)^PV!X$81),"")</f>
        <v>10.475939119684893</v>
      </c>
      <c r="Z96" s="10">
        <f ca="1">IFERROR(CFs!Z96/((1+DISCOUNT)^PV!Y$81),"")</f>
        <v>10.236489082663525</v>
      </c>
      <c r="AA96" s="10">
        <f ca="1">IFERROR(CFs!AA96/((1+DISCOUNT)^PV!Z$81),"")</f>
        <v>10.002512189345499</v>
      </c>
      <c r="AB96" s="10">
        <f ca="1">IFERROR(CFs!AB96/((1+DISCOUNT)^PV!AA$81),"")</f>
        <v>9.7738833393033175</v>
      </c>
      <c r="AC96" s="10">
        <f ca="1">IFERROR(CFs!AC96/((1+DISCOUNT)^PV!AB$81),"")</f>
        <v>9.5504802915478137</v>
      </c>
      <c r="AD96" s="10">
        <f ca="1">IFERROR(CFs!AD96/((1+DISCOUNT)^PV!AC$81),"")</f>
        <v>9.3321835991695767</v>
      </c>
      <c r="AE96" s="10">
        <f ca="1">IFERROR(CFs!AE96/((1+DISCOUNT)^PV!AD$81),"")</f>
        <v>9.1188765454742722</v>
      </c>
      <c r="AF96" s="10">
        <f ca="1">IFERROR(CFs!AF96/((1+DISCOUNT)^PV!AE$81),"")</f>
        <v>8.9104450815777181</v>
      </c>
      <c r="AG96" s="10">
        <f ca="1">IFERROR(CFs!AG96/((1+DISCOUNT)^PV!AF$81),"")</f>
        <v>8.7067777654273684</v>
      </c>
      <c r="AH96" s="10">
        <f ca="1">IFERROR(CFs!AH96/((1+DISCOUNT)^PV!AG$81),"")</f>
        <v>8.5077657022176023</v>
      </c>
      <c r="AI96" s="10">
        <f ca="1">IFERROR(CFs!AI96/((1+DISCOUNT)^PV!AH$81),"")</f>
        <v>8.3133024861669114</v>
      </c>
      <c r="AJ96" s="10">
        <f ca="1">IFERROR(CFs!AJ96/((1+DISCOUNT)^PV!AI$81),"")</f>
        <v>8.1232841436259537</v>
      </c>
      <c r="AK96" s="10">
        <f ca="1">IFERROR(CFs!AK96/((1+DISCOUNT)^PV!AJ$81),"")</f>
        <v>7.9376090774859316</v>
      </c>
      <c r="AL96" s="10">
        <f ca="1">IFERROR(CFs!AL96/((1+DISCOUNT)^PV!AK$81),"")</f>
        <v>7.7561780128576814</v>
      </c>
    </row>
    <row r="97" spans="1:38" x14ac:dyDescent="0.25">
      <c r="A97" t="str">
        <f>MAIN!$B$108</f>
        <v>Jumts</v>
      </c>
      <c r="B97" s="2">
        <f ca="1">CFs!B97</f>
        <v>35</v>
      </c>
      <c r="C97" s="9">
        <f ca="1">CFs!C97</f>
        <v>75.020697428571438</v>
      </c>
      <c r="D97" s="10">
        <f ca="1">CFs!D97</f>
        <v>75.020697428571438</v>
      </c>
      <c r="E97" s="10">
        <f ca="1">IFERROR(CFs!E97/((1+DISCOUNT)^PV!D$81),"")</f>
        <v>73.305938630204082</v>
      </c>
      <c r="F97" s="10">
        <f ca="1">IFERROR(CFs!F97/((1+DISCOUNT)^PV!E$81),"")</f>
        <v>71.630374318656564</v>
      </c>
      <c r="G97" s="10">
        <f ca="1">IFERROR(CFs!G97/((1+DISCOUNT)^PV!F$81),"")</f>
        <v>69.993108619944422</v>
      </c>
      <c r="H97" s="10">
        <f ca="1">IFERROR(CFs!H97/((1+DISCOUNT)^PV!G$81),"")</f>
        <v>68.393266137202843</v>
      </c>
      <c r="I97" s="10">
        <f ca="1">IFERROR(CFs!I97/((1+DISCOUNT)^PV!H$81),"")</f>
        <v>66.829991482638206</v>
      </c>
      <c r="J97" s="10">
        <f ca="1">IFERROR(CFs!J97/((1+DISCOUNT)^PV!I$81),"")</f>
        <v>65.302448820177915</v>
      </c>
      <c r="K97" s="10">
        <f ca="1">IFERROR(CFs!K97/((1+DISCOUNT)^PV!J$81),"")</f>
        <v>63.809821418573826</v>
      </c>
      <c r="L97" s="10">
        <f ca="1">IFERROR(CFs!L97/((1+DISCOUNT)^PV!K$81),"")</f>
        <v>62.351311214720724</v>
      </c>
      <c r="M97" s="10">
        <f ca="1">IFERROR(CFs!M97/((1+DISCOUNT)^PV!L$81),"")</f>
        <v>60.926138386955678</v>
      </c>
      <c r="N97" s="10">
        <f ca="1">IFERROR(CFs!N97/((1+DISCOUNT)^PV!M$81),"")</f>
        <v>59.533540938110974</v>
      </c>
      <c r="O97" s="10">
        <f ca="1">IFERROR(CFs!O97/((1+DISCOUNT)^PV!N$81),"")</f>
        <v>58.17277428809701</v>
      </c>
      <c r="P97" s="10">
        <f ca="1">IFERROR(CFs!P97/((1+DISCOUNT)^PV!O$81),"")</f>
        <v>56.843110875797656</v>
      </c>
      <c r="Q97" s="10">
        <f ca="1">IFERROR(CFs!Q97/((1+DISCOUNT)^PV!P$81),"")</f>
        <v>55.543839770065127</v>
      </c>
      <c r="R97" s="10">
        <f ca="1">IFERROR(CFs!R97/((1+DISCOUNT)^PV!Q$81),"")</f>
        <v>54.274266289606508</v>
      </c>
      <c r="S97" s="10">
        <f ca="1">IFERROR(CFs!S97/((1+DISCOUNT)^PV!R$81),"")</f>
        <v>53.03371163155834</v>
      </c>
      <c r="T97" s="10">
        <f ca="1">IFERROR(CFs!T97/((1+DISCOUNT)^PV!S$81),"")</f>
        <v>51.821512508551301</v>
      </c>
      <c r="U97" s="10">
        <f ca="1">IFERROR(CFs!U97/((1+DISCOUNT)^PV!T$81),"")</f>
        <v>50.637020794070125</v>
      </c>
      <c r="V97" s="10">
        <f ca="1">IFERROR(CFs!V97/((1+DISCOUNT)^PV!U$81),"")</f>
        <v>49.479603175919955</v>
      </c>
      <c r="W97" s="10">
        <f ca="1">IFERROR(CFs!W97/((1+DISCOUNT)^PV!V$81),"")</f>
        <v>48.348640817613209</v>
      </c>
      <c r="X97" s="10">
        <f ca="1">IFERROR(CFs!X97/((1+DISCOUNT)^PV!W$81),"")</f>
        <v>47.243529027496336</v>
      </c>
      <c r="Y97" s="10">
        <f ca="1">IFERROR(CFs!Y97/((1+DISCOUNT)^PV!X$81),"")</f>
        <v>46.163676935439284</v>
      </c>
      <c r="Z97" s="10">
        <f ca="1">IFERROR(CFs!Z97/((1+DISCOUNT)^PV!Y$81),"")</f>
        <v>45.108507176914962</v>
      </c>
      <c r="AA97" s="10">
        <f ca="1">IFERROR(CFs!AA97/((1+DISCOUNT)^PV!Z$81),"")</f>
        <v>44.077455584299749</v>
      </c>
      <c r="AB97" s="10">
        <f ca="1">IFERROR(CFs!AB97/((1+DISCOUNT)^PV!AA$81),"")</f>
        <v>43.069970885230049</v>
      </c>
      <c r="AC97" s="10">
        <f ca="1">IFERROR(CFs!AC97/((1+DISCOUNT)^PV!AB$81),"")</f>
        <v>42.08551440785336</v>
      </c>
      <c r="AD97" s="10">
        <f ca="1">IFERROR(CFs!AD97/((1+DISCOUNT)^PV!AC$81),"")</f>
        <v>41.123559792816714</v>
      </c>
      <c r="AE97" s="10">
        <f ca="1">IFERROR(CFs!AE97/((1+DISCOUNT)^PV!AD$81),"")</f>
        <v>40.183592711838045</v>
      </c>
      <c r="AF97" s="10">
        <f ca="1">IFERROR(CFs!AF97/((1+DISCOUNT)^PV!AE$81),"")</f>
        <v>39.265110592710322</v>
      </c>
      <c r="AG97" s="10">
        <f ca="1">IFERROR(CFs!AG97/((1+DISCOUNT)^PV!AF$81),"")</f>
        <v>38.367622350591226</v>
      </c>
      <c r="AH97" s="10">
        <f ca="1">IFERROR(CFs!AH97/((1+DISCOUNT)^PV!AG$81),"")</f>
        <v>37.490648125434866</v>
      </c>
      <c r="AI97" s="10">
        <f ca="1">IFERROR(CFs!AI97/((1+DISCOUNT)^PV!AH$81),"")</f>
        <v>36.633719025424917</v>
      </c>
      <c r="AJ97" s="10">
        <f ca="1">IFERROR(CFs!AJ97/((1+DISCOUNT)^PV!AI$81),"")</f>
        <v>35.796376876272348</v>
      </c>
      <c r="AK97" s="10">
        <f ca="1">IFERROR(CFs!AK97/((1+DISCOUNT)^PV!AJ$81),"")</f>
        <v>34.978173976243262</v>
      </c>
      <c r="AL97" s="10">
        <f ca="1">IFERROR(CFs!AL97/((1+DISCOUNT)^PV!AK$81),"")</f>
        <v>34.178672856786278</v>
      </c>
    </row>
    <row r="98" spans="1:38" x14ac:dyDescent="0.25">
      <c r="A98" t="str">
        <f>MAIN!$B$114</f>
        <v>Citas kapitālizmaksas</v>
      </c>
      <c r="B98" s="2">
        <f>CFs!B98</f>
        <v>30</v>
      </c>
      <c r="C98" s="9">
        <f>CFs!C98</f>
        <v>200</v>
      </c>
      <c r="D98" s="10">
        <f>CFs!D98</f>
        <v>200</v>
      </c>
      <c r="E98" s="10">
        <f>IFERROR(CFs!E98/((1+DISCOUNT)^PV!D$81),"")</f>
        <v>195.42857142857144</v>
      </c>
      <c r="F98" s="10">
        <f>IFERROR(CFs!F98/((1+DISCOUNT)^PV!E$81),"")</f>
        <v>190.96163265306126</v>
      </c>
      <c r="G98" s="10">
        <f>IFERROR(CFs!G98/((1+DISCOUNT)^PV!F$81),"")</f>
        <v>186.59679533527697</v>
      </c>
      <c r="H98" s="10">
        <f>IFERROR(CFs!H98/((1+DISCOUNT)^PV!G$81),"")</f>
        <v>182.33172572761353</v>
      </c>
      <c r="I98" s="10">
        <f>IFERROR(CFs!I98/((1+DISCOUNT)^PV!H$81),"")</f>
        <v>178.16414342526804</v>
      </c>
      <c r="J98" s="10">
        <f>IFERROR(CFs!J98/((1+DISCOUNT)^PV!I$81),"")</f>
        <v>174.09182014697623</v>
      </c>
      <c r="K98" s="10">
        <f>IFERROR(CFs!K98/((1+DISCOUNT)^PV!J$81),"")</f>
        <v>170.11257854361676</v>
      </c>
      <c r="L98" s="10">
        <f>IFERROR(CFs!L98/((1+DISCOUNT)^PV!K$81),"")</f>
        <v>166.22429103404841</v>
      </c>
      <c r="M98" s="10">
        <f>IFERROR(CFs!M98/((1+DISCOUNT)^PV!L$81),"")</f>
        <v>162.42487866755587</v>
      </c>
      <c r="N98" s="10">
        <f>IFERROR(CFs!N98/((1+DISCOUNT)^PV!M$81),"")</f>
        <v>158.71231001229745</v>
      </c>
      <c r="O98" s="10">
        <f>IFERROR(CFs!O98/((1+DISCOUNT)^PV!N$81),"")</f>
        <v>155.08460006915922</v>
      </c>
      <c r="P98" s="10">
        <f>IFERROR(CFs!P98/((1+DISCOUNT)^PV!O$81),"")</f>
        <v>151.53980921043561</v>
      </c>
      <c r="Q98" s="10">
        <f>IFERROR(CFs!Q98/((1+DISCOUNT)^PV!P$81),"")</f>
        <v>148.0760421427685</v>
      </c>
      <c r="R98" s="10">
        <f>IFERROR(CFs!R98/((1+DISCOUNT)^PV!Q$81),"")</f>
        <v>144.69144689379098</v>
      </c>
      <c r="S98" s="10">
        <f>IFERROR(CFs!S98/((1+DISCOUNT)^PV!R$81),"")</f>
        <v>141.38421382193283</v>
      </c>
      <c r="T98" s="10">
        <f>IFERROR(CFs!T98/((1+DISCOUNT)^PV!S$81),"")</f>
        <v>138.15257464886011</v>
      </c>
      <c r="U98" s="10">
        <f>IFERROR(CFs!U98/((1+DISCOUNT)^PV!T$81),"")</f>
        <v>134.99480151402901</v>
      </c>
      <c r="V98" s="10">
        <f>IFERROR(CFs!V98/((1+DISCOUNT)^PV!U$81),"")</f>
        <v>131.9092060508512</v>
      </c>
      <c r="W98" s="10">
        <f>IFERROR(CFs!W98/((1+DISCOUNT)^PV!V$81),"")</f>
        <v>128.89413848397461</v>
      </c>
      <c r="X98" s="10">
        <f>IFERROR(CFs!X98/((1+DISCOUNT)^PV!W$81),"")</f>
        <v>125.94798674719806</v>
      </c>
      <c r="Y98" s="10">
        <f>IFERROR(CFs!Y98/((1+DISCOUNT)^PV!X$81),"")</f>
        <v>123.06917562154781</v>
      </c>
      <c r="Z98" s="10">
        <f>IFERROR(CFs!Z98/((1+DISCOUNT)^PV!Y$81),"")</f>
        <v>120.25616589305528</v>
      </c>
      <c r="AA98" s="10">
        <f>IFERROR(CFs!AA98/((1+DISCOUNT)^PV!Z$81),"")</f>
        <v>117.50745352978544</v>
      </c>
      <c r="AB98" s="10">
        <f>IFERROR(CFs!AB98/((1+DISCOUNT)^PV!AA$81),"")</f>
        <v>114.82156887767606</v>
      </c>
      <c r="AC98" s="10">
        <f>IFERROR(CFs!AC98/((1+DISCOUNT)^PV!AB$81),"")</f>
        <v>112.19707587475774</v>
      </c>
      <c r="AD98" s="10">
        <f>IFERROR(CFs!AD98/((1+DISCOUNT)^PV!AC$81),"")</f>
        <v>109.63257128333471</v>
      </c>
      <c r="AE98" s="10">
        <f>IFERROR(CFs!AE98/((1+DISCOUNT)^PV!AD$81),"")</f>
        <v>107.12668393971562</v>
      </c>
      <c r="AF98" s="10">
        <f>IFERROR(CFs!AF98/((1+DISCOUNT)^PV!AE$81),"")</f>
        <v>104.67807402109358</v>
      </c>
      <c r="AG98" s="10">
        <f>IFERROR(CFs!AG98/((1+DISCOUNT)^PV!AF$81),"")</f>
        <v>102.28543232918284</v>
      </c>
      <c r="AH98" s="10">
        <f>IFERROR(CFs!AH98/((1+DISCOUNT)^PV!AG$81),"")</f>
        <v>99.947479590230131</v>
      </c>
      <c r="AI98" s="10">
        <f>IFERROR(CFs!AI98/((1+DISCOUNT)^PV!AH$81),"")</f>
        <v>97.66296577102483</v>
      </c>
      <c r="AJ98" s="10">
        <f>IFERROR(CFs!AJ98/((1+DISCOUNT)^PV!AI$81),"")</f>
        <v>95.430669410544283</v>
      </c>
      <c r="AK98" s="10">
        <f>IFERROR(CFs!AK98/((1+DISCOUNT)^PV!AJ$81),"")</f>
        <v>93.249396966874684</v>
      </c>
      <c r="AL98" s="10">
        <f>IFERROR(CFs!AL98/((1+DISCOUNT)^PV!AK$81),"")</f>
        <v>91.117982179060419</v>
      </c>
    </row>
    <row r="101" spans="1:38" x14ac:dyDescent="0.25">
      <c r="A101" s="8">
        <v>3</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s="12" customFormat="1" ht="18.75" x14ac:dyDescent="0.3">
      <c r="A102" s="4" t="s">
        <v>53</v>
      </c>
      <c r="D102" s="3">
        <v>1</v>
      </c>
      <c r="E102" s="3">
        <v>2</v>
      </c>
      <c r="F102" s="3">
        <v>3</v>
      </c>
      <c r="G102" s="3">
        <v>4</v>
      </c>
      <c r="H102" s="3">
        <v>5</v>
      </c>
      <c r="I102" s="3">
        <v>6</v>
      </c>
      <c r="J102" s="3">
        <v>7</v>
      </c>
      <c r="K102" s="3">
        <v>8</v>
      </c>
      <c r="L102" s="3">
        <v>9</v>
      </c>
      <c r="M102" s="3">
        <v>10</v>
      </c>
      <c r="N102" s="3">
        <v>11</v>
      </c>
      <c r="O102" s="3">
        <v>12</v>
      </c>
      <c r="P102" s="3">
        <v>13</v>
      </c>
      <c r="Q102" s="3">
        <v>14</v>
      </c>
      <c r="R102" s="3">
        <v>15</v>
      </c>
      <c r="S102" s="3">
        <v>16</v>
      </c>
      <c r="T102" s="3">
        <v>17</v>
      </c>
      <c r="U102" s="3">
        <v>18</v>
      </c>
      <c r="V102" s="3">
        <v>19</v>
      </c>
      <c r="W102" s="3">
        <v>20</v>
      </c>
      <c r="X102" s="3">
        <v>21</v>
      </c>
      <c r="Y102" s="3">
        <v>22</v>
      </c>
      <c r="Z102" s="3">
        <v>23</v>
      </c>
      <c r="AA102" s="3">
        <v>24</v>
      </c>
      <c r="AB102" s="3">
        <v>25</v>
      </c>
      <c r="AC102" s="3">
        <v>26</v>
      </c>
      <c r="AD102" s="3">
        <v>27</v>
      </c>
      <c r="AE102" s="3">
        <v>28</v>
      </c>
      <c r="AF102" s="3">
        <v>29</v>
      </c>
      <c r="AG102" s="3">
        <v>30</v>
      </c>
      <c r="AH102" s="3">
        <v>31</v>
      </c>
      <c r="AI102" s="3">
        <v>32</v>
      </c>
      <c r="AJ102" s="3">
        <v>33</v>
      </c>
      <c r="AK102" s="3">
        <v>34</v>
      </c>
      <c r="AL102" s="3">
        <v>35</v>
      </c>
    </row>
    <row r="103" spans="1:38" s="12" customFormat="1" x14ac:dyDescent="0.25">
      <c r="A103" t="s">
        <v>46</v>
      </c>
      <c r="D103" s="15">
        <f ca="1">CFs!D103</f>
        <v>18601.643612631578</v>
      </c>
      <c r="E103" s="10">
        <f ca="1">IFERROR(CFs!E103/((1+DISCOUNT)^PV!D$102),"")</f>
        <v>18176.463187199999</v>
      </c>
      <c r="F103" s="10">
        <f ca="1">IFERROR(CFs!F103/((1+DISCOUNT)^PV!E$102),"")</f>
        <v>17761.001171492568</v>
      </c>
      <c r="G103" s="10">
        <f ca="1">IFERROR(CFs!G103/((1+DISCOUNT)^PV!F$102),"")</f>
        <v>17355.035430429882</v>
      </c>
      <c r="H103" s="10">
        <f ca="1">IFERROR(CFs!H103/((1+DISCOUNT)^PV!G$102),"")</f>
        <v>16958.348906305771</v>
      </c>
      <c r="I103" s="10">
        <f ca="1">IFERROR(CFs!I103/((1+DISCOUNT)^PV!H$102),"")</f>
        <v>16570.729502733066</v>
      </c>
      <c r="J103" s="10">
        <f ca="1">IFERROR(CFs!J103/((1+DISCOUNT)^PV!I$102),"")</f>
        <v>16191.969971242026</v>
      </c>
      <c r="K103" s="10">
        <f ca="1">IFERROR(CFs!K103/((1+DISCOUNT)^PV!J$102),"")</f>
        <v>15821.867800470776</v>
      </c>
      <c r="L103" s="10">
        <f ca="1">IFERROR(CFs!L103/((1+DISCOUNT)^PV!K$102),"")</f>
        <v>15460.225107888591</v>
      </c>
      <c r="M103" s="10">
        <f ca="1">IFERROR(CFs!M103/((1+DISCOUNT)^PV!L$102),"")</f>
        <v>15106.848533993996</v>
      </c>
      <c r="N103" s="10">
        <f ca="1">IFERROR(CFs!N103/((1+DISCOUNT)^PV!M$102),"")</f>
        <v>14761.549138931276</v>
      </c>
      <c r="O103" s="10">
        <f ca="1">IFERROR(CFs!O103/((1+DISCOUNT)^PV!N$102),"")</f>
        <v>14424.142301469989</v>
      </c>
      <c r="P103" s="10">
        <f ca="1">IFERROR(CFs!P103/((1+DISCOUNT)^PV!O$102),"")</f>
        <v>14094.447620293533</v>
      </c>
      <c r="Q103" s="10">
        <f ca="1">IFERROR(CFs!Q103/((1+DISCOUNT)^PV!P$102),"")</f>
        <v>13772.288817543966</v>
      </c>
      <c r="R103" s="10">
        <f ca="1">IFERROR(CFs!R103/((1+DISCOUNT)^PV!Q$102),"")</f>
        <v>13457.493644571534</v>
      </c>
      <c r="S103" s="10">
        <f ca="1">IFERROR(CFs!S103/((1+DISCOUNT)^PV!R$102),"")</f>
        <v>13149.893789838468</v>
      </c>
      <c r="T103" s="10">
        <f ca="1">IFERROR(CFs!T103/((1+DISCOUNT)^PV!S$102),"")</f>
        <v>12849.324788927875</v>
      </c>
      <c r="U103" s="10">
        <f ca="1">IFERROR(CFs!U103/((1+DISCOUNT)^PV!T$102),"")</f>
        <v>12555.625936609522</v>
      </c>
      <c r="V103" s="10">
        <f ca="1">IFERROR(CFs!V103/((1+DISCOUNT)^PV!U$102),"")</f>
        <v>12268.640200915592</v>
      </c>
      <c r="W103" s="10">
        <f ca="1">IFERROR(CFs!W103/((1+DISCOUNT)^PV!V$102),"")</f>
        <v>11988.214139180378</v>
      </c>
      <c r="X103" s="10">
        <f ca="1">IFERROR(CFs!X103/((1+DISCOUNT)^PV!W$102),"")</f>
        <v>11714.197815999112</v>
      </c>
      <c r="Y103" s="10">
        <f ca="1">IFERROR(CFs!Y103/((1+DISCOUNT)^PV!X$102),"")</f>
        <v>11446.44472306199</v>
      </c>
      <c r="Z103" s="10">
        <f ca="1">IFERROR(CFs!Z103/((1+DISCOUNT)^PV!Y$102),"")</f>
        <v>11184.811700820574</v>
      </c>
      <c r="AA103" s="10">
        <f ca="1">IFERROR(CFs!AA103/((1+DISCOUNT)^PV!Z$102),"")</f>
        <v>10929.158861944674</v>
      </c>
      <c r="AB103" s="10">
        <f ca="1">IFERROR(CFs!AB103/((1+DISCOUNT)^PV!AA$102),"")</f>
        <v>10679.349516528799</v>
      </c>
      <c r="AC103" s="10">
        <f ca="1">IFERROR(CFs!AC103/((1+DISCOUNT)^PV!AB$102),"")</f>
        <v>10435.250099008139</v>
      </c>
      <c r="AD103" s="10">
        <f ca="1">IFERROR(CFs!AD103/((1+DISCOUNT)^PV!AC$102),"")</f>
        <v>10196.730096745097</v>
      </c>
      <c r="AE103" s="10">
        <f ca="1">IFERROR(CFs!AE103/((1+DISCOUNT)^PV!AD$102),"")</f>
        <v>9963.6619802480636</v>
      </c>
      <c r="AF103" s="10">
        <f ca="1">IFERROR(CFs!AF103/((1+DISCOUNT)^PV!AE$102),"")</f>
        <v>9735.921134985254</v>
      </c>
      <c r="AG103" s="10">
        <f ca="1">IFERROR(CFs!AG103/((1+DISCOUNT)^PV!AF$102),"")</f>
        <v>9513.3857947570159</v>
      </c>
      <c r="AH103" s="10">
        <f ca="1">IFERROR(CFs!AH103/((1+DISCOUNT)^PV!AG$102),"")</f>
        <v>9295.9369765911451</v>
      </c>
      <c r="AI103" s="10">
        <f ca="1">IFERROR(CFs!AI103/((1+DISCOUNT)^PV!AH$102),"")</f>
        <v>9083.4584171262013</v>
      </c>
      <c r="AJ103" s="10">
        <f ca="1">IFERROR(CFs!AJ103/((1+DISCOUNT)^PV!AI$102),"")</f>
        <v>8875.8365104490331</v>
      </c>
      <c r="AK103" s="10">
        <f ca="1">IFERROR(CFs!AK103/((1+DISCOUNT)^PV!AJ$102),"")</f>
        <v>8672.960247353054</v>
      </c>
      <c r="AL103" s="10">
        <f ca="1">IFERROR(CFs!AL103/((1+DISCOUNT)^PV!AK$102),"")</f>
        <v>8474.7211559849839</v>
      </c>
    </row>
    <row r="104" spans="1:38" s="12" customFormat="1" x14ac:dyDescent="0.25">
      <c r="A104" t="s">
        <v>55</v>
      </c>
      <c r="D104" s="15">
        <f ca="1">CFs!D104</f>
        <v>3309.3047058823531</v>
      </c>
      <c r="E104" s="10">
        <f ca="1">IFERROR(CFs!E104/((1+DISCOUNT)^PV!D$102),"")</f>
        <v>3233.6634554621851</v>
      </c>
      <c r="F104" s="10">
        <f ca="1">IFERROR(CFs!F104/((1+DISCOUNT)^PV!E$102),"")</f>
        <v>3159.7511479087639</v>
      </c>
      <c r="G104" s="10">
        <f ca="1">IFERROR(CFs!G104/((1+DISCOUNT)^PV!F$102),"")</f>
        <v>3087.5282645279917</v>
      </c>
      <c r="H104" s="10">
        <f ca="1">IFERROR(CFs!H104/((1+DISCOUNT)^PV!G$102),"")</f>
        <v>3016.9561899102096</v>
      </c>
      <c r="I104" s="10">
        <f ca="1">IFERROR(CFs!I104/((1+DISCOUNT)^PV!H$102),"")</f>
        <v>2947.99719128369</v>
      </c>
      <c r="J104" s="10">
        <f ca="1">IFERROR(CFs!J104/((1+DISCOUNT)^PV!I$102),"")</f>
        <v>2880.614398340063</v>
      </c>
      <c r="K104" s="10">
        <f ca="1">IFERROR(CFs!K104/((1+DISCOUNT)^PV!J$102),"")</f>
        <v>2814.7717835208614</v>
      </c>
      <c r="L104" s="10">
        <f ca="1">IFERROR(CFs!L104/((1+DISCOUNT)^PV!K$102),"")</f>
        <v>2750.4341427546706</v>
      </c>
      <c r="M104" s="10">
        <f ca="1">IFERROR(CFs!M104/((1+DISCOUNT)^PV!L$102),"")</f>
        <v>2687.5670766345634</v>
      </c>
      <c r="N104" s="10">
        <f ca="1">IFERROR(CFs!N104/((1+DISCOUNT)^PV!M$102),"")</f>
        <v>2626.1369720257735</v>
      </c>
      <c r="O104" s="10">
        <f ca="1">IFERROR(CFs!O104/((1+DISCOUNT)^PV!N$102),"")</f>
        <v>2566.1109840937556</v>
      </c>
      <c r="P104" s="10">
        <f ca="1">IFERROR(CFs!P104/((1+DISCOUNT)^PV!O$102),"")</f>
        <v>2507.4570187430418</v>
      </c>
      <c r="Q104" s="10">
        <f ca="1">IFERROR(CFs!Q104/((1+DISCOUNT)^PV!P$102),"")</f>
        <v>2450.1437154574855</v>
      </c>
      <c r="R104" s="10">
        <f ca="1">IFERROR(CFs!R104/((1+DISCOUNT)^PV!Q$102),"")</f>
        <v>2394.1404305327437</v>
      </c>
      <c r="S104" s="10">
        <f ca="1">IFERROR(CFs!S104/((1+DISCOUNT)^PV!R$102),"")</f>
        <v>2339.4172206919948</v>
      </c>
      <c r="T104" s="10">
        <f ca="1">IFERROR(CFs!T104/((1+DISCOUNT)^PV!S$102),"")</f>
        <v>2285.9448270761782</v>
      </c>
      <c r="U104" s="10">
        <f ca="1">IFERROR(CFs!U104/((1+DISCOUNT)^PV!T$102),"")</f>
        <v>2233.6946596001508</v>
      </c>
      <c r="V104" s="10">
        <f ca="1">IFERROR(CFs!V104/((1+DISCOUNT)^PV!U$102),"")</f>
        <v>2182.6387816664333</v>
      </c>
      <c r="W104" s="10">
        <f ca="1">IFERROR(CFs!W104/((1+DISCOUNT)^PV!V$102),"")</f>
        <v>2132.7498952283436</v>
      </c>
      <c r="X104" s="10">
        <f ca="1">IFERROR(CFs!X104/((1+DISCOUNT)^PV!W$102),"")</f>
        <v>2084.0013261945528</v>
      </c>
      <c r="Y104" s="10">
        <f ca="1">IFERROR(CFs!Y104/((1+DISCOUNT)^PV!X$102),"")</f>
        <v>2036.367010167249</v>
      </c>
      <c r="Z104" s="10">
        <f ca="1">IFERROR(CFs!Z104/((1+DISCOUNT)^PV!Y$102),"")</f>
        <v>1989.8214785062833</v>
      </c>
      <c r="AA104" s="10">
        <f ca="1">IFERROR(CFs!AA104/((1+DISCOUNT)^PV!Z$102),"")</f>
        <v>1944.3398447118539</v>
      </c>
      <c r="AB104" s="10">
        <f ca="1">IFERROR(CFs!AB104/((1+DISCOUNT)^PV!AA$102),"")</f>
        <v>1899.8977911184404</v>
      </c>
      <c r="AC104" s="10">
        <f ca="1">IFERROR(CFs!AC104/((1+DISCOUNT)^PV!AB$102),"")</f>
        <v>1856.4715558928758</v>
      </c>
      <c r="AD104" s="10">
        <f ca="1">IFERROR(CFs!AD104/((1+DISCOUNT)^PV!AC$102),"")</f>
        <v>1814.03792032961</v>
      </c>
      <c r="AE104" s="10">
        <f ca="1">IFERROR(CFs!AE104/((1+DISCOUNT)^PV!AD$102),"")</f>
        <v>1772.5741964363617</v>
      </c>
      <c r="AF104" s="10">
        <f ca="1">IFERROR(CFs!AF104/((1+DISCOUNT)^PV!AE$102),"")</f>
        <v>1732.058214803531</v>
      </c>
      <c r="AG104" s="10">
        <f ca="1">IFERROR(CFs!AG104/((1+DISCOUNT)^PV!AF$102),"")</f>
        <v>1692.4683127508783</v>
      </c>
      <c r="AH104" s="10">
        <f ca="1">IFERROR(CFs!AH104/((1+DISCOUNT)^PV!AG$102),"")</f>
        <v>1653.7833227451447</v>
      </c>
      <c r="AI104" s="10">
        <f ca="1">IFERROR(CFs!AI104/((1+DISCOUNT)^PV!AH$102),"")</f>
        <v>1615.9825610823978</v>
      </c>
      <c r="AJ104" s="10">
        <f ca="1">IFERROR(CFs!AJ104/((1+DISCOUNT)^PV!AI$102),"")</f>
        <v>1579.0458168290859</v>
      </c>
      <c r="AK104" s="10">
        <f ca="1">IFERROR(CFs!AK104/((1+DISCOUNT)^PV!AJ$102),"")</f>
        <v>1542.9533410158499</v>
      </c>
      <c r="AL104" s="10">
        <f ca="1">IFERROR(CFs!AL104/((1+DISCOUNT)^PV!AK$102),"")</f>
        <v>1507.6858360783447</v>
      </c>
    </row>
    <row r="105" spans="1:38" s="12" customFormat="1" x14ac:dyDescent="0.25">
      <c r="A105" t="s">
        <v>54</v>
      </c>
      <c r="D105" s="15">
        <f>CFs!D105</f>
        <v>2280</v>
      </c>
      <c r="E105" s="10">
        <f>IFERROR(CFs!E105/((1+DISCOUNT)^PV!D$102),"")</f>
        <v>2227.8857142857146</v>
      </c>
      <c r="F105" s="10">
        <f>IFERROR(CFs!F105/((1+DISCOUNT)^PV!E$102),"")</f>
        <v>2176.9626122448981</v>
      </c>
      <c r="G105" s="10">
        <f>IFERROR(CFs!G105/((1+DISCOUNT)^PV!F$102),"")</f>
        <v>2127.2034668221572</v>
      </c>
      <c r="H105" s="10">
        <f>IFERROR(CFs!H105/((1+DISCOUNT)^PV!G$102),"")</f>
        <v>2078.5816732947942</v>
      </c>
      <c r="I105" s="10">
        <f>IFERROR(CFs!I105/((1+DISCOUNT)^PV!H$102),"")</f>
        <v>2031.071235048056</v>
      </c>
      <c r="J105" s="10">
        <f>IFERROR(CFs!J105/((1+DISCOUNT)^PV!I$102),"")</f>
        <v>1984.6467496755292</v>
      </c>
      <c r="K105" s="10">
        <f>IFERROR(CFs!K105/((1+DISCOUNT)^PV!J$102),"")</f>
        <v>1939.2833953972313</v>
      </c>
      <c r="L105" s="10">
        <f>IFERROR(CFs!L105/((1+DISCOUNT)^PV!K$102),"")</f>
        <v>1894.9569177881517</v>
      </c>
      <c r="M105" s="10">
        <f>IFERROR(CFs!M105/((1+DISCOUNT)^PV!L$102),"")</f>
        <v>1851.6436168101368</v>
      </c>
      <c r="N105" s="10">
        <f>IFERROR(CFs!N105/((1+DISCOUNT)^PV!M$102),"")</f>
        <v>1809.3203341401909</v>
      </c>
      <c r="O105" s="10">
        <f>IFERROR(CFs!O105/((1+DISCOUNT)^PV!N$102),"")</f>
        <v>1767.964440788415</v>
      </c>
      <c r="P105" s="10">
        <f>IFERROR(CFs!P105/((1+DISCOUNT)^PV!O$102),"")</f>
        <v>1727.5538249989656</v>
      </c>
      <c r="Q105" s="10">
        <f>IFERROR(CFs!Q105/((1+DISCOUNT)^PV!P$102),"")</f>
        <v>1688.0668804275606</v>
      </c>
      <c r="R105" s="10">
        <f>IFERROR(CFs!R105/((1+DISCOUNT)^PV!Q$102),"")</f>
        <v>1649.4824945892167</v>
      </c>
      <c r="S105" s="10">
        <f>IFERROR(CFs!S105/((1+DISCOUNT)^PV!R$102),"")</f>
        <v>1611.7800375700342</v>
      </c>
      <c r="T105" s="10">
        <f>IFERROR(CFs!T105/((1+DISCOUNT)^PV!S$102),"")</f>
        <v>1574.9393509970052</v>
      </c>
      <c r="U105" s="10">
        <f>IFERROR(CFs!U105/((1+DISCOUNT)^PV!T$102),"")</f>
        <v>1538.9407372599305</v>
      </c>
      <c r="V105" s="10">
        <f>IFERROR(CFs!V105/((1+DISCOUNT)^PV!U$102),"")</f>
        <v>1503.7649489797036</v>
      </c>
      <c r="W105" s="10">
        <f>IFERROR(CFs!W105/((1+DISCOUNT)^PV!V$102),"")</f>
        <v>1469.3931787173103</v>
      </c>
      <c r="X105" s="10">
        <f>IFERROR(CFs!X105/((1+DISCOUNT)^PV!W$102),"")</f>
        <v>1435.8070489180577</v>
      </c>
      <c r="Y105" s="10">
        <f>IFERROR(CFs!Y105/((1+DISCOUNT)^PV!X$102),"")</f>
        <v>1402.988602085645</v>
      </c>
      <c r="Z105" s="10">
        <f>IFERROR(CFs!Z105/((1+DISCOUNT)^PV!Y$102),"")</f>
        <v>1370.9202911808302</v>
      </c>
      <c r="AA105" s="10">
        <f>IFERROR(CFs!AA105/((1+DISCOUNT)^PV!Z$102),"")</f>
        <v>1339.584970239554</v>
      </c>
      <c r="AB105" s="10">
        <f>IFERROR(CFs!AB105/((1+DISCOUNT)^PV!AA$102),"")</f>
        <v>1308.9658852055072</v>
      </c>
      <c r="AC105" s="10">
        <f>IFERROR(CFs!AC105/((1+DISCOUNT)^PV!AB$102),"")</f>
        <v>1279.0466649722384</v>
      </c>
      <c r="AD105" s="10">
        <f>IFERROR(CFs!AD105/((1+DISCOUNT)^PV!AC$102),"")</f>
        <v>1249.8113126300159</v>
      </c>
      <c r="AE105" s="10">
        <f>IFERROR(CFs!AE105/((1+DISCOUNT)^PV!AD$102),"")</f>
        <v>1221.2441969127581</v>
      </c>
      <c r="AF105" s="10">
        <f>IFERROR(CFs!AF105/((1+DISCOUNT)^PV!AE$102),"")</f>
        <v>1193.3300438404669</v>
      </c>
      <c r="AG105" s="10">
        <f>IFERROR(CFs!AG105/((1+DISCOUNT)^PV!AF$102),"")</f>
        <v>1166.0539285526845</v>
      </c>
      <c r="AH105" s="10">
        <f>IFERROR(CFs!AH105/((1+DISCOUNT)^PV!AG$102),"")</f>
        <v>1139.4012673286236</v>
      </c>
      <c r="AI105" s="10">
        <f>IFERROR(CFs!AI105/((1+DISCOUNT)^PV!AH$102),"")</f>
        <v>1113.3578097896832</v>
      </c>
      <c r="AJ105" s="10">
        <f>IFERROR(CFs!AJ105/((1+DISCOUNT)^PV!AI$102),"")</f>
        <v>1087.9096312802048</v>
      </c>
      <c r="AK105" s="10">
        <f>IFERROR(CFs!AK105/((1+DISCOUNT)^PV!AJ$102),"")</f>
        <v>1063.0431254223715</v>
      </c>
      <c r="AL105" s="10">
        <f>IFERROR(CFs!AL105/((1+DISCOUNT)^PV!AK$102),"")</f>
        <v>1038.7449968412889</v>
      </c>
    </row>
    <row r="106" spans="1:38" s="12" customFormat="1" x14ac:dyDescent="0.25">
      <c r="A106" t="str">
        <f>MAIN!$B$138</f>
        <v>Kanalizācija</v>
      </c>
      <c r="D106" s="15">
        <f>CFs!D106</f>
        <v>2370</v>
      </c>
      <c r="E106" s="10">
        <f>IFERROR(CFs!E106/((1+DISCOUNT)^PV!D$102),"")</f>
        <v>2315.8285714285712</v>
      </c>
      <c r="F106" s="10">
        <f>IFERROR(CFs!F106/((1+DISCOUNT)^PV!E$102),"")</f>
        <v>2262.8953469387752</v>
      </c>
      <c r="G106" s="10">
        <f>IFERROR(CFs!G106/((1+DISCOUNT)^PV!F$102),"")</f>
        <v>2211.1720247230319</v>
      </c>
      <c r="H106" s="10">
        <f>IFERROR(CFs!H106/((1+DISCOUNT)^PV!G$102),"")</f>
        <v>2160.6309498722198</v>
      </c>
      <c r="I106" s="10">
        <f>IFERROR(CFs!I106/((1+DISCOUNT)^PV!H$102),"")</f>
        <v>2111.245099589426</v>
      </c>
      <c r="J106" s="10">
        <f>IFERROR(CFs!J106/((1+DISCOUNT)^PV!I$102),"")</f>
        <v>2062.9880687416676</v>
      </c>
      <c r="K106" s="10">
        <f>IFERROR(CFs!K106/((1+DISCOUNT)^PV!J$102),"")</f>
        <v>2015.8340557418578</v>
      </c>
      <c r="L106" s="10">
        <f>IFERROR(CFs!L106/((1+DISCOUNT)^PV!K$102),"")</f>
        <v>1969.7578487534727</v>
      </c>
      <c r="M106" s="10">
        <f>IFERROR(CFs!M106/((1+DISCOUNT)^PV!L$102),"")</f>
        <v>1924.7348122105361</v>
      </c>
      <c r="N106" s="10">
        <f>IFERROR(CFs!N106/((1+DISCOUNT)^PV!M$102),"")</f>
        <v>1880.7408736457239</v>
      </c>
      <c r="O106" s="10">
        <f>IFERROR(CFs!O106/((1+DISCOUNT)^PV!N$102),"")</f>
        <v>1837.7525108195359</v>
      </c>
      <c r="P106" s="10">
        <f>IFERROR(CFs!P106/((1+DISCOUNT)^PV!O$102),"")</f>
        <v>1795.746739143661</v>
      </c>
      <c r="Q106" s="10">
        <f>IFERROR(CFs!Q106/((1+DISCOUNT)^PV!P$102),"")</f>
        <v>1754.7010993918054</v>
      </c>
      <c r="R106" s="10">
        <f>IFERROR(CFs!R106/((1+DISCOUNT)^PV!Q$102),"")</f>
        <v>1714.5936456914219</v>
      </c>
      <c r="S106" s="10">
        <f>IFERROR(CFs!S106/((1+DISCOUNT)^PV!R$102),"")</f>
        <v>1675.402933789903</v>
      </c>
      <c r="T106" s="10">
        <f>IFERROR(CFs!T106/((1+DISCOUNT)^PV!S$102),"")</f>
        <v>1637.1080095889913</v>
      </c>
      <c r="U106" s="10">
        <f>IFERROR(CFs!U106/((1+DISCOUNT)^PV!T$102),"")</f>
        <v>1599.6883979412428</v>
      </c>
      <c r="V106" s="10">
        <f>IFERROR(CFs!V106/((1+DISCOUNT)^PV!U$102),"")</f>
        <v>1563.1240917025857</v>
      </c>
      <c r="W106" s="10">
        <f>IFERROR(CFs!W106/((1+DISCOUNT)^PV!V$102),"")</f>
        <v>1527.3955410350982</v>
      </c>
      <c r="X106" s="10">
        <f>IFERROR(CFs!X106/((1+DISCOUNT)^PV!W$102),"")</f>
        <v>1492.4836429542959</v>
      </c>
      <c r="Y106" s="10">
        <f>IFERROR(CFs!Y106/((1+DISCOUNT)^PV!X$102),"")</f>
        <v>1458.3697311153408</v>
      </c>
      <c r="Z106" s="10">
        <f>IFERROR(CFs!Z106/((1+DISCOUNT)^PV!Y$102),"")</f>
        <v>1425.0355658327046</v>
      </c>
      <c r="AA106" s="10">
        <f>IFERROR(CFs!AA106/((1+DISCOUNT)^PV!Z$102),"")</f>
        <v>1392.4633243279568</v>
      </c>
      <c r="AB106" s="10">
        <f>IFERROR(CFs!AB106/((1+DISCOUNT)^PV!AA$102),"")</f>
        <v>1360.635591200461</v>
      </c>
      <c r="AC106" s="10">
        <f>IFERROR(CFs!AC106/((1+DISCOUNT)^PV!AB$102),"")</f>
        <v>1329.5353491158789</v>
      </c>
      <c r="AD106" s="10">
        <f>IFERROR(CFs!AD106/((1+DISCOUNT)^PV!AC$102),"")</f>
        <v>1299.1459697075161</v>
      </c>
      <c r="AE106" s="10">
        <f>IFERROR(CFs!AE106/((1+DISCOUNT)^PV!AD$102),"")</f>
        <v>1269.45120468563</v>
      </c>
      <c r="AF106" s="10">
        <f>IFERROR(CFs!AF106/((1+DISCOUNT)^PV!AE$102),"")</f>
        <v>1240.4351771499587</v>
      </c>
      <c r="AG106" s="10">
        <f>IFERROR(CFs!AG106/((1+DISCOUNT)^PV!AF$102),"")</f>
        <v>1212.0823731008165</v>
      </c>
      <c r="AH106" s="10">
        <f>IFERROR(CFs!AH106/((1+DISCOUNT)^PV!AG$102),"")</f>
        <v>1184.377633144227</v>
      </c>
      <c r="AI106" s="10">
        <f>IFERROR(CFs!AI106/((1+DISCOUNT)^PV!AH$102),"")</f>
        <v>1157.3061443866443</v>
      </c>
      <c r="AJ106" s="10">
        <f>IFERROR(CFs!AJ106/((1+DISCOUNT)^PV!AI$102),"")</f>
        <v>1130.8534325149496</v>
      </c>
      <c r="AK106" s="10">
        <f>IFERROR(CFs!AK106/((1+DISCOUNT)^PV!AJ$102),"")</f>
        <v>1105.005354057465</v>
      </c>
      <c r="AL106" s="10">
        <f>IFERROR(CFs!AL106/((1+DISCOUNT)^PV!AK$102),"")</f>
        <v>1079.7480888218658</v>
      </c>
    </row>
    <row r="107" spans="1:38" s="12" customFormat="1" x14ac:dyDescent="0.25">
      <c r="A107" t="s">
        <v>162</v>
      </c>
      <c r="D107" s="15">
        <f ca="1">CFs!D107</f>
        <v>5475.1889999999994</v>
      </c>
      <c r="E107" s="10">
        <f ca="1">IFERROR(CFs!E107/((1+DISCOUNT)^PV!D$102),"")</f>
        <v>5350.0418228571425</v>
      </c>
      <c r="F107" s="10">
        <f ca="1">IFERROR(CFs!F107/((1+DISCOUNT)^PV!E$102),"")</f>
        <v>5227.7551526204079</v>
      </c>
      <c r="G107" s="10">
        <f ca="1">IFERROR(CFs!G107/((1+DISCOUNT)^PV!F$102),"")</f>
        <v>5108.2636062747979</v>
      </c>
      <c r="H107" s="10">
        <f ca="1">IFERROR(CFs!H107/((1+DISCOUNT)^PV!G$102),"")</f>
        <v>4991.5032952742322</v>
      </c>
      <c r="I107" s="10">
        <f ca="1">IFERROR(CFs!I107/((1+DISCOUNT)^PV!H$102),"")</f>
        <v>4877.4117913822492</v>
      </c>
      <c r="J107" s="10">
        <f ca="1">IFERROR(CFs!J107/((1+DISCOUNT)^PV!I$102),"")</f>
        <v>4765.9280932935126</v>
      </c>
      <c r="K107" s="10">
        <f ca="1">IFERROR(CFs!K107/((1+DISCOUNT)^PV!J$102),"")</f>
        <v>4656.9925940182311</v>
      </c>
      <c r="L107" s="10">
        <f ca="1">IFERROR(CFs!L107/((1+DISCOUNT)^PV!K$102),"")</f>
        <v>4550.5470490121015</v>
      </c>
      <c r="M107" s="10">
        <f ca="1">IFERROR(CFs!M107/((1+DISCOUNT)^PV!L$102),"")</f>
        <v>4446.5345450346813</v>
      </c>
      <c r="N107" s="10">
        <f ca="1">IFERROR(CFs!N107/((1+DISCOUNT)^PV!M$102),"")</f>
        <v>4344.8994697196031</v>
      </c>
      <c r="O107" s="10">
        <f ca="1">IFERROR(CFs!O107/((1+DISCOUNT)^PV!N$102),"")</f>
        <v>4245.5874818402981</v>
      </c>
      <c r="P107" s="10">
        <f ca="1">IFERROR(CFs!P107/((1+DISCOUNT)^PV!O$102),"")</f>
        <v>4148.5454822553775</v>
      </c>
      <c r="Q107" s="10">
        <f ca="1">IFERROR(CFs!Q107/((1+DISCOUNT)^PV!P$102),"")</f>
        <v>4053.7215855181112</v>
      </c>
      <c r="R107" s="10">
        <f ca="1">IFERROR(CFs!R107/((1+DISCOUNT)^PV!Q$102),"")</f>
        <v>3961.0650921348411</v>
      </c>
      <c r="S107" s="10">
        <f ca="1">IFERROR(CFs!S107/((1+DISCOUNT)^PV!R$102),"")</f>
        <v>3870.5264614574721</v>
      </c>
      <c r="T107" s="10">
        <f ca="1">IFERROR(CFs!T107/((1+DISCOUNT)^PV!S$102),"")</f>
        <v>3782.0572851955872</v>
      </c>
      <c r="U107" s="10">
        <f ca="1">IFERROR(CFs!U107/((1+DISCOUNT)^PV!T$102),"")</f>
        <v>3695.6102615339732</v>
      </c>
      <c r="V107" s="10">
        <f ca="1">IFERROR(CFs!V107/((1+DISCOUNT)^PV!U$102),"")</f>
        <v>3611.1391698417683</v>
      </c>
      <c r="W107" s="10">
        <f ca="1">IFERROR(CFs!W107/((1+DISCOUNT)^PV!V$102),"")</f>
        <v>3528.5988459596706</v>
      </c>
      <c r="X107" s="10">
        <f ca="1">IFERROR(CFs!X107/((1+DISCOUNT)^PV!W$102),"")</f>
        <v>3447.9451580520213</v>
      </c>
      <c r="Y107" s="10">
        <f ca="1">IFERROR(CFs!Y107/((1+DISCOUNT)^PV!X$102),"")</f>
        <v>3369.1349830108325</v>
      </c>
      <c r="Z107" s="10">
        <f ca="1">IFERROR(CFs!Z107/((1+DISCOUNT)^PV!Y$102),"")</f>
        <v>3292.1261833991566</v>
      </c>
      <c r="AA107" s="10">
        <f ca="1">IFERROR(CFs!AA107/((1+DISCOUNT)^PV!Z$102),"")</f>
        <v>3216.8775849214612</v>
      </c>
      <c r="AB107" s="10">
        <f ca="1">IFERROR(CFs!AB107/((1+DISCOUNT)^PV!AA$102),"")</f>
        <v>3143.3489544089712</v>
      </c>
      <c r="AC107" s="10">
        <f ca="1">IFERROR(CFs!AC107/((1+DISCOUNT)^PV!AB$102),"")</f>
        <v>3071.5009783081946</v>
      </c>
      <c r="AD107" s="10">
        <f ca="1">IFERROR(CFs!AD107/((1+DISCOUNT)^PV!AC$102),"")</f>
        <v>3001.2952416611502</v>
      </c>
      <c r="AE107" s="10">
        <f ca="1">IFERROR(CFs!AE107/((1+DISCOUNT)^PV!AD$102),"")</f>
        <v>2932.6942075660381</v>
      </c>
      <c r="AF107" s="10">
        <f ca="1">IFERROR(CFs!AF107/((1+DISCOUNT)^PV!AE$102),"")</f>
        <v>2865.6611971073862</v>
      </c>
      <c r="AG107" s="10">
        <f ca="1">IFERROR(CFs!AG107/((1+DISCOUNT)^PV!AF$102),"")</f>
        <v>2800.1603697449314</v>
      </c>
      <c r="AH107" s="10">
        <f ca="1">IFERROR(CFs!AH107/((1+DISCOUNT)^PV!AG$102),"")</f>
        <v>2736.1567041507624</v>
      </c>
      <c r="AI107" s="10">
        <f ca="1">IFERROR(CFs!AI107/((1+DISCOUNT)^PV!AH$102),"")</f>
        <v>2673.6159794844584</v>
      </c>
      <c r="AJ107" s="10">
        <f ca="1">IFERROR(CFs!AJ107/((1+DISCOUNT)^PV!AI$102),"")</f>
        <v>2612.504757096242</v>
      </c>
      <c r="AK107" s="10">
        <f ca="1">IFERROR(CFs!AK107/((1+DISCOUNT)^PV!AJ$102),"")</f>
        <v>2552.790362648328</v>
      </c>
      <c r="AL107" s="10">
        <f ca="1">IFERROR(CFs!AL107/((1+DISCOUNT)^PV!AK$102),"")</f>
        <v>2494.4408686449378</v>
      </c>
    </row>
    <row r="108" spans="1:38" s="12" customFormat="1" x14ac:dyDescent="0.25">
      <c r="A108" t="s">
        <v>163</v>
      </c>
      <c r="D108" s="15">
        <f ca="1">CFs!D108</f>
        <v>6967.4669999999996</v>
      </c>
      <c r="E108" s="10">
        <f ca="1">IFERROR(CFs!E108/((1+DISCOUNT)^PV!D$102),"")</f>
        <v>6808.2106114285707</v>
      </c>
      <c r="F108" s="10">
        <f ca="1">IFERROR(CFs!F108/((1+DISCOUNT)^PV!E$102),"")</f>
        <v>6652.5943688816324</v>
      </c>
      <c r="G108" s="10">
        <f ca="1">IFERROR(CFs!G108/((1+DISCOUNT)^PV!F$102),"")</f>
        <v>6500.5350690214809</v>
      </c>
      <c r="H108" s="10">
        <f ca="1">IFERROR(CFs!H108/((1+DISCOUNT)^PV!G$102),"")</f>
        <v>6351.9514103009906</v>
      </c>
      <c r="I108" s="10">
        <f ca="1">IFERROR(CFs!I108/((1+DISCOUNT)^PV!H$102),"")</f>
        <v>6206.7639494941113</v>
      </c>
      <c r="J108" s="10">
        <f ca="1">IFERROR(CFs!J108/((1+DISCOUNT)^PV!I$102),"")</f>
        <v>6064.8950592199608</v>
      </c>
      <c r="K108" s="10">
        <f ca="1">IFERROR(CFs!K108/((1+DISCOUNT)^PV!J$102),"")</f>
        <v>5926.2688864377897</v>
      </c>
      <c r="L108" s="10">
        <f ca="1">IFERROR(CFs!L108/((1+DISCOUNT)^PV!K$102),"")</f>
        <v>5790.8113118906413</v>
      </c>
      <c r="M108" s="10">
        <f ca="1">IFERROR(CFs!M108/((1+DISCOUNT)^PV!L$102),"")</f>
        <v>5658.449910475998</v>
      </c>
      <c r="N108" s="10">
        <f ca="1">IFERROR(CFs!N108/((1+DISCOUNT)^PV!M$102),"")</f>
        <v>5529.1139125222608</v>
      </c>
      <c r="O108" s="10">
        <f ca="1">IFERROR(CFs!O108/((1+DISCOUNT)^PV!N$102),"")</f>
        <v>5402.7341659503227</v>
      </c>
      <c r="P108" s="10">
        <f ca="1">IFERROR(CFs!P108/((1+DISCOUNT)^PV!O$102),"")</f>
        <v>5279.2430993000307</v>
      </c>
      <c r="Q108" s="10">
        <f ca="1">IFERROR(CFs!Q108/((1+DISCOUNT)^PV!P$102),"")</f>
        <v>5158.5746856017431</v>
      </c>
      <c r="R108" s="10">
        <f ca="1">IFERROR(CFs!R108/((1+DISCOUNT)^PV!Q$102),"")</f>
        <v>5040.6644070737048</v>
      </c>
      <c r="S108" s="10">
        <f ca="1">IFERROR(CFs!S108/((1+DISCOUNT)^PV!R$102),"")</f>
        <v>4925.4492206263049</v>
      </c>
      <c r="T108" s="10">
        <f ca="1">IFERROR(CFs!T108/((1+DISCOUNT)^PV!S$102),"")</f>
        <v>4812.8675241548472</v>
      </c>
      <c r="U108" s="10">
        <f ca="1">IFERROR(CFs!U108/((1+DISCOUNT)^PV!T$102),"")</f>
        <v>4702.859123602736</v>
      </c>
      <c r="V108" s="10">
        <f ca="1">IFERROR(CFs!V108/((1+DISCOUNT)^PV!U$102),"")</f>
        <v>4595.3652007775308</v>
      </c>
      <c r="W108" s="10">
        <f ca="1">IFERROR(CFs!W108/((1+DISCOUNT)^PV!V$102),"")</f>
        <v>4490.3282819026153</v>
      </c>
      <c r="X108" s="10">
        <f ca="1">IFERROR(CFs!X108/((1+DISCOUNT)^PV!W$102),"")</f>
        <v>4387.6922068876993</v>
      </c>
      <c r="Y108" s="10">
        <f ca="1">IFERROR(CFs!Y108/((1+DISCOUNT)^PV!X$102),"")</f>
        <v>4287.4020993016948</v>
      </c>
      <c r="Z108" s="10">
        <f ca="1">IFERROR(CFs!Z108/((1+DISCOUNT)^PV!Y$102),"")</f>
        <v>4189.4043370319423</v>
      </c>
      <c r="AA108" s="10">
        <f ca="1">IFERROR(CFs!AA108/((1+DISCOUNT)^PV!Z$102),"")</f>
        <v>4093.6465236140684</v>
      </c>
      <c r="AB108" s="10">
        <f ca="1">IFERROR(CFs!AB108/((1+DISCOUNT)^PV!AA$102),"")</f>
        <v>4000.0774602171759</v>
      </c>
      <c r="AC108" s="10">
        <f ca="1">IFERROR(CFs!AC108/((1+DISCOUNT)^PV!AB$102),"")</f>
        <v>3908.6471182693549</v>
      </c>
      <c r="AD108" s="10">
        <f ca="1">IFERROR(CFs!AD108/((1+DISCOUNT)^PV!AC$102),"")</f>
        <v>3819.3066127089128</v>
      </c>
      <c r="AE108" s="10">
        <f ca="1">IFERROR(CFs!AE108/((1+DISCOUNT)^PV!AD$102),"")</f>
        <v>3732.0081758469942</v>
      </c>
      <c r="AF108" s="10">
        <f ca="1">IFERROR(CFs!AF108/((1+DISCOUNT)^PV!AE$102),"")</f>
        <v>3646.7051318276349</v>
      </c>
      <c r="AG108" s="10">
        <f ca="1">IFERROR(CFs!AG108/((1+DISCOUNT)^PV!AF$102),"")</f>
        <v>3563.3518716715744</v>
      </c>
      <c r="AH108" s="10">
        <f ca="1">IFERROR(CFs!AH108/((1+DISCOUNT)^PV!AG$102),"")</f>
        <v>3481.9038288905108</v>
      </c>
      <c r="AI108" s="10">
        <f ca="1">IFERROR(CFs!AI108/((1+DISCOUNT)^PV!AH$102),"")</f>
        <v>3402.3174556587264</v>
      </c>
      <c r="AJ108" s="10">
        <f ca="1">IFERROR(CFs!AJ108/((1+DISCOUNT)^PV!AI$102),"")</f>
        <v>3324.5501995293844</v>
      </c>
      <c r="AK108" s="10">
        <f ca="1">IFERROR(CFs!AK108/((1+DISCOUNT)^PV!AJ$102),"")</f>
        <v>3248.5604806829983</v>
      </c>
      <c r="AL108" s="10">
        <f ca="1">IFERROR(CFs!AL108/((1+DISCOUNT)^PV!AK$102),"")</f>
        <v>3174.3076696959583</v>
      </c>
    </row>
    <row r="109" spans="1:38" s="12" customFormat="1" x14ac:dyDescent="0.25">
      <c r="A109" t="s">
        <v>164</v>
      </c>
      <c r="D109" s="15">
        <f ca="1">CFs!D109</f>
        <v>0</v>
      </c>
      <c r="E109" s="10">
        <f ca="1">IFERROR(CFs!E109/((1+DISCOUNT)^PV!D$102),"")</f>
        <v>0</v>
      </c>
      <c r="F109" s="10">
        <f ca="1">IFERROR(CFs!F109/((1+DISCOUNT)^PV!E$102),"")</f>
        <v>0</v>
      </c>
      <c r="G109" s="10">
        <f ca="1">IFERROR(CFs!G109/((1+DISCOUNT)^PV!F$102),"")</f>
        <v>0</v>
      </c>
      <c r="H109" s="10">
        <f ca="1">IFERROR(CFs!H109/((1+DISCOUNT)^PV!G$102),"")</f>
        <v>0</v>
      </c>
      <c r="I109" s="10">
        <f ca="1">IFERROR(CFs!I109/((1+DISCOUNT)^PV!H$102),"")</f>
        <v>0</v>
      </c>
      <c r="J109" s="10">
        <f ca="1">IFERROR(CFs!J109/((1+DISCOUNT)^PV!I$102),"")</f>
        <v>0</v>
      </c>
      <c r="K109" s="10">
        <f ca="1">IFERROR(CFs!K109/((1+DISCOUNT)^PV!J$102),"")</f>
        <v>0</v>
      </c>
      <c r="L109" s="10">
        <f ca="1">IFERROR(CFs!L109/((1+DISCOUNT)^PV!K$102),"")</f>
        <v>0</v>
      </c>
      <c r="M109" s="10">
        <f ca="1">IFERROR(CFs!M109/((1+DISCOUNT)^PV!L$102),"")</f>
        <v>0</v>
      </c>
      <c r="N109" s="10">
        <f ca="1">IFERROR(CFs!N109/((1+DISCOUNT)^PV!M$102),"")</f>
        <v>0</v>
      </c>
      <c r="O109" s="10">
        <f ca="1">IFERROR(CFs!O109/((1+DISCOUNT)^PV!N$102),"")</f>
        <v>0</v>
      </c>
      <c r="P109" s="10">
        <f ca="1">IFERROR(CFs!P109/((1+DISCOUNT)^PV!O$102),"")</f>
        <v>0</v>
      </c>
      <c r="Q109" s="10">
        <f ca="1">IFERROR(CFs!Q109/((1+DISCOUNT)^PV!P$102),"")</f>
        <v>0</v>
      </c>
      <c r="R109" s="10">
        <f ca="1">IFERROR(CFs!R109/((1+DISCOUNT)^PV!Q$102),"")</f>
        <v>0</v>
      </c>
      <c r="S109" s="10">
        <f ca="1">IFERROR(CFs!S109/((1+DISCOUNT)^PV!R$102),"")</f>
        <v>0</v>
      </c>
      <c r="T109" s="10">
        <f ca="1">IFERROR(CFs!T109/((1+DISCOUNT)^PV!S$102),"")</f>
        <v>0</v>
      </c>
      <c r="U109" s="10">
        <f ca="1">IFERROR(CFs!U109/((1+DISCOUNT)^PV!T$102),"")</f>
        <v>0</v>
      </c>
      <c r="V109" s="10">
        <f ca="1">IFERROR(CFs!V109/((1+DISCOUNT)^PV!U$102),"")</f>
        <v>0</v>
      </c>
      <c r="W109" s="10">
        <f ca="1">IFERROR(CFs!W109/((1+DISCOUNT)^PV!V$102),"")</f>
        <v>0</v>
      </c>
      <c r="X109" s="10">
        <f ca="1">IFERROR(CFs!X109/((1+DISCOUNT)^PV!W$102),"")</f>
        <v>0</v>
      </c>
      <c r="Y109" s="10">
        <f ca="1">IFERROR(CFs!Y109/((1+DISCOUNT)^PV!X$102),"")</f>
        <v>0</v>
      </c>
      <c r="Z109" s="10">
        <f ca="1">IFERROR(CFs!Z109/((1+DISCOUNT)^PV!Y$102),"")</f>
        <v>0</v>
      </c>
      <c r="AA109" s="10">
        <f ca="1">IFERROR(CFs!AA109/((1+DISCOUNT)^PV!Z$102),"")</f>
        <v>0</v>
      </c>
      <c r="AB109" s="10">
        <f ca="1">IFERROR(CFs!AB109/((1+DISCOUNT)^PV!AA$102),"")</f>
        <v>0</v>
      </c>
      <c r="AC109" s="10">
        <f ca="1">IFERROR(CFs!AC109/((1+DISCOUNT)^PV!AB$102),"")</f>
        <v>0</v>
      </c>
      <c r="AD109" s="10">
        <f ca="1">IFERROR(CFs!AD109/((1+DISCOUNT)^PV!AC$102),"")</f>
        <v>0</v>
      </c>
      <c r="AE109" s="10">
        <f ca="1">IFERROR(CFs!AE109/((1+DISCOUNT)^PV!AD$102),"")</f>
        <v>0</v>
      </c>
      <c r="AF109" s="10">
        <f ca="1">IFERROR(CFs!AF109/((1+DISCOUNT)^PV!AE$102),"")</f>
        <v>0</v>
      </c>
      <c r="AG109" s="10">
        <f ca="1">IFERROR(CFs!AG109/((1+DISCOUNT)^PV!AF$102),"")</f>
        <v>0</v>
      </c>
      <c r="AH109" s="10">
        <f ca="1">IFERROR(CFs!AH109/((1+DISCOUNT)^PV!AG$102),"")</f>
        <v>0</v>
      </c>
      <c r="AI109" s="10">
        <f ca="1">IFERROR(CFs!AI109/((1+DISCOUNT)^PV!AH$102),"")</f>
        <v>0</v>
      </c>
      <c r="AJ109" s="10">
        <f ca="1">IFERROR(CFs!AJ109/((1+DISCOUNT)^PV!AI$102),"")</f>
        <v>0</v>
      </c>
      <c r="AK109" s="10">
        <f ca="1">IFERROR(CFs!AK109/((1+DISCOUNT)^PV!AJ$102),"")</f>
        <v>0</v>
      </c>
      <c r="AL109" s="10">
        <f ca="1">IFERROR(CFs!AL109/((1+DISCOUNT)^PV!AK$102),"")</f>
        <v>0</v>
      </c>
    </row>
    <row r="110" spans="1:38" s="12" customFormat="1" x14ac:dyDescent="0.25">
      <c r="A110" t="s">
        <v>165</v>
      </c>
      <c r="D110" s="15">
        <f ca="1">CFs!D110</f>
        <v>0</v>
      </c>
      <c r="E110" s="10">
        <f ca="1">IFERROR(CFs!E110/((1+DISCOUNT)^PV!D$102),"")</f>
        <v>0</v>
      </c>
      <c r="F110" s="10">
        <f ca="1">IFERROR(CFs!F110/((1+DISCOUNT)^PV!E$102),"")</f>
        <v>0</v>
      </c>
      <c r="G110" s="10">
        <f ca="1">IFERROR(CFs!G110/((1+DISCOUNT)^PV!F$102),"")</f>
        <v>0</v>
      </c>
      <c r="H110" s="10">
        <f ca="1">IFERROR(CFs!H110/((1+DISCOUNT)^PV!G$102),"")</f>
        <v>0</v>
      </c>
      <c r="I110" s="10">
        <f ca="1">IFERROR(CFs!I110/((1+DISCOUNT)^PV!H$102),"")</f>
        <v>0</v>
      </c>
      <c r="J110" s="10">
        <f ca="1">IFERROR(CFs!J110/((1+DISCOUNT)^PV!I$102),"")</f>
        <v>0</v>
      </c>
      <c r="K110" s="10">
        <f ca="1">IFERROR(CFs!K110/((1+DISCOUNT)^PV!J$102),"")</f>
        <v>0</v>
      </c>
      <c r="L110" s="10">
        <f ca="1">IFERROR(CFs!L110/((1+DISCOUNT)^PV!K$102),"")</f>
        <v>0</v>
      </c>
      <c r="M110" s="10">
        <f ca="1">IFERROR(CFs!M110/((1+DISCOUNT)^PV!L$102),"")</f>
        <v>0</v>
      </c>
      <c r="N110" s="10">
        <f ca="1">IFERROR(CFs!N110/((1+DISCOUNT)^PV!M$102),"")</f>
        <v>0</v>
      </c>
      <c r="O110" s="10">
        <f ca="1">IFERROR(CFs!O110/((1+DISCOUNT)^PV!N$102),"")</f>
        <v>0</v>
      </c>
      <c r="P110" s="10">
        <f ca="1">IFERROR(CFs!P110/((1+DISCOUNT)^PV!O$102),"")</f>
        <v>0</v>
      </c>
      <c r="Q110" s="10">
        <f ca="1">IFERROR(CFs!Q110/((1+DISCOUNT)^PV!P$102),"")</f>
        <v>0</v>
      </c>
      <c r="R110" s="10">
        <f ca="1">IFERROR(CFs!R110/((1+DISCOUNT)^PV!Q$102),"")</f>
        <v>0</v>
      </c>
      <c r="S110" s="10">
        <f ca="1">IFERROR(CFs!S110/((1+DISCOUNT)^PV!R$102),"")</f>
        <v>0</v>
      </c>
      <c r="T110" s="10">
        <f ca="1">IFERROR(CFs!T110/((1+DISCOUNT)^PV!S$102),"")</f>
        <v>0</v>
      </c>
      <c r="U110" s="10">
        <f ca="1">IFERROR(CFs!U110/((1+DISCOUNT)^PV!T$102),"")</f>
        <v>0</v>
      </c>
      <c r="V110" s="10">
        <f ca="1">IFERROR(CFs!V110/((1+DISCOUNT)^PV!U$102),"")</f>
        <v>0</v>
      </c>
      <c r="W110" s="10">
        <f ca="1">IFERROR(CFs!W110/((1+DISCOUNT)^PV!V$102),"")</f>
        <v>0</v>
      </c>
      <c r="X110" s="10">
        <f ca="1">IFERROR(CFs!X110/((1+DISCOUNT)^PV!W$102),"")</f>
        <v>0</v>
      </c>
      <c r="Y110" s="10">
        <f ca="1">IFERROR(CFs!Y110/((1+DISCOUNT)^PV!X$102),"")</f>
        <v>0</v>
      </c>
      <c r="Z110" s="10">
        <f ca="1">IFERROR(CFs!Z110/((1+DISCOUNT)^PV!Y$102),"")</f>
        <v>0</v>
      </c>
      <c r="AA110" s="10">
        <f ca="1">IFERROR(CFs!AA110/((1+DISCOUNT)^PV!Z$102),"")</f>
        <v>0</v>
      </c>
      <c r="AB110" s="10">
        <f ca="1">IFERROR(CFs!AB110/((1+DISCOUNT)^PV!AA$102),"")</f>
        <v>0</v>
      </c>
      <c r="AC110" s="10">
        <f ca="1">IFERROR(CFs!AC110/((1+DISCOUNT)^PV!AB$102),"")</f>
        <v>0</v>
      </c>
      <c r="AD110" s="10">
        <f ca="1">IFERROR(CFs!AD110/((1+DISCOUNT)^PV!AC$102),"")</f>
        <v>0</v>
      </c>
      <c r="AE110" s="10">
        <f ca="1">IFERROR(CFs!AE110/((1+DISCOUNT)^PV!AD$102),"")</f>
        <v>0</v>
      </c>
      <c r="AF110" s="10">
        <f ca="1">IFERROR(CFs!AF110/((1+DISCOUNT)^PV!AE$102),"")</f>
        <v>0</v>
      </c>
      <c r="AG110" s="10">
        <f ca="1">IFERROR(CFs!AG110/((1+DISCOUNT)^PV!AF$102),"")</f>
        <v>0</v>
      </c>
      <c r="AH110" s="10">
        <f ca="1">IFERROR(CFs!AH110/((1+DISCOUNT)^PV!AG$102),"")</f>
        <v>0</v>
      </c>
      <c r="AI110" s="10">
        <f ca="1">IFERROR(CFs!AI110/((1+DISCOUNT)^PV!AH$102),"")</f>
        <v>0</v>
      </c>
      <c r="AJ110" s="10">
        <f ca="1">IFERROR(CFs!AJ110/((1+DISCOUNT)^PV!AI$102),"")</f>
        <v>0</v>
      </c>
      <c r="AK110" s="10">
        <f ca="1">IFERROR(CFs!AK110/((1+DISCOUNT)^PV!AJ$102),"")</f>
        <v>0</v>
      </c>
      <c r="AL110" s="10">
        <f ca="1">IFERROR(CFs!AL110/((1+DISCOUNT)^PV!AK$102),"")</f>
        <v>0</v>
      </c>
    </row>
    <row r="111" spans="1:38" s="12" customFormat="1" x14ac:dyDescent="0.25">
      <c r="A111" s="17"/>
    </row>
    <row r="112" spans="1:38" ht="18.75" x14ac:dyDescent="0.3">
      <c r="A112" s="4" t="s">
        <v>5</v>
      </c>
      <c r="B112" s="6" t="s">
        <v>7</v>
      </c>
      <c r="C112" s="6" t="s">
        <v>0</v>
      </c>
      <c r="D112" s="3">
        <v>1</v>
      </c>
      <c r="E112" s="3">
        <v>2</v>
      </c>
      <c r="F112" s="3">
        <v>3</v>
      </c>
      <c r="G112" s="3">
        <v>4</v>
      </c>
      <c r="H112" s="3">
        <v>5</v>
      </c>
      <c r="I112" s="3">
        <v>6</v>
      </c>
      <c r="J112" s="3">
        <v>7</v>
      </c>
      <c r="K112" s="3">
        <v>8</v>
      </c>
      <c r="L112" s="3">
        <v>9</v>
      </c>
      <c r="M112" s="3">
        <v>10</v>
      </c>
      <c r="N112" s="3">
        <v>11</v>
      </c>
      <c r="O112" s="3">
        <v>12</v>
      </c>
      <c r="P112" s="3">
        <v>13</v>
      </c>
      <c r="Q112" s="3">
        <v>14</v>
      </c>
      <c r="R112" s="3">
        <v>15</v>
      </c>
      <c r="S112" s="3">
        <v>16</v>
      </c>
      <c r="T112" s="3">
        <v>17</v>
      </c>
      <c r="U112" s="3">
        <v>18</v>
      </c>
      <c r="V112" s="3">
        <v>19</v>
      </c>
      <c r="W112" s="3">
        <v>20</v>
      </c>
      <c r="X112" s="3">
        <v>21</v>
      </c>
      <c r="Y112" s="3">
        <v>22</v>
      </c>
      <c r="Z112" s="3">
        <v>23</v>
      </c>
      <c r="AA112" s="3">
        <v>24</v>
      </c>
      <c r="AB112" s="3">
        <v>25</v>
      </c>
      <c r="AC112" s="3">
        <v>26</v>
      </c>
      <c r="AD112" s="3">
        <v>27</v>
      </c>
      <c r="AE112" s="3">
        <v>28</v>
      </c>
      <c r="AF112" s="3">
        <v>29</v>
      </c>
      <c r="AG112" s="3">
        <v>30</v>
      </c>
      <c r="AH112" s="3">
        <v>31</v>
      </c>
      <c r="AI112" s="3">
        <v>32</v>
      </c>
      <c r="AJ112" s="3">
        <v>33</v>
      </c>
      <c r="AK112" s="3">
        <v>34</v>
      </c>
      <c r="AL112" s="3">
        <v>35</v>
      </c>
    </row>
    <row r="113" spans="1:38" x14ac:dyDescent="0.25">
      <c r="A113" t="str">
        <f>MAIN!$B$16</f>
        <v>Ēkas būvkonstrukcijas: Karkass</v>
      </c>
      <c r="B113" s="2">
        <f ca="1">CFs!B113</f>
        <v>70</v>
      </c>
      <c r="C113" s="2">
        <f>CFs!C113</f>
        <v>350539.8</v>
      </c>
      <c r="D113" s="2">
        <f>C113</f>
        <v>350539.8</v>
      </c>
      <c r="E113" s="2" t="str">
        <f ca="1">IFERROR(CFs!E113/((1+DISCOUNT)^PV!D$112),"")</f>
        <v/>
      </c>
      <c r="F113" s="2" t="str">
        <f ca="1">IFERROR(CFs!F113/((1+DISCOUNT)^PV!E$112),"")</f>
        <v/>
      </c>
      <c r="G113" s="2" t="str">
        <f ca="1">IFERROR(CFs!G113/((1+DISCOUNT)^PV!F$112),"")</f>
        <v/>
      </c>
      <c r="H113" s="2" t="str">
        <f ca="1">IFERROR(CFs!H113/((1+DISCOUNT)^PV!G$112),"")</f>
        <v/>
      </c>
      <c r="I113" s="2" t="str">
        <f ca="1">IFERROR(CFs!I113/((1+DISCOUNT)^PV!H$112),"")</f>
        <v/>
      </c>
      <c r="J113" s="2" t="str">
        <f ca="1">IFERROR(CFs!J113/((1+DISCOUNT)^PV!I$112),"")</f>
        <v/>
      </c>
      <c r="K113" s="2" t="str">
        <f ca="1">IFERROR(CFs!K113/((1+DISCOUNT)^PV!J$112),"")</f>
        <v/>
      </c>
      <c r="L113" s="2" t="str">
        <f ca="1">IFERROR(CFs!L113/((1+DISCOUNT)^PV!K$112),"")</f>
        <v/>
      </c>
      <c r="M113" s="2" t="str">
        <f ca="1">IFERROR(CFs!M113/((1+DISCOUNT)^PV!L$112),"")</f>
        <v/>
      </c>
      <c r="N113" s="2" t="str">
        <f ca="1">IFERROR(CFs!N113/((1+DISCOUNT)^PV!M$112),"")</f>
        <v/>
      </c>
      <c r="O113" s="2" t="str">
        <f ca="1">IFERROR(CFs!O113/((1+DISCOUNT)^PV!N$112),"")</f>
        <v/>
      </c>
      <c r="P113" s="2" t="str">
        <f ca="1">IFERROR(CFs!P113/((1+DISCOUNT)^PV!O$112),"")</f>
        <v/>
      </c>
      <c r="Q113" s="2" t="str">
        <f ca="1">IFERROR(CFs!Q113/((1+DISCOUNT)^PV!P$112),"")</f>
        <v/>
      </c>
      <c r="R113" s="2" t="str">
        <f ca="1">IFERROR(CFs!R113/((1+DISCOUNT)^PV!Q$112),"")</f>
        <v/>
      </c>
      <c r="S113" s="2" t="str">
        <f ca="1">IFERROR(CFs!S113/((1+DISCOUNT)^PV!R$112),"")</f>
        <v/>
      </c>
      <c r="T113" s="2" t="str">
        <f ca="1">IFERROR(CFs!T113/((1+DISCOUNT)^PV!S$112),"")</f>
        <v/>
      </c>
      <c r="U113" s="2" t="str">
        <f ca="1">IFERROR(CFs!U113/((1+DISCOUNT)^PV!T$112),"")</f>
        <v/>
      </c>
      <c r="V113" s="2" t="str">
        <f ca="1">IFERROR(CFs!V113/((1+DISCOUNT)^PV!U$112),"")</f>
        <v/>
      </c>
      <c r="W113" s="2" t="str">
        <f ca="1">IFERROR(CFs!W113/((1+DISCOUNT)^PV!V$112),"")</f>
        <v/>
      </c>
      <c r="X113" s="2" t="str">
        <f ca="1">IFERROR(CFs!X113/((1+DISCOUNT)^PV!W$112),"")</f>
        <v/>
      </c>
      <c r="Y113" s="2" t="str">
        <f ca="1">IFERROR(CFs!Y113/((1+DISCOUNT)^PV!X$112),"")</f>
        <v/>
      </c>
      <c r="Z113" s="2" t="str">
        <f ca="1">IFERROR(CFs!Z113/((1+DISCOUNT)^PV!Y$112),"")</f>
        <v/>
      </c>
      <c r="AA113" s="2" t="str">
        <f ca="1">IFERROR(CFs!AA113/((1+DISCOUNT)^PV!Z$112),"")</f>
        <v/>
      </c>
      <c r="AB113" s="2" t="str">
        <f ca="1">IFERROR(CFs!AB113/((1+DISCOUNT)^PV!AA$112),"")</f>
        <v/>
      </c>
      <c r="AC113" s="2" t="str">
        <f ca="1">IFERROR(CFs!AC113/((1+DISCOUNT)^PV!AB$112),"")</f>
        <v/>
      </c>
      <c r="AD113" s="2" t="str">
        <f ca="1">IFERROR(CFs!AD113/((1+DISCOUNT)^PV!AC$112),"")</f>
        <v/>
      </c>
      <c r="AE113" s="2" t="str">
        <f ca="1">IFERROR(CFs!AE113/((1+DISCOUNT)^PV!AD$112),"")</f>
        <v/>
      </c>
      <c r="AF113" s="2" t="str">
        <f ca="1">IFERROR(CFs!AF113/((1+DISCOUNT)^PV!AE$112),"")</f>
        <v/>
      </c>
      <c r="AG113" s="2" t="str">
        <f ca="1">IFERROR(CFs!AG113/((1+DISCOUNT)^PV!AF$112),"")</f>
        <v/>
      </c>
      <c r="AH113" s="2" t="str">
        <f ca="1">IFERROR(CFs!AH113/((1+DISCOUNT)^PV!AG$112),"")</f>
        <v/>
      </c>
      <c r="AI113" s="2" t="str">
        <f ca="1">IFERROR(CFs!AI113/((1+DISCOUNT)^PV!AH$112),"")</f>
        <v/>
      </c>
      <c r="AJ113" s="2" t="str">
        <f ca="1">IFERROR(CFs!AJ113/((1+DISCOUNT)^PV!AI$112),"")</f>
        <v/>
      </c>
      <c r="AK113" s="2" t="str">
        <f ca="1">IFERROR(CFs!AK113/((1+DISCOUNT)^PV!AJ$112),"")</f>
        <v/>
      </c>
      <c r="AL113" s="2" t="str">
        <f ca="1">IFERROR(CFs!AL113/((1+DISCOUNT)^PV!AK$112),"")</f>
        <v/>
      </c>
    </row>
    <row r="114" spans="1:38" x14ac:dyDescent="0.25">
      <c r="A114" t="str">
        <f>MAIN!$B$22</f>
        <v>Ēkas būvkonstrukcijas: Pamati</v>
      </c>
      <c r="B114" s="2">
        <f ca="1">CFs!B114</f>
        <v>80</v>
      </c>
      <c r="C114" s="2">
        <f>CFs!C114</f>
        <v>172965.38</v>
      </c>
      <c r="D114" s="2">
        <f>C114</f>
        <v>172965.38</v>
      </c>
      <c r="E114" s="2" t="str">
        <f ca="1">IFERROR(CFs!E114/((1+DISCOUNT)^PV!D$112),"")</f>
        <v/>
      </c>
      <c r="F114" s="2" t="str">
        <f ca="1">IFERROR(CFs!F114/((1+DISCOUNT)^PV!E$112),"")</f>
        <v/>
      </c>
      <c r="G114" s="2" t="str">
        <f ca="1">IFERROR(CFs!G114/((1+DISCOUNT)^PV!F$112),"")</f>
        <v/>
      </c>
      <c r="H114" s="2" t="str">
        <f ca="1">IFERROR(CFs!H114/((1+DISCOUNT)^PV!G$112),"")</f>
        <v/>
      </c>
      <c r="I114" s="2" t="str">
        <f ca="1">IFERROR(CFs!I114/((1+DISCOUNT)^PV!H$112),"")</f>
        <v/>
      </c>
      <c r="J114" s="2" t="str">
        <f ca="1">IFERROR(CFs!J114/((1+DISCOUNT)^PV!I$112),"")</f>
        <v/>
      </c>
      <c r="K114" s="2" t="str">
        <f ca="1">IFERROR(CFs!K114/((1+DISCOUNT)^PV!J$112),"")</f>
        <v/>
      </c>
      <c r="L114" s="2" t="str">
        <f ca="1">IFERROR(CFs!L114/((1+DISCOUNT)^PV!K$112),"")</f>
        <v/>
      </c>
      <c r="M114" s="2" t="str">
        <f ca="1">IFERROR(CFs!M114/((1+DISCOUNT)^PV!L$112),"")</f>
        <v/>
      </c>
      <c r="N114" s="2" t="str">
        <f ca="1">IFERROR(CFs!N114/((1+DISCOUNT)^PV!M$112),"")</f>
        <v/>
      </c>
      <c r="O114" s="2" t="str">
        <f ca="1">IFERROR(CFs!O114/((1+DISCOUNT)^PV!N$112),"")</f>
        <v/>
      </c>
      <c r="P114" s="2" t="str">
        <f ca="1">IFERROR(CFs!P114/((1+DISCOUNT)^PV!O$112),"")</f>
        <v/>
      </c>
      <c r="Q114" s="2" t="str">
        <f ca="1">IFERROR(CFs!Q114/((1+DISCOUNT)^PV!P$112),"")</f>
        <v/>
      </c>
      <c r="R114" s="2" t="str">
        <f ca="1">IFERROR(CFs!R114/((1+DISCOUNT)^PV!Q$112),"")</f>
        <v/>
      </c>
      <c r="S114" s="2" t="str">
        <f ca="1">IFERROR(CFs!S114/((1+DISCOUNT)^PV!R$112),"")</f>
        <v/>
      </c>
      <c r="T114" s="2" t="str">
        <f ca="1">IFERROR(CFs!T114/((1+DISCOUNT)^PV!S$112),"")</f>
        <v/>
      </c>
      <c r="U114" s="2" t="str">
        <f ca="1">IFERROR(CFs!U114/((1+DISCOUNT)^PV!T$112),"")</f>
        <v/>
      </c>
      <c r="V114" s="2" t="str">
        <f ca="1">IFERROR(CFs!V114/((1+DISCOUNT)^PV!U$112),"")</f>
        <v/>
      </c>
      <c r="W114" s="2" t="str">
        <f ca="1">IFERROR(CFs!W114/((1+DISCOUNT)^PV!V$112),"")</f>
        <v/>
      </c>
      <c r="X114" s="2" t="str">
        <f ca="1">IFERROR(CFs!X114/((1+DISCOUNT)^PV!W$112),"")</f>
        <v/>
      </c>
      <c r="Y114" s="2" t="str">
        <f ca="1">IFERROR(CFs!Y114/((1+DISCOUNT)^PV!X$112),"")</f>
        <v/>
      </c>
      <c r="Z114" s="2" t="str">
        <f ca="1">IFERROR(CFs!Z114/((1+DISCOUNT)^PV!Y$112),"")</f>
        <v/>
      </c>
      <c r="AA114" s="2" t="str">
        <f ca="1">IFERROR(CFs!AA114/((1+DISCOUNT)^PV!Z$112),"")</f>
        <v/>
      </c>
      <c r="AB114" s="2" t="str">
        <f ca="1">IFERROR(CFs!AB114/((1+DISCOUNT)^PV!AA$112),"")</f>
        <v/>
      </c>
      <c r="AC114" s="2" t="str">
        <f ca="1">IFERROR(CFs!AC114/((1+DISCOUNT)^PV!AB$112),"")</f>
        <v/>
      </c>
      <c r="AD114" s="2" t="str">
        <f ca="1">IFERROR(CFs!AD114/((1+DISCOUNT)^PV!AC$112),"")</f>
        <v/>
      </c>
      <c r="AE114" s="2" t="str">
        <f ca="1">IFERROR(CFs!AE114/((1+DISCOUNT)^PV!AD$112),"")</f>
        <v/>
      </c>
      <c r="AF114" s="2" t="str">
        <f ca="1">IFERROR(CFs!AF114/((1+DISCOUNT)^PV!AE$112),"")</f>
        <v/>
      </c>
      <c r="AG114" s="2" t="str">
        <f ca="1">IFERROR(CFs!AG114/((1+DISCOUNT)^PV!AF$112),"")</f>
        <v/>
      </c>
      <c r="AH114" s="2" t="str">
        <f ca="1">IFERROR(CFs!AH114/((1+DISCOUNT)^PV!AG$112),"")</f>
        <v/>
      </c>
      <c r="AI114" s="2" t="str">
        <f ca="1">IFERROR(CFs!AI114/((1+DISCOUNT)^PV!AH$112),"")</f>
        <v/>
      </c>
      <c r="AJ114" s="2" t="str">
        <f ca="1">IFERROR(CFs!AJ114/((1+DISCOUNT)^PV!AI$112),"")</f>
        <v/>
      </c>
      <c r="AK114" s="2" t="str">
        <f ca="1">IFERROR(CFs!AK114/((1+DISCOUNT)^PV!AJ$112),"")</f>
        <v/>
      </c>
      <c r="AL114" s="2" t="str">
        <f ca="1">IFERROR(CFs!AL114/((1+DISCOUNT)^PV!AK$112),"")</f>
        <v/>
      </c>
    </row>
    <row r="115" spans="1:38" x14ac:dyDescent="0.25">
      <c r="A115" t="str">
        <f>MAIN!$B$28</f>
        <v>Ēkas būvkonstrukcijas: Jumts</v>
      </c>
      <c r="B115" s="2">
        <f ca="1">CFs!B115</f>
        <v>80</v>
      </c>
      <c r="C115" s="2">
        <f>CFs!C115</f>
        <v>202904.3</v>
      </c>
      <c r="D115" s="2">
        <f>C115</f>
        <v>202904.3</v>
      </c>
      <c r="E115" s="2" t="str">
        <f ca="1">IFERROR(CFs!E115/((1+DISCOUNT)^PV!D$112),"")</f>
        <v/>
      </c>
      <c r="F115" s="2" t="str">
        <f ca="1">IFERROR(CFs!F115/((1+DISCOUNT)^PV!E$112),"")</f>
        <v/>
      </c>
      <c r="G115" s="2" t="str">
        <f ca="1">IFERROR(CFs!G115/((1+DISCOUNT)^PV!F$112),"")</f>
        <v/>
      </c>
      <c r="H115" s="2" t="str">
        <f ca="1">IFERROR(CFs!H115/((1+DISCOUNT)^PV!G$112),"")</f>
        <v/>
      </c>
      <c r="I115" s="2" t="str">
        <f ca="1">IFERROR(CFs!I115/((1+DISCOUNT)^PV!H$112),"")</f>
        <v/>
      </c>
      <c r="J115" s="2" t="str">
        <f ca="1">IFERROR(CFs!J115/((1+DISCOUNT)^PV!I$112),"")</f>
        <v/>
      </c>
      <c r="K115" s="2" t="str">
        <f ca="1">IFERROR(CFs!K115/((1+DISCOUNT)^PV!J$112),"")</f>
        <v/>
      </c>
      <c r="L115" s="2" t="str">
        <f ca="1">IFERROR(CFs!L115/((1+DISCOUNT)^PV!K$112),"")</f>
        <v/>
      </c>
      <c r="M115" s="2" t="str">
        <f ca="1">IFERROR(CFs!M115/((1+DISCOUNT)^PV!L$112),"")</f>
        <v/>
      </c>
      <c r="N115" s="2" t="str">
        <f ca="1">IFERROR(CFs!N115/((1+DISCOUNT)^PV!M$112),"")</f>
        <v/>
      </c>
      <c r="O115" s="2" t="str">
        <f ca="1">IFERROR(CFs!O115/((1+DISCOUNT)^PV!N$112),"")</f>
        <v/>
      </c>
      <c r="P115" s="2" t="str">
        <f ca="1">IFERROR(CFs!P115/((1+DISCOUNT)^PV!O$112),"")</f>
        <v/>
      </c>
      <c r="Q115" s="2" t="str">
        <f ca="1">IFERROR(CFs!Q115/((1+DISCOUNT)^PV!P$112),"")</f>
        <v/>
      </c>
      <c r="R115" s="2" t="str">
        <f ca="1">IFERROR(CFs!R115/((1+DISCOUNT)^PV!Q$112),"")</f>
        <v/>
      </c>
      <c r="S115" s="2" t="str">
        <f ca="1">IFERROR(CFs!S115/((1+DISCOUNT)^PV!R$112),"")</f>
        <v/>
      </c>
      <c r="T115" s="2" t="str">
        <f ca="1">IFERROR(CFs!T115/((1+DISCOUNT)^PV!S$112),"")</f>
        <v/>
      </c>
      <c r="U115" s="2" t="str">
        <f ca="1">IFERROR(CFs!U115/((1+DISCOUNT)^PV!T$112),"")</f>
        <v/>
      </c>
      <c r="V115" s="2" t="str">
        <f ca="1">IFERROR(CFs!V115/((1+DISCOUNT)^PV!U$112),"")</f>
        <v/>
      </c>
      <c r="W115" s="2" t="str">
        <f ca="1">IFERROR(CFs!W115/((1+DISCOUNT)^PV!V$112),"")</f>
        <v/>
      </c>
      <c r="X115" s="2" t="str">
        <f ca="1">IFERROR(CFs!X115/((1+DISCOUNT)^PV!W$112),"")</f>
        <v/>
      </c>
      <c r="Y115" s="2" t="str">
        <f ca="1">IFERROR(CFs!Y115/((1+DISCOUNT)^PV!X$112),"")</f>
        <v/>
      </c>
      <c r="Z115" s="2" t="str">
        <f ca="1">IFERROR(CFs!Z115/((1+DISCOUNT)^PV!Y$112),"")</f>
        <v/>
      </c>
      <c r="AA115" s="2" t="str">
        <f ca="1">IFERROR(CFs!AA115/((1+DISCOUNT)^PV!Z$112),"")</f>
        <v/>
      </c>
      <c r="AB115" s="2" t="str">
        <f ca="1">IFERROR(CFs!AB115/((1+DISCOUNT)^PV!AA$112),"")</f>
        <v/>
      </c>
      <c r="AC115" s="2" t="str">
        <f ca="1">IFERROR(CFs!AC115/((1+DISCOUNT)^PV!AB$112),"")</f>
        <v/>
      </c>
      <c r="AD115" s="2" t="str">
        <f ca="1">IFERROR(CFs!AD115/((1+DISCOUNT)^PV!AC$112),"")</f>
        <v/>
      </c>
      <c r="AE115" s="2" t="str">
        <f ca="1">IFERROR(CFs!AE115/((1+DISCOUNT)^PV!AD$112),"")</f>
        <v/>
      </c>
      <c r="AF115" s="2" t="str">
        <f ca="1">IFERROR(CFs!AF115/((1+DISCOUNT)^PV!AE$112),"")</f>
        <v/>
      </c>
      <c r="AG115" s="2" t="str">
        <f ca="1">IFERROR(CFs!AG115/((1+DISCOUNT)^PV!AF$112),"")</f>
        <v/>
      </c>
      <c r="AH115" s="2" t="str">
        <f ca="1">IFERROR(CFs!AH115/((1+DISCOUNT)^PV!AG$112),"")</f>
        <v/>
      </c>
      <c r="AI115" s="2" t="str">
        <f ca="1">IFERROR(CFs!AI115/((1+DISCOUNT)^PV!AH$112),"")</f>
        <v/>
      </c>
      <c r="AJ115" s="2" t="str">
        <f ca="1">IFERROR(CFs!AJ115/((1+DISCOUNT)^PV!AI$112),"")</f>
        <v/>
      </c>
      <c r="AK115" s="2" t="str">
        <f ca="1">IFERROR(CFs!AK115/((1+DISCOUNT)^PV!AJ$112),"")</f>
        <v/>
      </c>
      <c r="AL115" s="2" t="str">
        <f ca="1">IFERROR(CFs!AL115/((1+DISCOUNT)^PV!AK$112),"")</f>
        <v/>
      </c>
    </row>
    <row r="116" spans="1:38" x14ac:dyDescent="0.25">
      <c r="A116" t="str">
        <f>MAIN!$B$34</f>
        <v>Elektroapgāde</v>
      </c>
      <c r="B116" s="2">
        <f ca="1">CFs!B116</f>
        <v>30</v>
      </c>
      <c r="C116" s="2">
        <f>CFs!C116</f>
        <v>167120.76</v>
      </c>
      <c r="D116" s="2">
        <f t="shared" ref="D116:D128" si="11">C116</f>
        <v>167120.76</v>
      </c>
      <c r="E116" s="2" t="str">
        <f ca="1">IFERROR(CFs!E116/((1+DISCOUNT)^PV!D$112),"")</f>
        <v/>
      </c>
      <c r="F116" s="2" t="str">
        <f ca="1">IFERROR(CFs!F116/((1+DISCOUNT)^PV!E$112),"")</f>
        <v/>
      </c>
      <c r="G116" s="2" t="str">
        <f ca="1">IFERROR(CFs!G116/((1+DISCOUNT)^PV!F$112),"")</f>
        <v/>
      </c>
      <c r="H116" s="2" t="str">
        <f ca="1">IFERROR(CFs!H116/((1+DISCOUNT)^PV!G$112),"")</f>
        <v/>
      </c>
      <c r="I116" s="2" t="str">
        <f ca="1">IFERROR(CFs!I116/((1+DISCOUNT)^PV!H$112),"")</f>
        <v/>
      </c>
      <c r="J116" s="2" t="str">
        <f ca="1">IFERROR(CFs!J116/((1+DISCOUNT)^PV!I$112),"")</f>
        <v/>
      </c>
      <c r="K116" s="2" t="str">
        <f ca="1">IFERROR(CFs!K116/((1+DISCOUNT)^PV!J$112),"")</f>
        <v/>
      </c>
      <c r="L116" s="2" t="str">
        <f ca="1">IFERROR(CFs!L116/((1+DISCOUNT)^PV!K$112),"")</f>
        <v/>
      </c>
      <c r="M116" s="2" t="str">
        <f ca="1">IFERROR(CFs!M116/((1+DISCOUNT)^PV!L$112),"")</f>
        <v/>
      </c>
      <c r="N116" s="2" t="str">
        <f ca="1">IFERROR(CFs!N116/((1+DISCOUNT)^PV!M$112),"")</f>
        <v/>
      </c>
      <c r="O116" s="2" t="str">
        <f ca="1">IFERROR(CFs!O116/((1+DISCOUNT)^PV!N$112),"")</f>
        <v/>
      </c>
      <c r="P116" s="2" t="str">
        <f ca="1">IFERROR(CFs!P116/((1+DISCOUNT)^PV!O$112),"")</f>
        <v/>
      </c>
      <c r="Q116" s="2" t="str">
        <f ca="1">IFERROR(CFs!Q116/((1+DISCOUNT)^PV!P$112),"")</f>
        <v/>
      </c>
      <c r="R116" s="2" t="str">
        <f ca="1">IFERROR(CFs!R116/((1+DISCOUNT)^PV!Q$112),"")</f>
        <v/>
      </c>
      <c r="S116" s="2" t="str">
        <f ca="1">IFERROR(CFs!S116/((1+DISCOUNT)^PV!R$112),"")</f>
        <v/>
      </c>
      <c r="T116" s="2" t="str">
        <f ca="1">IFERROR(CFs!T116/((1+DISCOUNT)^PV!S$112),"")</f>
        <v/>
      </c>
      <c r="U116" s="2" t="str">
        <f ca="1">IFERROR(CFs!U116/((1+DISCOUNT)^PV!T$112),"")</f>
        <v/>
      </c>
      <c r="V116" s="2" t="str">
        <f ca="1">IFERROR(CFs!V116/((1+DISCOUNT)^PV!U$112),"")</f>
        <v/>
      </c>
      <c r="W116" s="2" t="str">
        <f ca="1">IFERROR(CFs!W116/((1+DISCOUNT)^PV!V$112),"")</f>
        <v/>
      </c>
      <c r="X116" s="2" t="str">
        <f ca="1">IFERROR(CFs!X116/((1+DISCOUNT)^PV!W$112),"")</f>
        <v/>
      </c>
      <c r="Y116" s="2" t="str">
        <f ca="1">IFERROR(CFs!Y116/((1+DISCOUNT)^PV!X$112),"")</f>
        <v/>
      </c>
      <c r="Z116" s="2" t="str">
        <f ca="1">IFERROR(CFs!Z116/((1+DISCOUNT)^PV!Y$112),"")</f>
        <v/>
      </c>
      <c r="AA116" s="2" t="str">
        <f ca="1">IFERROR(CFs!AA116/((1+DISCOUNT)^PV!Z$112),"")</f>
        <v/>
      </c>
      <c r="AB116" s="2" t="str">
        <f ca="1">IFERROR(CFs!AB116/((1+DISCOUNT)^PV!AA$112),"")</f>
        <v/>
      </c>
      <c r="AC116" s="2" t="str">
        <f ca="1">IFERROR(CFs!AC116/((1+DISCOUNT)^PV!AB$112),"")</f>
        <v/>
      </c>
      <c r="AD116" s="2" t="str">
        <f ca="1">IFERROR(CFs!AD116/((1+DISCOUNT)^PV!AC$112),"")</f>
        <v/>
      </c>
      <c r="AE116" s="2" t="str">
        <f ca="1">IFERROR(CFs!AE116/((1+DISCOUNT)^PV!AD$112),"")</f>
        <v/>
      </c>
      <c r="AF116" s="2" t="str">
        <f ca="1">IFERROR(CFs!AF116/((1+DISCOUNT)^PV!AE$112),"")</f>
        <v/>
      </c>
      <c r="AG116" s="2">
        <f ca="1">IFERROR(CFs!AG116/((1+DISCOUNT)^PV!AF$112),"")</f>
        <v>85470.095938907936</v>
      </c>
      <c r="AH116" s="2" t="str">
        <f ca="1">IFERROR(CFs!AH116/((1+DISCOUNT)^PV!AG$112),"")</f>
        <v/>
      </c>
      <c r="AI116" s="2" t="str">
        <f ca="1">IFERROR(CFs!AI116/((1+DISCOUNT)^PV!AH$112),"")</f>
        <v/>
      </c>
      <c r="AJ116" s="2" t="str">
        <f ca="1">IFERROR(CFs!AJ116/((1+DISCOUNT)^PV!AI$112),"")</f>
        <v/>
      </c>
      <c r="AK116" s="2" t="str">
        <f ca="1">IFERROR(CFs!AK116/((1+DISCOUNT)^PV!AJ$112),"")</f>
        <v/>
      </c>
      <c r="AL116" s="2" t="str">
        <f ca="1">IFERROR(CFs!AL116/((1+DISCOUNT)^PV!AK$112),"")</f>
        <v/>
      </c>
    </row>
    <row r="117" spans="1:38" x14ac:dyDescent="0.25">
      <c r="A117" t="str">
        <f>MAIN!$B$40</f>
        <v>Ventilācija</v>
      </c>
      <c r="B117" s="2">
        <f ca="1">CFs!B117</f>
        <v>20</v>
      </c>
      <c r="C117" s="2">
        <f>CFs!C117</f>
        <v>223156.65</v>
      </c>
      <c r="D117" s="2">
        <f t="shared" si="11"/>
        <v>223156.65</v>
      </c>
      <c r="E117" s="2" t="str">
        <f ca="1">IFERROR(CFs!E117/((1+DISCOUNT)^PV!D$112),"")</f>
        <v/>
      </c>
      <c r="F117" s="2" t="str">
        <f ca="1">IFERROR(CFs!F117/((1+DISCOUNT)^PV!E$112),"")</f>
        <v/>
      </c>
      <c r="G117" s="2" t="str">
        <f ca="1">IFERROR(CFs!G117/((1+DISCOUNT)^PV!F$112),"")</f>
        <v/>
      </c>
      <c r="H117" s="2" t="str">
        <f ca="1">IFERROR(CFs!H117/((1+DISCOUNT)^PV!G$112),"")</f>
        <v/>
      </c>
      <c r="I117" s="2" t="str">
        <f ca="1">IFERROR(CFs!I117/((1+DISCOUNT)^PV!H$112),"")</f>
        <v/>
      </c>
      <c r="J117" s="2" t="str">
        <f ca="1">IFERROR(CFs!J117/((1+DISCOUNT)^PV!I$112),"")</f>
        <v/>
      </c>
      <c r="K117" s="2" t="str">
        <f ca="1">IFERROR(CFs!K117/((1+DISCOUNT)^PV!J$112),"")</f>
        <v/>
      </c>
      <c r="L117" s="2" t="str">
        <f ca="1">IFERROR(CFs!L117/((1+DISCOUNT)^PV!K$112),"")</f>
        <v/>
      </c>
      <c r="M117" s="2" t="str">
        <f ca="1">IFERROR(CFs!M117/((1+DISCOUNT)^PV!L$112),"")</f>
        <v/>
      </c>
      <c r="N117" s="2" t="str">
        <f ca="1">IFERROR(CFs!N117/((1+DISCOUNT)^PV!M$112),"")</f>
        <v/>
      </c>
      <c r="O117" s="2" t="str">
        <f ca="1">IFERROR(CFs!O117/((1+DISCOUNT)^PV!N$112),"")</f>
        <v/>
      </c>
      <c r="P117" s="2" t="str">
        <f ca="1">IFERROR(CFs!P117/((1+DISCOUNT)^PV!O$112),"")</f>
        <v/>
      </c>
      <c r="Q117" s="2" t="str">
        <f ca="1">IFERROR(CFs!Q117/((1+DISCOUNT)^PV!P$112),"")</f>
        <v/>
      </c>
      <c r="R117" s="2" t="str">
        <f ca="1">IFERROR(CFs!R117/((1+DISCOUNT)^PV!Q$112),"")</f>
        <v/>
      </c>
      <c r="S117" s="2" t="str">
        <f ca="1">IFERROR(CFs!S117/((1+DISCOUNT)^PV!R$112),"")</f>
        <v/>
      </c>
      <c r="T117" s="2" t="str">
        <f ca="1">IFERROR(CFs!T117/((1+DISCOUNT)^PV!S$112),"")</f>
        <v/>
      </c>
      <c r="U117" s="2" t="str">
        <f ca="1">IFERROR(CFs!U117/((1+DISCOUNT)^PV!T$112),"")</f>
        <v/>
      </c>
      <c r="V117" s="2" t="str">
        <f ca="1">IFERROR(CFs!V117/((1+DISCOUNT)^PV!U$112),"")</f>
        <v/>
      </c>
      <c r="W117" s="2">
        <f ca="1">IFERROR(CFs!W117/((1+DISCOUNT)^PV!V$112),"")</f>
        <v>143817.92074359913</v>
      </c>
      <c r="X117" s="2" t="str">
        <f ca="1">IFERROR(CFs!X117/((1+DISCOUNT)^PV!W$112),"")</f>
        <v/>
      </c>
      <c r="Y117" s="2" t="str">
        <f ca="1">IFERROR(CFs!Y117/((1+DISCOUNT)^PV!X$112),"")</f>
        <v/>
      </c>
      <c r="Z117" s="2" t="str">
        <f ca="1">IFERROR(CFs!Z117/((1+DISCOUNT)^PV!Y$112),"")</f>
        <v/>
      </c>
      <c r="AA117" s="2" t="str">
        <f ca="1">IFERROR(CFs!AA117/((1+DISCOUNT)^PV!Z$112),"")</f>
        <v/>
      </c>
      <c r="AB117" s="2" t="str">
        <f ca="1">IFERROR(CFs!AB117/((1+DISCOUNT)^PV!AA$112),"")</f>
        <v/>
      </c>
      <c r="AC117" s="2" t="str">
        <f ca="1">IFERROR(CFs!AC117/((1+DISCOUNT)^PV!AB$112),"")</f>
        <v/>
      </c>
      <c r="AD117" s="2" t="str">
        <f ca="1">IFERROR(CFs!AD117/((1+DISCOUNT)^PV!AC$112),"")</f>
        <v/>
      </c>
      <c r="AE117" s="2" t="str">
        <f ca="1">IFERROR(CFs!AE117/((1+DISCOUNT)^PV!AD$112),"")</f>
        <v/>
      </c>
      <c r="AF117" s="2" t="str">
        <f ca="1">IFERROR(CFs!AF117/((1+DISCOUNT)^PV!AE$112),"")</f>
        <v/>
      </c>
      <c r="AG117" s="2" t="str">
        <f ca="1">IFERROR(CFs!AG117/((1+DISCOUNT)^PV!AF$112),"")</f>
        <v/>
      </c>
      <c r="AH117" s="2" t="str">
        <f ca="1">IFERROR(CFs!AH117/((1+DISCOUNT)^PV!AG$112),"")</f>
        <v/>
      </c>
      <c r="AI117" s="2" t="str">
        <f ca="1">IFERROR(CFs!AI117/((1+DISCOUNT)^PV!AH$112),"")</f>
        <v/>
      </c>
      <c r="AJ117" s="2" t="str">
        <f ca="1">IFERROR(CFs!AJ117/((1+DISCOUNT)^PV!AI$112),"")</f>
        <v/>
      </c>
      <c r="AK117" s="2" t="str">
        <f ca="1">IFERROR(CFs!AK117/((1+DISCOUNT)^PV!AJ$112),"")</f>
        <v/>
      </c>
      <c r="AL117" s="2" t="str">
        <f ca="1">IFERROR(CFs!AL117/((1+DISCOUNT)^PV!AK$112),"")</f>
        <v/>
      </c>
    </row>
    <row r="118" spans="1:38" x14ac:dyDescent="0.25">
      <c r="A118" t="str">
        <f>MAIN!$B$46</f>
        <v>Apkure</v>
      </c>
      <c r="B118" s="2">
        <f ca="1">CFs!B118</f>
        <v>20</v>
      </c>
      <c r="C118" s="2">
        <f>CFs!C118</f>
        <v>181225.45</v>
      </c>
      <c r="D118" s="2">
        <f t="shared" ref="D118" si="12">C118</f>
        <v>181225.45</v>
      </c>
      <c r="E118" s="2" t="str">
        <f ca="1">IFERROR(CFs!E118/((1+DISCOUNT)^PV!D$112),"")</f>
        <v/>
      </c>
      <c r="F118" s="2" t="str">
        <f ca="1">IFERROR(CFs!F118/((1+DISCOUNT)^PV!E$112),"")</f>
        <v/>
      </c>
      <c r="G118" s="2" t="str">
        <f ca="1">IFERROR(CFs!G118/((1+DISCOUNT)^PV!F$112),"")</f>
        <v/>
      </c>
      <c r="H118" s="2" t="str">
        <f ca="1">IFERROR(CFs!H118/((1+DISCOUNT)^PV!G$112),"")</f>
        <v/>
      </c>
      <c r="I118" s="2" t="str">
        <f ca="1">IFERROR(CFs!I118/((1+DISCOUNT)^PV!H$112),"")</f>
        <v/>
      </c>
      <c r="J118" s="2" t="str">
        <f ca="1">IFERROR(CFs!J118/((1+DISCOUNT)^PV!I$112),"")</f>
        <v/>
      </c>
      <c r="K118" s="2" t="str">
        <f ca="1">IFERROR(CFs!K118/((1+DISCOUNT)^PV!J$112),"")</f>
        <v/>
      </c>
      <c r="L118" s="2" t="str">
        <f ca="1">IFERROR(CFs!L118/((1+DISCOUNT)^PV!K$112),"")</f>
        <v/>
      </c>
      <c r="M118" s="2" t="str">
        <f ca="1">IFERROR(CFs!M118/((1+DISCOUNT)^PV!L$112),"")</f>
        <v/>
      </c>
      <c r="N118" s="2" t="str">
        <f ca="1">IFERROR(CFs!N118/((1+DISCOUNT)^PV!M$112),"")</f>
        <v/>
      </c>
      <c r="O118" s="2" t="str">
        <f ca="1">IFERROR(CFs!O118/((1+DISCOUNT)^PV!N$112),"")</f>
        <v/>
      </c>
      <c r="P118" s="2" t="str">
        <f ca="1">IFERROR(CFs!P118/((1+DISCOUNT)^PV!O$112),"")</f>
        <v/>
      </c>
      <c r="Q118" s="2" t="str">
        <f ca="1">IFERROR(CFs!Q118/((1+DISCOUNT)^PV!P$112),"")</f>
        <v/>
      </c>
      <c r="R118" s="2" t="str">
        <f ca="1">IFERROR(CFs!R118/((1+DISCOUNT)^PV!Q$112),"")</f>
        <v/>
      </c>
      <c r="S118" s="2" t="str">
        <f ca="1">IFERROR(CFs!S118/((1+DISCOUNT)^PV!R$112),"")</f>
        <v/>
      </c>
      <c r="T118" s="2" t="str">
        <f ca="1">IFERROR(CFs!T118/((1+DISCOUNT)^PV!S$112),"")</f>
        <v/>
      </c>
      <c r="U118" s="2" t="str">
        <f ca="1">IFERROR(CFs!U118/((1+DISCOUNT)^PV!T$112),"")</f>
        <v/>
      </c>
      <c r="V118" s="2" t="str">
        <f ca="1">IFERROR(CFs!V118/((1+DISCOUNT)^PV!U$112),"")</f>
        <v/>
      </c>
      <c r="W118" s="2">
        <f ca="1">IFERROR(CFs!W118/((1+DISCOUNT)^PV!V$112),"")</f>
        <v>116794.491245603</v>
      </c>
      <c r="X118" s="2" t="str">
        <f ca="1">IFERROR(CFs!X118/((1+DISCOUNT)^PV!W$112),"")</f>
        <v/>
      </c>
      <c r="Y118" s="2" t="str">
        <f ca="1">IFERROR(CFs!Y118/((1+DISCOUNT)^PV!X$112),"")</f>
        <v/>
      </c>
      <c r="Z118" s="2" t="str">
        <f ca="1">IFERROR(CFs!Z118/((1+DISCOUNT)^PV!Y$112),"")</f>
        <v/>
      </c>
      <c r="AA118" s="2" t="str">
        <f ca="1">IFERROR(CFs!AA118/((1+DISCOUNT)^PV!Z$112),"")</f>
        <v/>
      </c>
      <c r="AB118" s="2" t="str">
        <f ca="1">IFERROR(CFs!AB118/((1+DISCOUNT)^PV!AA$112),"")</f>
        <v/>
      </c>
      <c r="AC118" s="2" t="str">
        <f ca="1">IFERROR(CFs!AC118/((1+DISCOUNT)^PV!AB$112),"")</f>
        <v/>
      </c>
      <c r="AD118" s="2" t="str">
        <f ca="1">IFERROR(CFs!AD118/((1+DISCOUNT)^PV!AC$112),"")</f>
        <v/>
      </c>
      <c r="AE118" s="2" t="str">
        <f ca="1">IFERROR(CFs!AE118/((1+DISCOUNT)^PV!AD$112),"")</f>
        <v/>
      </c>
      <c r="AF118" s="2" t="str">
        <f ca="1">IFERROR(CFs!AF118/((1+DISCOUNT)^PV!AE$112),"")</f>
        <v/>
      </c>
      <c r="AG118" s="2" t="str">
        <f ca="1">IFERROR(CFs!AG118/((1+DISCOUNT)^PV!AF$112),"")</f>
        <v/>
      </c>
      <c r="AH118" s="2" t="str">
        <f ca="1">IFERROR(CFs!AH118/((1+DISCOUNT)^PV!AG$112),"")</f>
        <v/>
      </c>
      <c r="AI118" s="2" t="str">
        <f ca="1">IFERROR(CFs!AI118/((1+DISCOUNT)^PV!AH$112),"")</f>
        <v/>
      </c>
      <c r="AJ118" s="2" t="str">
        <f ca="1">IFERROR(CFs!AJ118/((1+DISCOUNT)^PV!AI$112),"")</f>
        <v/>
      </c>
      <c r="AK118" s="2" t="str">
        <f ca="1">IFERROR(CFs!AK118/((1+DISCOUNT)^PV!AJ$112),"")</f>
        <v/>
      </c>
      <c r="AL118" s="2" t="str">
        <f ca="1">IFERROR(CFs!AL118/((1+DISCOUNT)^PV!AK$112),"")</f>
        <v/>
      </c>
    </row>
    <row r="119" spans="1:38" x14ac:dyDescent="0.25">
      <c r="A119" t="str">
        <f>MAIN!$B$52</f>
        <v>Ūdensvads, kanalizācija</v>
      </c>
      <c r="B119" s="2">
        <f ca="1">CFs!B119</f>
        <v>30</v>
      </c>
      <c r="C119" s="2">
        <f>CFs!C119</f>
        <v>149680.4</v>
      </c>
      <c r="D119" s="2">
        <f t="shared" si="11"/>
        <v>149680.4</v>
      </c>
      <c r="E119" s="2" t="str">
        <f ca="1">IFERROR(CFs!E119/((1+DISCOUNT)^PV!D$112),"")</f>
        <v/>
      </c>
      <c r="F119" s="2" t="str">
        <f ca="1">IFERROR(CFs!F119/((1+DISCOUNT)^PV!E$112),"")</f>
        <v/>
      </c>
      <c r="G119" s="2" t="str">
        <f ca="1">IFERROR(CFs!G119/((1+DISCOUNT)^PV!F$112),"")</f>
        <v/>
      </c>
      <c r="H119" s="2" t="str">
        <f ca="1">IFERROR(CFs!H119/((1+DISCOUNT)^PV!G$112),"")</f>
        <v/>
      </c>
      <c r="I119" s="2" t="str">
        <f ca="1">IFERROR(CFs!I119/((1+DISCOUNT)^PV!H$112),"")</f>
        <v/>
      </c>
      <c r="J119" s="2" t="str">
        <f ca="1">IFERROR(CFs!J119/((1+DISCOUNT)^PV!I$112),"")</f>
        <v/>
      </c>
      <c r="K119" s="2" t="str">
        <f ca="1">IFERROR(CFs!K119/((1+DISCOUNT)^PV!J$112),"")</f>
        <v/>
      </c>
      <c r="L119" s="2" t="str">
        <f ca="1">IFERROR(CFs!L119/((1+DISCOUNT)^PV!K$112),"")</f>
        <v/>
      </c>
      <c r="M119" s="2" t="str">
        <f ca="1">IFERROR(CFs!M119/((1+DISCOUNT)^PV!L$112),"")</f>
        <v/>
      </c>
      <c r="N119" s="2" t="str">
        <f ca="1">IFERROR(CFs!N119/((1+DISCOUNT)^PV!M$112),"")</f>
        <v/>
      </c>
      <c r="O119" s="2" t="str">
        <f ca="1">IFERROR(CFs!O119/((1+DISCOUNT)^PV!N$112),"")</f>
        <v/>
      </c>
      <c r="P119" s="2" t="str">
        <f ca="1">IFERROR(CFs!P119/((1+DISCOUNT)^PV!O$112),"")</f>
        <v/>
      </c>
      <c r="Q119" s="2" t="str">
        <f ca="1">IFERROR(CFs!Q119/((1+DISCOUNT)^PV!P$112),"")</f>
        <v/>
      </c>
      <c r="R119" s="2" t="str">
        <f ca="1">IFERROR(CFs!R119/((1+DISCOUNT)^PV!Q$112),"")</f>
        <v/>
      </c>
      <c r="S119" s="2" t="str">
        <f ca="1">IFERROR(CFs!S119/((1+DISCOUNT)^PV!R$112),"")</f>
        <v/>
      </c>
      <c r="T119" s="2" t="str">
        <f ca="1">IFERROR(CFs!T119/((1+DISCOUNT)^PV!S$112),"")</f>
        <v/>
      </c>
      <c r="U119" s="2" t="str">
        <f ca="1">IFERROR(CFs!U119/((1+DISCOUNT)^PV!T$112),"")</f>
        <v/>
      </c>
      <c r="V119" s="2" t="str">
        <f ca="1">IFERROR(CFs!V119/((1+DISCOUNT)^PV!U$112),"")</f>
        <v/>
      </c>
      <c r="W119" s="2" t="str">
        <f ca="1">IFERROR(CFs!W119/((1+DISCOUNT)^PV!V$112),"")</f>
        <v/>
      </c>
      <c r="X119" s="2" t="str">
        <f ca="1">IFERROR(CFs!X119/((1+DISCOUNT)^PV!W$112),"")</f>
        <v/>
      </c>
      <c r="Y119" s="2" t="str">
        <f ca="1">IFERROR(CFs!Y119/((1+DISCOUNT)^PV!X$112),"")</f>
        <v/>
      </c>
      <c r="Z119" s="2" t="str">
        <f ca="1">IFERROR(CFs!Z119/((1+DISCOUNT)^PV!Y$112),"")</f>
        <v/>
      </c>
      <c r="AA119" s="2" t="str">
        <f ca="1">IFERROR(CFs!AA119/((1+DISCOUNT)^PV!Z$112),"")</f>
        <v/>
      </c>
      <c r="AB119" s="2" t="str">
        <f ca="1">IFERROR(CFs!AB119/((1+DISCOUNT)^PV!AA$112),"")</f>
        <v/>
      </c>
      <c r="AC119" s="2" t="str">
        <f ca="1">IFERROR(CFs!AC119/((1+DISCOUNT)^PV!AB$112),"")</f>
        <v/>
      </c>
      <c r="AD119" s="2" t="str">
        <f ca="1">IFERROR(CFs!AD119/((1+DISCOUNT)^PV!AC$112),"")</f>
        <v/>
      </c>
      <c r="AE119" s="2" t="str">
        <f ca="1">IFERROR(CFs!AE119/((1+DISCOUNT)^PV!AD$112),"")</f>
        <v/>
      </c>
      <c r="AF119" s="2" t="str">
        <f ca="1">IFERROR(CFs!AF119/((1+DISCOUNT)^PV!AE$112),"")</f>
        <v/>
      </c>
      <c r="AG119" s="2">
        <f ca="1">IFERROR(CFs!AG119/((1+DISCOUNT)^PV!AF$112),"")</f>
        <v>76550.622126025002</v>
      </c>
      <c r="AH119" s="2" t="str">
        <f ca="1">IFERROR(CFs!AH119/((1+DISCOUNT)^PV!AG$112),"")</f>
        <v/>
      </c>
      <c r="AI119" s="2" t="str">
        <f ca="1">IFERROR(CFs!AI119/((1+DISCOUNT)^PV!AH$112),"")</f>
        <v/>
      </c>
      <c r="AJ119" s="2" t="str">
        <f ca="1">IFERROR(CFs!AJ119/((1+DISCOUNT)^PV!AI$112),"")</f>
        <v/>
      </c>
      <c r="AK119" s="2" t="str">
        <f ca="1">IFERROR(CFs!AK119/((1+DISCOUNT)^PV!AJ$112),"")</f>
        <v/>
      </c>
      <c r="AL119" s="2" t="str">
        <f ca="1">IFERROR(CFs!AL119/((1+DISCOUNT)^PV!AK$112),"")</f>
        <v/>
      </c>
    </row>
    <row r="120" spans="1:38" x14ac:dyDescent="0.25">
      <c r="A120" t="str">
        <f>MAIN!$B$59</f>
        <v>Iekšējā apdare: Griestu apdare</v>
      </c>
      <c r="B120" s="2">
        <f ca="1">CFs!B120</f>
        <v>20</v>
      </c>
      <c r="C120" s="2">
        <f>CFs!C120</f>
        <v>108139.54550000001</v>
      </c>
      <c r="D120" s="2">
        <f t="shared" si="11"/>
        <v>108139.54550000001</v>
      </c>
      <c r="E120" s="2" t="str">
        <f ca="1">IFERROR(CFs!E120/((1+DISCOUNT)^PV!D$112),"")</f>
        <v/>
      </c>
      <c r="F120" s="2" t="str">
        <f ca="1">IFERROR(CFs!F120/((1+DISCOUNT)^PV!E$112),"")</f>
        <v/>
      </c>
      <c r="G120" s="2" t="str">
        <f ca="1">IFERROR(CFs!G120/((1+DISCOUNT)^PV!F$112),"")</f>
        <v/>
      </c>
      <c r="H120" s="2" t="str">
        <f ca="1">IFERROR(CFs!H120/((1+DISCOUNT)^PV!G$112),"")</f>
        <v/>
      </c>
      <c r="I120" s="2" t="str">
        <f ca="1">IFERROR(CFs!I120/((1+DISCOUNT)^PV!H$112),"")</f>
        <v/>
      </c>
      <c r="J120" s="2" t="str">
        <f ca="1">IFERROR(CFs!J120/((1+DISCOUNT)^PV!I$112),"")</f>
        <v/>
      </c>
      <c r="K120" s="2" t="str">
        <f ca="1">IFERROR(CFs!K120/((1+DISCOUNT)^PV!J$112),"")</f>
        <v/>
      </c>
      <c r="L120" s="2" t="str">
        <f ca="1">IFERROR(CFs!L120/((1+DISCOUNT)^PV!K$112),"")</f>
        <v/>
      </c>
      <c r="M120" s="2" t="str">
        <f ca="1">IFERROR(CFs!M120/((1+DISCOUNT)^PV!L$112),"")</f>
        <v/>
      </c>
      <c r="N120" s="2" t="str">
        <f ca="1">IFERROR(CFs!N120/((1+DISCOUNT)^PV!M$112),"")</f>
        <v/>
      </c>
      <c r="O120" s="2" t="str">
        <f ca="1">IFERROR(CFs!O120/((1+DISCOUNT)^PV!N$112),"")</f>
        <v/>
      </c>
      <c r="P120" s="2" t="str">
        <f ca="1">IFERROR(CFs!P120/((1+DISCOUNT)^PV!O$112),"")</f>
        <v/>
      </c>
      <c r="Q120" s="2" t="str">
        <f ca="1">IFERROR(CFs!Q120/((1+DISCOUNT)^PV!P$112),"")</f>
        <v/>
      </c>
      <c r="R120" s="2" t="str">
        <f ca="1">IFERROR(CFs!R120/((1+DISCOUNT)^PV!Q$112),"")</f>
        <v/>
      </c>
      <c r="S120" s="2" t="str">
        <f ca="1">IFERROR(CFs!S120/((1+DISCOUNT)^PV!R$112),"")</f>
        <v/>
      </c>
      <c r="T120" s="2" t="str">
        <f ca="1">IFERROR(CFs!T120/((1+DISCOUNT)^PV!S$112),"")</f>
        <v/>
      </c>
      <c r="U120" s="2" t="str">
        <f ca="1">IFERROR(CFs!U120/((1+DISCOUNT)^PV!T$112),"")</f>
        <v/>
      </c>
      <c r="V120" s="2" t="str">
        <f ca="1">IFERROR(CFs!V120/((1+DISCOUNT)^PV!U$112),"")</f>
        <v/>
      </c>
      <c r="W120" s="2">
        <f ca="1">IFERROR(CFs!W120/((1+DISCOUNT)^PV!V$112),"")</f>
        <v>69692.767766355319</v>
      </c>
      <c r="X120" s="2" t="str">
        <f ca="1">IFERROR(CFs!X120/((1+DISCOUNT)^PV!W$112),"")</f>
        <v/>
      </c>
      <c r="Y120" s="2" t="str">
        <f ca="1">IFERROR(CFs!Y120/((1+DISCOUNT)^PV!X$112),"")</f>
        <v/>
      </c>
      <c r="Z120" s="2" t="str">
        <f ca="1">IFERROR(CFs!Z120/((1+DISCOUNT)^PV!Y$112),"")</f>
        <v/>
      </c>
      <c r="AA120" s="2" t="str">
        <f ca="1">IFERROR(CFs!AA120/((1+DISCOUNT)^PV!Z$112),"")</f>
        <v/>
      </c>
      <c r="AB120" s="2" t="str">
        <f ca="1">IFERROR(CFs!AB120/((1+DISCOUNT)^PV!AA$112),"")</f>
        <v/>
      </c>
      <c r="AC120" s="2" t="str">
        <f ca="1">IFERROR(CFs!AC120/((1+DISCOUNT)^PV!AB$112),"")</f>
        <v/>
      </c>
      <c r="AD120" s="2" t="str">
        <f ca="1">IFERROR(CFs!AD120/((1+DISCOUNT)^PV!AC$112),"")</f>
        <v/>
      </c>
      <c r="AE120" s="2" t="str">
        <f ca="1">IFERROR(CFs!AE120/((1+DISCOUNT)^PV!AD$112),"")</f>
        <v/>
      </c>
      <c r="AF120" s="2" t="str">
        <f ca="1">IFERROR(CFs!AF120/((1+DISCOUNT)^PV!AE$112),"")</f>
        <v/>
      </c>
      <c r="AG120" s="2" t="str">
        <f ca="1">IFERROR(CFs!AG120/((1+DISCOUNT)^PV!AF$112),"")</f>
        <v/>
      </c>
      <c r="AH120" s="2" t="str">
        <f ca="1">IFERROR(CFs!AH120/((1+DISCOUNT)^PV!AG$112),"")</f>
        <v/>
      </c>
      <c r="AI120" s="2" t="str">
        <f ca="1">IFERROR(CFs!AI120/((1+DISCOUNT)^PV!AH$112),"")</f>
        <v/>
      </c>
      <c r="AJ120" s="2" t="str">
        <f ca="1">IFERROR(CFs!AJ120/((1+DISCOUNT)^PV!AI$112),"")</f>
        <v/>
      </c>
      <c r="AK120" s="2" t="str">
        <f ca="1">IFERROR(CFs!AK120/((1+DISCOUNT)^PV!AJ$112),"")</f>
        <v/>
      </c>
      <c r="AL120" s="2" t="str">
        <f ca="1">IFERROR(CFs!AL120/((1+DISCOUNT)^PV!AK$112),"")</f>
        <v/>
      </c>
    </row>
    <row r="121" spans="1:38" x14ac:dyDescent="0.25">
      <c r="A121" t="str">
        <f>MAIN!$B$65</f>
        <v>Iekšējā apdare: Grīdu apdare</v>
      </c>
      <c r="B121" s="2">
        <f ca="1">CFs!B121</f>
        <v>20</v>
      </c>
      <c r="C121" s="2">
        <f>CFs!C121</f>
        <v>226882.2715</v>
      </c>
      <c r="D121" s="2">
        <f t="shared" ref="D121:D122" si="13">C121</f>
        <v>226882.2715</v>
      </c>
      <c r="E121" s="2" t="str">
        <f ca="1">IFERROR(CFs!E121/((1+DISCOUNT)^PV!D$112),"")</f>
        <v/>
      </c>
      <c r="F121" s="2" t="str">
        <f ca="1">IFERROR(CFs!F121/((1+DISCOUNT)^PV!E$112),"")</f>
        <v/>
      </c>
      <c r="G121" s="2" t="str">
        <f ca="1">IFERROR(CFs!G121/((1+DISCOUNT)^PV!F$112),"")</f>
        <v/>
      </c>
      <c r="H121" s="2" t="str">
        <f ca="1">IFERROR(CFs!H121/((1+DISCOUNT)^PV!G$112),"")</f>
        <v/>
      </c>
      <c r="I121" s="2" t="str">
        <f ca="1">IFERROR(CFs!I121/((1+DISCOUNT)^PV!H$112),"")</f>
        <v/>
      </c>
      <c r="J121" s="2" t="str">
        <f ca="1">IFERROR(CFs!J121/((1+DISCOUNT)^PV!I$112),"")</f>
        <v/>
      </c>
      <c r="K121" s="2" t="str">
        <f ca="1">IFERROR(CFs!K121/((1+DISCOUNT)^PV!J$112),"")</f>
        <v/>
      </c>
      <c r="L121" s="2" t="str">
        <f ca="1">IFERROR(CFs!L121/((1+DISCOUNT)^PV!K$112),"")</f>
        <v/>
      </c>
      <c r="M121" s="2" t="str">
        <f ca="1">IFERROR(CFs!M121/((1+DISCOUNT)^PV!L$112),"")</f>
        <v/>
      </c>
      <c r="N121" s="2" t="str">
        <f ca="1">IFERROR(CFs!N121/((1+DISCOUNT)^PV!M$112),"")</f>
        <v/>
      </c>
      <c r="O121" s="2" t="str">
        <f ca="1">IFERROR(CFs!O121/((1+DISCOUNT)^PV!N$112),"")</f>
        <v/>
      </c>
      <c r="P121" s="2" t="str">
        <f ca="1">IFERROR(CFs!P121/((1+DISCOUNT)^PV!O$112),"")</f>
        <v/>
      </c>
      <c r="Q121" s="2" t="str">
        <f ca="1">IFERROR(CFs!Q121/((1+DISCOUNT)^PV!P$112),"")</f>
        <v/>
      </c>
      <c r="R121" s="2" t="str">
        <f ca="1">IFERROR(CFs!R121/((1+DISCOUNT)^PV!Q$112),"")</f>
        <v/>
      </c>
      <c r="S121" s="2" t="str">
        <f ca="1">IFERROR(CFs!S121/((1+DISCOUNT)^PV!R$112),"")</f>
        <v/>
      </c>
      <c r="T121" s="2" t="str">
        <f ca="1">IFERROR(CFs!T121/((1+DISCOUNT)^PV!S$112),"")</f>
        <v/>
      </c>
      <c r="U121" s="2" t="str">
        <f ca="1">IFERROR(CFs!U121/((1+DISCOUNT)^PV!T$112),"")</f>
        <v/>
      </c>
      <c r="V121" s="2" t="str">
        <f ca="1">IFERROR(CFs!V121/((1+DISCOUNT)^PV!U$112),"")</f>
        <v/>
      </c>
      <c r="W121" s="2">
        <f ca="1">IFERROR(CFs!W121/((1+DISCOUNT)^PV!V$112),"")</f>
        <v>146218.9746113985</v>
      </c>
      <c r="X121" s="2" t="str">
        <f ca="1">IFERROR(CFs!X121/((1+DISCOUNT)^PV!W$112),"")</f>
        <v/>
      </c>
      <c r="Y121" s="2" t="str">
        <f ca="1">IFERROR(CFs!Y121/((1+DISCOUNT)^PV!X$112),"")</f>
        <v/>
      </c>
      <c r="Z121" s="2" t="str">
        <f ca="1">IFERROR(CFs!Z121/((1+DISCOUNT)^PV!Y$112),"")</f>
        <v/>
      </c>
      <c r="AA121" s="2" t="str">
        <f ca="1">IFERROR(CFs!AA121/((1+DISCOUNT)^PV!Z$112),"")</f>
        <v/>
      </c>
      <c r="AB121" s="2" t="str">
        <f ca="1">IFERROR(CFs!AB121/((1+DISCOUNT)^PV!AA$112),"")</f>
        <v/>
      </c>
      <c r="AC121" s="2" t="str">
        <f ca="1">IFERROR(CFs!AC121/((1+DISCOUNT)^PV!AB$112),"")</f>
        <v/>
      </c>
      <c r="AD121" s="2" t="str">
        <f ca="1">IFERROR(CFs!AD121/((1+DISCOUNT)^PV!AC$112),"")</f>
        <v/>
      </c>
      <c r="AE121" s="2" t="str">
        <f ca="1">IFERROR(CFs!AE121/((1+DISCOUNT)^PV!AD$112),"")</f>
        <v/>
      </c>
      <c r="AF121" s="2" t="str">
        <f ca="1">IFERROR(CFs!AF121/((1+DISCOUNT)^PV!AE$112),"")</f>
        <v/>
      </c>
      <c r="AG121" s="2" t="str">
        <f ca="1">IFERROR(CFs!AG121/((1+DISCOUNT)^PV!AF$112),"")</f>
        <v/>
      </c>
      <c r="AH121" s="2" t="str">
        <f ca="1">IFERROR(CFs!AH121/((1+DISCOUNT)^PV!AG$112),"")</f>
        <v/>
      </c>
      <c r="AI121" s="2" t="str">
        <f ca="1">IFERROR(CFs!AI121/((1+DISCOUNT)^PV!AH$112),"")</f>
        <v/>
      </c>
      <c r="AJ121" s="2" t="str">
        <f ca="1">IFERROR(CFs!AJ121/((1+DISCOUNT)^PV!AI$112),"")</f>
        <v/>
      </c>
      <c r="AK121" s="2" t="str">
        <f ca="1">IFERROR(CFs!AK121/((1+DISCOUNT)^PV!AJ$112),"")</f>
        <v/>
      </c>
      <c r="AL121" s="2" t="str">
        <f ca="1">IFERROR(CFs!AL121/((1+DISCOUNT)^PV!AK$112),"")</f>
        <v/>
      </c>
    </row>
    <row r="122" spans="1:38" x14ac:dyDescent="0.25">
      <c r="A122" t="str">
        <f>MAIN!$B$71</f>
        <v>Iekšējā apdare: Sienu apdare</v>
      </c>
      <c r="B122" s="2">
        <f ca="1">CFs!B122</f>
        <v>20</v>
      </c>
      <c r="C122" s="2">
        <f>CFs!C122</f>
        <v>285815.02960000001</v>
      </c>
      <c r="D122" s="2">
        <f t="shared" si="13"/>
        <v>285815.02960000001</v>
      </c>
      <c r="E122" s="2" t="str">
        <f ca="1">IFERROR(CFs!E122/((1+DISCOUNT)^PV!D$112),"")</f>
        <v/>
      </c>
      <c r="F122" s="2" t="str">
        <f ca="1">IFERROR(CFs!F122/((1+DISCOUNT)^PV!E$112),"")</f>
        <v/>
      </c>
      <c r="G122" s="2" t="str">
        <f ca="1">IFERROR(CFs!G122/((1+DISCOUNT)^PV!F$112),"")</f>
        <v/>
      </c>
      <c r="H122" s="2" t="str">
        <f ca="1">IFERROR(CFs!H122/((1+DISCOUNT)^PV!G$112),"")</f>
        <v/>
      </c>
      <c r="I122" s="2" t="str">
        <f ca="1">IFERROR(CFs!I122/((1+DISCOUNT)^PV!H$112),"")</f>
        <v/>
      </c>
      <c r="J122" s="2" t="str">
        <f ca="1">IFERROR(CFs!J122/((1+DISCOUNT)^PV!I$112),"")</f>
        <v/>
      </c>
      <c r="K122" s="2" t="str">
        <f ca="1">IFERROR(CFs!K122/((1+DISCOUNT)^PV!J$112),"")</f>
        <v/>
      </c>
      <c r="L122" s="2" t="str">
        <f ca="1">IFERROR(CFs!L122/((1+DISCOUNT)^PV!K$112),"")</f>
        <v/>
      </c>
      <c r="M122" s="2" t="str">
        <f ca="1">IFERROR(CFs!M122/((1+DISCOUNT)^PV!L$112),"")</f>
        <v/>
      </c>
      <c r="N122" s="2" t="str">
        <f ca="1">IFERROR(CFs!N122/((1+DISCOUNT)^PV!M$112),"")</f>
        <v/>
      </c>
      <c r="O122" s="2" t="str">
        <f ca="1">IFERROR(CFs!O122/((1+DISCOUNT)^PV!N$112),"")</f>
        <v/>
      </c>
      <c r="P122" s="2" t="str">
        <f ca="1">IFERROR(CFs!P122/((1+DISCOUNT)^PV!O$112),"")</f>
        <v/>
      </c>
      <c r="Q122" s="2" t="str">
        <f ca="1">IFERROR(CFs!Q122/((1+DISCOUNT)^PV!P$112),"")</f>
        <v/>
      </c>
      <c r="R122" s="2" t="str">
        <f ca="1">IFERROR(CFs!R122/((1+DISCOUNT)^PV!Q$112),"")</f>
        <v/>
      </c>
      <c r="S122" s="2" t="str">
        <f ca="1">IFERROR(CFs!S122/((1+DISCOUNT)^PV!R$112),"")</f>
        <v/>
      </c>
      <c r="T122" s="2" t="str">
        <f ca="1">IFERROR(CFs!T122/((1+DISCOUNT)^PV!S$112),"")</f>
        <v/>
      </c>
      <c r="U122" s="2" t="str">
        <f ca="1">IFERROR(CFs!U122/((1+DISCOUNT)^PV!T$112),"")</f>
        <v/>
      </c>
      <c r="V122" s="2" t="str">
        <f ca="1">IFERROR(CFs!V122/((1+DISCOUNT)^PV!U$112),"")</f>
        <v/>
      </c>
      <c r="W122" s="2">
        <f ca="1">IFERROR(CFs!W122/((1+DISCOUNT)^PV!V$112),"")</f>
        <v>184199.41003031837</v>
      </c>
      <c r="X122" s="2" t="str">
        <f ca="1">IFERROR(CFs!X122/((1+DISCOUNT)^PV!W$112),"")</f>
        <v/>
      </c>
      <c r="Y122" s="2" t="str">
        <f ca="1">IFERROR(CFs!Y122/((1+DISCOUNT)^PV!X$112),"")</f>
        <v/>
      </c>
      <c r="Z122" s="2" t="str">
        <f ca="1">IFERROR(CFs!Z122/((1+DISCOUNT)^PV!Y$112),"")</f>
        <v/>
      </c>
      <c r="AA122" s="2" t="str">
        <f ca="1">IFERROR(CFs!AA122/((1+DISCOUNT)^PV!Z$112),"")</f>
        <v/>
      </c>
      <c r="AB122" s="2" t="str">
        <f ca="1">IFERROR(CFs!AB122/((1+DISCOUNT)^PV!AA$112),"")</f>
        <v/>
      </c>
      <c r="AC122" s="2" t="str">
        <f ca="1">IFERROR(CFs!AC122/((1+DISCOUNT)^PV!AB$112),"")</f>
        <v/>
      </c>
      <c r="AD122" s="2" t="str">
        <f ca="1">IFERROR(CFs!AD122/((1+DISCOUNT)^PV!AC$112),"")</f>
        <v/>
      </c>
      <c r="AE122" s="2" t="str">
        <f ca="1">IFERROR(CFs!AE122/((1+DISCOUNT)^PV!AD$112),"")</f>
        <v/>
      </c>
      <c r="AF122" s="2" t="str">
        <f ca="1">IFERROR(CFs!AF122/((1+DISCOUNT)^PV!AE$112),"")</f>
        <v/>
      </c>
      <c r="AG122" s="2" t="str">
        <f ca="1">IFERROR(CFs!AG122/((1+DISCOUNT)^PV!AF$112),"")</f>
        <v/>
      </c>
      <c r="AH122" s="2" t="str">
        <f ca="1">IFERROR(CFs!AH122/((1+DISCOUNT)^PV!AG$112),"")</f>
        <v/>
      </c>
      <c r="AI122" s="2" t="str">
        <f ca="1">IFERROR(CFs!AI122/((1+DISCOUNT)^PV!AH$112),"")</f>
        <v/>
      </c>
      <c r="AJ122" s="2" t="str">
        <f ca="1">IFERROR(CFs!AJ122/((1+DISCOUNT)^PV!AI$112),"")</f>
        <v/>
      </c>
      <c r="AK122" s="2" t="str">
        <f ca="1">IFERROR(CFs!AK122/((1+DISCOUNT)^PV!AJ$112),"")</f>
        <v/>
      </c>
      <c r="AL122" s="2" t="str">
        <f ca="1">IFERROR(CFs!AL122/((1+DISCOUNT)^PV!AK$112),"")</f>
        <v/>
      </c>
    </row>
    <row r="123" spans="1:38" x14ac:dyDescent="0.25">
      <c r="A123" t="str">
        <f>MAIN!$B$77</f>
        <v>Iekšdurvis</v>
      </c>
      <c r="B123" s="2">
        <f ca="1">CFs!B123</f>
        <v>25</v>
      </c>
      <c r="C123" s="2">
        <f>CFs!C123</f>
        <v>111580.31199999999</v>
      </c>
      <c r="D123" s="2">
        <f t="shared" ref="D123" si="14">C123</f>
        <v>111580.31199999999</v>
      </c>
      <c r="E123" s="2" t="str">
        <f ca="1">IFERROR(CFs!E123/((1+DISCOUNT)^PV!D$112),"")</f>
        <v/>
      </c>
      <c r="F123" s="2" t="str">
        <f ca="1">IFERROR(CFs!F123/((1+DISCOUNT)^PV!E$112),"")</f>
        <v/>
      </c>
      <c r="G123" s="2" t="str">
        <f ca="1">IFERROR(CFs!G123/((1+DISCOUNT)^PV!F$112),"")</f>
        <v/>
      </c>
      <c r="H123" s="2" t="str">
        <f ca="1">IFERROR(CFs!H123/((1+DISCOUNT)^PV!G$112),"")</f>
        <v/>
      </c>
      <c r="I123" s="2" t="str">
        <f ca="1">IFERROR(CFs!I123/((1+DISCOUNT)^PV!H$112),"")</f>
        <v/>
      </c>
      <c r="J123" s="2" t="str">
        <f ca="1">IFERROR(CFs!J123/((1+DISCOUNT)^PV!I$112),"")</f>
        <v/>
      </c>
      <c r="K123" s="2" t="str">
        <f ca="1">IFERROR(CFs!K123/((1+DISCOUNT)^PV!J$112),"")</f>
        <v/>
      </c>
      <c r="L123" s="2" t="str">
        <f ca="1">IFERROR(CFs!L123/((1+DISCOUNT)^PV!K$112),"")</f>
        <v/>
      </c>
      <c r="M123" s="2" t="str">
        <f ca="1">IFERROR(CFs!M123/((1+DISCOUNT)^PV!L$112),"")</f>
        <v/>
      </c>
      <c r="N123" s="2" t="str">
        <f ca="1">IFERROR(CFs!N123/((1+DISCOUNT)^PV!M$112),"")</f>
        <v/>
      </c>
      <c r="O123" s="2" t="str">
        <f ca="1">IFERROR(CFs!O123/((1+DISCOUNT)^PV!N$112),"")</f>
        <v/>
      </c>
      <c r="P123" s="2" t="str">
        <f ca="1">IFERROR(CFs!P123/((1+DISCOUNT)^PV!O$112),"")</f>
        <v/>
      </c>
      <c r="Q123" s="2" t="str">
        <f ca="1">IFERROR(CFs!Q123/((1+DISCOUNT)^PV!P$112),"")</f>
        <v/>
      </c>
      <c r="R123" s="2" t="str">
        <f ca="1">IFERROR(CFs!R123/((1+DISCOUNT)^PV!Q$112),"")</f>
        <v/>
      </c>
      <c r="S123" s="2" t="str">
        <f ca="1">IFERROR(CFs!S123/((1+DISCOUNT)^PV!R$112),"")</f>
        <v/>
      </c>
      <c r="T123" s="2" t="str">
        <f ca="1">IFERROR(CFs!T123/((1+DISCOUNT)^PV!S$112),"")</f>
        <v/>
      </c>
      <c r="U123" s="2" t="str">
        <f ca="1">IFERROR(CFs!U123/((1+DISCOUNT)^PV!T$112),"")</f>
        <v/>
      </c>
      <c r="V123" s="2" t="str">
        <f ca="1">IFERROR(CFs!V123/((1+DISCOUNT)^PV!U$112),"")</f>
        <v/>
      </c>
      <c r="W123" s="2" t="str">
        <f ca="1">IFERROR(CFs!W123/((1+DISCOUNT)^PV!V$112),"")</f>
        <v/>
      </c>
      <c r="X123" s="2" t="str">
        <f ca="1">IFERROR(CFs!X123/((1+DISCOUNT)^PV!W$112),"")</f>
        <v/>
      </c>
      <c r="Y123" s="2" t="str">
        <f ca="1">IFERROR(CFs!Y123/((1+DISCOUNT)^PV!X$112),"")</f>
        <v/>
      </c>
      <c r="Z123" s="2" t="str">
        <f ca="1">IFERROR(CFs!Z123/((1+DISCOUNT)^PV!Y$112),"")</f>
        <v/>
      </c>
      <c r="AA123" s="2" t="str">
        <f ca="1">IFERROR(CFs!AA123/((1+DISCOUNT)^PV!Z$112),"")</f>
        <v/>
      </c>
      <c r="AB123" s="2">
        <f ca="1">IFERROR(CFs!AB123/((1+DISCOUNT)^PV!AA$112),"")</f>
        <v>64059.13239850285</v>
      </c>
      <c r="AC123" s="2" t="str">
        <f ca="1">IFERROR(CFs!AC123/((1+DISCOUNT)^PV!AB$112),"")</f>
        <v/>
      </c>
      <c r="AD123" s="2" t="str">
        <f ca="1">IFERROR(CFs!AD123/((1+DISCOUNT)^PV!AC$112),"")</f>
        <v/>
      </c>
      <c r="AE123" s="2" t="str">
        <f ca="1">IFERROR(CFs!AE123/((1+DISCOUNT)^PV!AD$112),"")</f>
        <v/>
      </c>
      <c r="AF123" s="2" t="str">
        <f ca="1">IFERROR(CFs!AF123/((1+DISCOUNT)^PV!AE$112),"")</f>
        <v/>
      </c>
      <c r="AG123" s="2" t="str">
        <f ca="1">IFERROR(CFs!AG123/((1+DISCOUNT)^PV!AF$112),"")</f>
        <v/>
      </c>
      <c r="AH123" s="2" t="str">
        <f ca="1">IFERROR(CFs!AH123/((1+DISCOUNT)^PV!AG$112),"")</f>
        <v/>
      </c>
      <c r="AI123" s="2" t="str">
        <f ca="1">IFERROR(CFs!AI123/((1+DISCOUNT)^PV!AH$112),"")</f>
        <v/>
      </c>
      <c r="AJ123" s="2" t="str">
        <f ca="1">IFERROR(CFs!AJ123/((1+DISCOUNT)^PV!AI$112),"")</f>
        <v/>
      </c>
      <c r="AK123" s="2" t="str">
        <f ca="1">IFERROR(CFs!AK123/((1+DISCOUNT)^PV!AJ$112),"")</f>
        <v/>
      </c>
      <c r="AL123" s="2" t="str">
        <f ca="1">IFERROR(CFs!AL123/((1+DISCOUNT)^PV!AK$112),"")</f>
        <v/>
      </c>
    </row>
    <row r="124" spans="1:38" x14ac:dyDescent="0.25">
      <c r="A124" t="str">
        <f>MAIN!$B$83</f>
        <v>Ārējā apdare</v>
      </c>
      <c r="B124" s="2">
        <f ca="1">CFs!B124</f>
        <v>30</v>
      </c>
      <c r="C124" s="2">
        <f>CFs!C124</f>
        <v>137716.29500000001</v>
      </c>
      <c r="D124" s="2">
        <f t="shared" si="11"/>
        <v>137716.29500000001</v>
      </c>
      <c r="E124" s="2" t="str">
        <f ca="1">IFERROR(CFs!E124/((1+DISCOUNT)^PV!D$112),"")</f>
        <v/>
      </c>
      <c r="F124" s="2" t="str">
        <f ca="1">IFERROR(CFs!F124/((1+DISCOUNT)^PV!E$112),"")</f>
        <v/>
      </c>
      <c r="G124" s="2" t="str">
        <f ca="1">IFERROR(CFs!G124/((1+DISCOUNT)^PV!F$112),"")</f>
        <v/>
      </c>
      <c r="H124" s="2" t="str">
        <f ca="1">IFERROR(CFs!H124/((1+DISCOUNT)^PV!G$112),"")</f>
        <v/>
      </c>
      <c r="I124" s="2" t="str">
        <f ca="1">IFERROR(CFs!I124/((1+DISCOUNT)^PV!H$112),"")</f>
        <v/>
      </c>
      <c r="J124" s="2" t="str">
        <f ca="1">IFERROR(CFs!J124/((1+DISCOUNT)^PV!I$112),"")</f>
        <v/>
      </c>
      <c r="K124" s="2" t="str">
        <f ca="1">IFERROR(CFs!K124/((1+DISCOUNT)^PV!J$112),"")</f>
        <v/>
      </c>
      <c r="L124" s="2" t="str">
        <f ca="1">IFERROR(CFs!L124/((1+DISCOUNT)^PV!K$112),"")</f>
        <v/>
      </c>
      <c r="M124" s="2" t="str">
        <f ca="1">IFERROR(CFs!M124/((1+DISCOUNT)^PV!L$112),"")</f>
        <v/>
      </c>
      <c r="N124" s="2" t="str">
        <f ca="1">IFERROR(CFs!N124/((1+DISCOUNT)^PV!M$112),"")</f>
        <v/>
      </c>
      <c r="O124" s="2" t="str">
        <f ca="1">IFERROR(CFs!O124/((1+DISCOUNT)^PV!N$112),"")</f>
        <v/>
      </c>
      <c r="P124" s="2" t="str">
        <f ca="1">IFERROR(CFs!P124/((1+DISCOUNT)^PV!O$112),"")</f>
        <v/>
      </c>
      <c r="Q124" s="2" t="str">
        <f ca="1">IFERROR(CFs!Q124/((1+DISCOUNT)^PV!P$112),"")</f>
        <v/>
      </c>
      <c r="R124" s="2" t="str">
        <f ca="1">IFERROR(CFs!R124/((1+DISCOUNT)^PV!Q$112),"")</f>
        <v/>
      </c>
      <c r="S124" s="2" t="str">
        <f ca="1">IFERROR(CFs!S124/((1+DISCOUNT)^PV!R$112),"")</f>
        <v/>
      </c>
      <c r="T124" s="2" t="str">
        <f ca="1">IFERROR(CFs!T124/((1+DISCOUNT)^PV!S$112),"")</f>
        <v/>
      </c>
      <c r="U124" s="2" t="str">
        <f ca="1">IFERROR(CFs!U124/((1+DISCOUNT)^PV!T$112),"")</f>
        <v/>
      </c>
      <c r="V124" s="2" t="str">
        <f ca="1">IFERROR(CFs!V124/((1+DISCOUNT)^PV!U$112),"")</f>
        <v/>
      </c>
      <c r="W124" s="2" t="str">
        <f ca="1">IFERROR(CFs!W124/((1+DISCOUNT)^PV!V$112),"")</f>
        <v/>
      </c>
      <c r="X124" s="2" t="str">
        <f ca="1">IFERROR(CFs!X124/((1+DISCOUNT)^PV!W$112),"")</f>
        <v/>
      </c>
      <c r="Y124" s="2" t="str">
        <f ca="1">IFERROR(CFs!Y124/((1+DISCOUNT)^PV!X$112),"")</f>
        <v/>
      </c>
      <c r="Z124" s="2" t="str">
        <f ca="1">IFERROR(CFs!Z124/((1+DISCOUNT)^PV!Y$112),"")</f>
        <v/>
      </c>
      <c r="AA124" s="2" t="str">
        <f ca="1">IFERROR(CFs!AA124/((1+DISCOUNT)^PV!Z$112),"")</f>
        <v/>
      </c>
      <c r="AB124" s="2" t="str">
        <f ca="1">IFERROR(CFs!AB124/((1+DISCOUNT)^PV!AA$112),"")</f>
        <v/>
      </c>
      <c r="AC124" s="2" t="str">
        <f ca="1">IFERROR(CFs!AC124/((1+DISCOUNT)^PV!AB$112),"")</f>
        <v/>
      </c>
      <c r="AD124" s="2" t="str">
        <f ca="1">IFERROR(CFs!AD124/((1+DISCOUNT)^PV!AC$112),"")</f>
        <v/>
      </c>
      <c r="AE124" s="2" t="str">
        <f ca="1">IFERROR(CFs!AE124/((1+DISCOUNT)^PV!AD$112),"")</f>
        <v/>
      </c>
      <c r="AF124" s="2" t="str">
        <f ca="1">IFERROR(CFs!AF124/((1+DISCOUNT)^PV!AE$112),"")</f>
        <v/>
      </c>
      <c r="AG124" s="2">
        <f ca="1">IFERROR(CFs!AG124/((1+DISCOUNT)^PV!AF$112),"")</f>
        <v>70431.853864241333</v>
      </c>
      <c r="AH124" s="2" t="str">
        <f ca="1">IFERROR(CFs!AH124/((1+DISCOUNT)^PV!AG$112),"")</f>
        <v/>
      </c>
      <c r="AI124" s="2" t="str">
        <f ca="1">IFERROR(CFs!AI124/((1+DISCOUNT)^PV!AH$112),"")</f>
        <v/>
      </c>
      <c r="AJ124" s="2" t="str">
        <f ca="1">IFERROR(CFs!AJ124/((1+DISCOUNT)^PV!AI$112),"")</f>
        <v/>
      </c>
      <c r="AK124" s="2" t="str">
        <f ca="1">IFERROR(CFs!AK124/((1+DISCOUNT)^PV!AJ$112),"")</f>
        <v/>
      </c>
      <c r="AL124" s="2" t="str">
        <f ca="1">IFERROR(CFs!AL124/((1+DISCOUNT)^PV!AK$112),"")</f>
        <v/>
      </c>
    </row>
    <row r="125" spans="1:38" x14ac:dyDescent="0.25">
      <c r="A125" t="str">
        <f>MAIN!$B$90</f>
        <v>Ārsienas</v>
      </c>
      <c r="B125" s="2">
        <f ca="1">CFs!B125</f>
        <v>25</v>
      </c>
      <c r="C125" s="2">
        <f>CFs!C125</f>
        <v>87448.554999999993</v>
      </c>
      <c r="D125" s="2">
        <f t="shared" si="11"/>
        <v>87448.554999999993</v>
      </c>
      <c r="E125" s="2" t="str">
        <f ca="1">IFERROR(CFs!E125/((1+DISCOUNT)^PV!D$112),"")</f>
        <v/>
      </c>
      <c r="F125" s="2" t="str">
        <f ca="1">IFERROR(CFs!F125/((1+DISCOUNT)^PV!E$112),"")</f>
        <v/>
      </c>
      <c r="G125" s="2" t="str">
        <f ca="1">IFERROR(CFs!G125/((1+DISCOUNT)^PV!F$112),"")</f>
        <v/>
      </c>
      <c r="H125" s="2" t="str">
        <f ca="1">IFERROR(CFs!H125/((1+DISCOUNT)^PV!G$112),"")</f>
        <v/>
      </c>
      <c r="I125" s="2" t="str">
        <f ca="1">IFERROR(CFs!I125/((1+DISCOUNT)^PV!H$112),"")</f>
        <v/>
      </c>
      <c r="J125" s="2" t="str">
        <f ca="1">IFERROR(CFs!J125/((1+DISCOUNT)^PV!I$112),"")</f>
        <v/>
      </c>
      <c r="K125" s="2" t="str">
        <f ca="1">IFERROR(CFs!K125/((1+DISCOUNT)^PV!J$112),"")</f>
        <v/>
      </c>
      <c r="L125" s="2" t="str">
        <f ca="1">IFERROR(CFs!L125/((1+DISCOUNT)^PV!K$112),"")</f>
        <v/>
      </c>
      <c r="M125" s="2" t="str">
        <f ca="1">IFERROR(CFs!M125/((1+DISCOUNT)^PV!L$112),"")</f>
        <v/>
      </c>
      <c r="N125" s="2" t="str">
        <f ca="1">IFERROR(CFs!N125/((1+DISCOUNT)^PV!M$112),"")</f>
        <v/>
      </c>
      <c r="O125" s="2" t="str">
        <f ca="1">IFERROR(CFs!O125/((1+DISCOUNT)^PV!N$112),"")</f>
        <v/>
      </c>
      <c r="P125" s="2" t="str">
        <f ca="1">IFERROR(CFs!P125/((1+DISCOUNT)^PV!O$112),"")</f>
        <v/>
      </c>
      <c r="Q125" s="2" t="str">
        <f ca="1">IFERROR(CFs!Q125/((1+DISCOUNT)^PV!P$112),"")</f>
        <v/>
      </c>
      <c r="R125" s="2" t="str">
        <f ca="1">IFERROR(CFs!R125/((1+DISCOUNT)^PV!Q$112),"")</f>
        <v/>
      </c>
      <c r="S125" s="2" t="str">
        <f ca="1">IFERROR(CFs!S125/((1+DISCOUNT)^PV!R$112),"")</f>
        <v/>
      </c>
      <c r="T125" s="2" t="str">
        <f ca="1">IFERROR(CFs!T125/((1+DISCOUNT)^PV!S$112),"")</f>
        <v/>
      </c>
      <c r="U125" s="2" t="str">
        <f ca="1">IFERROR(CFs!U125/((1+DISCOUNT)^PV!T$112),"")</f>
        <v/>
      </c>
      <c r="V125" s="2" t="str">
        <f ca="1">IFERROR(CFs!V125/((1+DISCOUNT)^PV!U$112),"")</f>
        <v/>
      </c>
      <c r="W125" s="2" t="str">
        <f ca="1">IFERROR(CFs!W125/((1+DISCOUNT)^PV!V$112),"")</f>
        <v/>
      </c>
      <c r="X125" s="2" t="str">
        <f ca="1">IFERROR(CFs!X125/((1+DISCOUNT)^PV!W$112),"")</f>
        <v/>
      </c>
      <c r="Y125" s="2" t="str">
        <f ca="1">IFERROR(CFs!Y125/((1+DISCOUNT)^PV!X$112),"")</f>
        <v/>
      </c>
      <c r="Z125" s="2" t="str">
        <f ca="1">IFERROR(CFs!Z125/((1+DISCOUNT)^PV!Y$112),"")</f>
        <v/>
      </c>
      <c r="AA125" s="2" t="str">
        <f ca="1">IFERROR(CFs!AA125/((1+DISCOUNT)^PV!Z$112),"")</f>
        <v/>
      </c>
      <c r="AB125" s="2">
        <f ca="1">IFERROR(CFs!AB125/((1+DISCOUNT)^PV!AA$112),"")</f>
        <v>50204.901405928656</v>
      </c>
      <c r="AC125" s="2" t="str">
        <f ca="1">IFERROR(CFs!AC125/((1+DISCOUNT)^PV!AB$112),"")</f>
        <v/>
      </c>
      <c r="AD125" s="2" t="str">
        <f ca="1">IFERROR(CFs!AD125/((1+DISCOUNT)^PV!AC$112),"")</f>
        <v/>
      </c>
      <c r="AE125" s="2" t="str">
        <f ca="1">IFERROR(CFs!AE125/((1+DISCOUNT)^PV!AD$112),"")</f>
        <v/>
      </c>
      <c r="AF125" s="2" t="str">
        <f ca="1">IFERROR(CFs!AF125/((1+DISCOUNT)^PV!AE$112),"")</f>
        <v/>
      </c>
      <c r="AG125" s="2" t="str">
        <f ca="1">IFERROR(CFs!AG125/((1+DISCOUNT)^PV!AF$112),"")</f>
        <v/>
      </c>
      <c r="AH125" s="2" t="str">
        <f ca="1">IFERROR(CFs!AH125/((1+DISCOUNT)^PV!AG$112),"")</f>
        <v/>
      </c>
      <c r="AI125" s="2" t="str">
        <f ca="1">IFERROR(CFs!AI125/((1+DISCOUNT)^PV!AH$112),"")</f>
        <v/>
      </c>
      <c r="AJ125" s="2" t="str">
        <f ca="1">IFERROR(CFs!AJ125/((1+DISCOUNT)^PV!AI$112),"")</f>
        <v/>
      </c>
      <c r="AK125" s="2" t="str">
        <f ca="1">IFERROR(CFs!AK125/((1+DISCOUNT)^PV!AJ$112),"")</f>
        <v/>
      </c>
      <c r="AL125" s="2" t="str">
        <f ca="1">IFERROR(CFs!AL125/((1+DISCOUNT)^PV!AK$112),"")</f>
        <v/>
      </c>
    </row>
    <row r="126" spans="1:38" x14ac:dyDescent="0.25">
      <c r="A126" t="str">
        <f>MAIN!$B$96</f>
        <v>Logi un stiklotās fasādes</v>
      </c>
      <c r="B126" s="2">
        <f ca="1">CFs!B126</f>
        <v>37</v>
      </c>
      <c r="C126" s="2">
        <f>CFs!C126</f>
        <v>112438.19</v>
      </c>
      <c r="D126" s="2">
        <f t="shared" si="11"/>
        <v>112438.19</v>
      </c>
      <c r="E126" s="2" t="str">
        <f ca="1">IFERROR(CFs!E126/((1+DISCOUNT)^PV!D$112),"")</f>
        <v/>
      </c>
      <c r="F126" s="2" t="str">
        <f ca="1">IFERROR(CFs!F126/((1+DISCOUNT)^PV!E$112),"")</f>
        <v/>
      </c>
      <c r="G126" s="2" t="str">
        <f ca="1">IFERROR(CFs!G126/((1+DISCOUNT)^PV!F$112),"")</f>
        <v/>
      </c>
      <c r="H126" s="2" t="str">
        <f ca="1">IFERROR(CFs!H126/((1+DISCOUNT)^PV!G$112),"")</f>
        <v/>
      </c>
      <c r="I126" s="2" t="str">
        <f ca="1">IFERROR(CFs!I126/((1+DISCOUNT)^PV!H$112),"")</f>
        <v/>
      </c>
      <c r="J126" s="2" t="str">
        <f ca="1">IFERROR(CFs!J126/((1+DISCOUNT)^PV!I$112),"")</f>
        <v/>
      </c>
      <c r="K126" s="2" t="str">
        <f ca="1">IFERROR(CFs!K126/((1+DISCOUNT)^PV!J$112),"")</f>
        <v/>
      </c>
      <c r="L126" s="2" t="str">
        <f ca="1">IFERROR(CFs!L126/((1+DISCOUNT)^PV!K$112),"")</f>
        <v/>
      </c>
      <c r="M126" s="2" t="str">
        <f ca="1">IFERROR(CFs!M126/((1+DISCOUNT)^PV!L$112),"")</f>
        <v/>
      </c>
      <c r="N126" s="2" t="str">
        <f ca="1">IFERROR(CFs!N126/((1+DISCOUNT)^PV!M$112),"")</f>
        <v/>
      </c>
      <c r="O126" s="2" t="str">
        <f ca="1">IFERROR(CFs!O126/((1+DISCOUNT)^PV!N$112),"")</f>
        <v/>
      </c>
      <c r="P126" s="2" t="str">
        <f ca="1">IFERROR(CFs!P126/((1+DISCOUNT)^PV!O$112),"")</f>
        <v/>
      </c>
      <c r="Q126" s="2" t="str">
        <f ca="1">IFERROR(CFs!Q126/((1+DISCOUNT)^PV!P$112),"")</f>
        <v/>
      </c>
      <c r="R126" s="2" t="str">
        <f ca="1">IFERROR(CFs!R126/((1+DISCOUNT)^PV!Q$112),"")</f>
        <v/>
      </c>
      <c r="S126" s="2" t="str">
        <f ca="1">IFERROR(CFs!S126/((1+DISCOUNT)^PV!R$112),"")</f>
        <v/>
      </c>
      <c r="T126" s="2" t="str">
        <f ca="1">IFERROR(CFs!T126/((1+DISCOUNT)^PV!S$112),"")</f>
        <v/>
      </c>
      <c r="U126" s="2" t="str">
        <f ca="1">IFERROR(CFs!U126/((1+DISCOUNT)^PV!T$112),"")</f>
        <v/>
      </c>
      <c r="V126" s="2" t="str">
        <f ca="1">IFERROR(CFs!V126/((1+DISCOUNT)^PV!U$112),"")</f>
        <v/>
      </c>
      <c r="W126" s="2" t="str">
        <f ca="1">IFERROR(CFs!W126/((1+DISCOUNT)^PV!V$112),"")</f>
        <v/>
      </c>
      <c r="X126" s="2" t="str">
        <f ca="1">IFERROR(CFs!X126/((1+DISCOUNT)^PV!W$112),"")</f>
        <v/>
      </c>
      <c r="Y126" s="2" t="str">
        <f ca="1">IFERROR(CFs!Y126/((1+DISCOUNT)^PV!X$112),"")</f>
        <v/>
      </c>
      <c r="Z126" s="2" t="str">
        <f ca="1">IFERROR(CFs!Z126/((1+DISCOUNT)^PV!Y$112),"")</f>
        <v/>
      </c>
      <c r="AA126" s="2" t="str">
        <f ca="1">IFERROR(CFs!AA126/((1+DISCOUNT)^PV!Z$112),"")</f>
        <v/>
      </c>
      <c r="AB126" s="2" t="str">
        <f ca="1">IFERROR(CFs!AB126/((1+DISCOUNT)^PV!AA$112),"")</f>
        <v/>
      </c>
      <c r="AC126" s="2" t="str">
        <f ca="1">IFERROR(CFs!AC126/((1+DISCOUNT)^PV!AB$112),"")</f>
        <v/>
      </c>
      <c r="AD126" s="2" t="str">
        <f ca="1">IFERROR(CFs!AD126/((1+DISCOUNT)^PV!AC$112),"")</f>
        <v/>
      </c>
      <c r="AE126" s="2" t="str">
        <f ca="1">IFERROR(CFs!AE126/((1+DISCOUNT)^PV!AD$112),"")</f>
        <v/>
      </c>
      <c r="AF126" s="2" t="str">
        <f ca="1">IFERROR(CFs!AF126/((1+DISCOUNT)^PV!AE$112),"")</f>
        <v/>
      </c>
      <c r="AG126" s="2" t="str">
        <f ca="1">IFERROR(CFs!AG126/((1+DISCOUNT)^PV!AF$112),"")</f>
        <v/>
      </c>
      <c r="AH126" s="2" t="str">
        <f ca="1">IFERROR(CFs!AH126/((1+DISCOUNT)^PV!AG$112),"")</f>
        <v/>
      </c>
      <c r="AI126" s="2" t="str">
        <f ca="1">IFERROR(CFs!AI126/((1+DISCOUNT)^PV!AH$112),"")</f>
        <v/>
      </c>
      <c r="AJ126" s="2" t="str">
        <f ca="1">IFERROR(CFs!AJ126/((1+DISCOUNT)^PV!AI$112),"")</f>
        <v/>
      </c>
      <c r="AK126" s="2" t="str">
        <f ca="1">IFERROR(CFs!AK126/((1+DISCOUNT)^PV!AJ$112),"")</f>
        <v/>
      </c>
      <c r="AL126" s="2" t="str">
        <f ca="1">IFERROR(CFs!AL126/((1+DISCOUNT)^PV!AK$112),"")</f>
        <v/>
      </c>
    </row>
    <row r="127" spans="1:38" x14ac:dyDescent="0.25">
      <c r="A127" t="str">
        <f>MAIN!$B$102</f>
        <v>Ārdurvis</v>
      </c>
      <c r="B127" s="2">
        <f ca="1">CFs!B127</f>
        <v>44</v>
      </c>
      <c r="C127" s="2">
        <f>CFs!C127</f>
        <v>37453.839999999997</v>
      </c>
      <c r="D127" s="2">
        <f t="shared" si="11"/>
        <v>37453.839999999997</v>
      </c>
      <c r="E127" s="2" t="str">
        <f ca="1">IFERROR(CFs!E127/((1+DISCOUNT)^PV!D$112),"")</f>
        <v/>
      </c>
      <c r="F127" s="2" t="str">
        <f ca="1">IFERROR(CFs!F127/((1+DISCOUNT)^PV!E$112),"")</f>
        <v/>
      </c>
      <c r="G127" s="2" t="str">
        <f ca="1">IFERROR(CFs!G127/((1+DISCOUNT)^PV!F$112),"")</f>
        <v/>
      </c>
      <c r="H127" s="2" t="str">
        <f ca="1">IFERROR(CFs!H127/((1+DISCOUNT)^PV!G$112),"")</f>
        <v/>
      </c>
      <c r="I127" s="2" t="str">
        <f ca="1">IFERROR(CFs!I127/((1+DISCOUNT)^PV!H$112),"")</f>
        <v/>
      </c>
      <c r="J127" s="2" t="str">
        <f ca="1">IFERROR(CFs!J127/((1+DISCOUNT)^PV!I$112),"")</f>
        <v/>
      </c>
      <c r="K127" s="2" t="str">
        <f ca="1">IFERROR(CFs!K127/((1+DISCOUNT)^PV!J$112),"")</f>
        <v/>
      </c>
      <c r="L127" s="2" t="str">
        <f ca="1">IFERROR(CFs!L127/((1+DISCOUNT)^PV!K$112),"")</f>
        <v/>
      </c>
      <c r="M127" s="2" t="str">
        <f ca="1">IFERROR(CFs!M127/((1+DISCOUNT)^PV!L$112),"")</f>
        <v/>
      </c>
      <c r="N127" s="2" t="str">
        <f ca="1">IFERROR(CFs!N127/((1+DISCOUNT)^PV!M$112),"")</f>
        <v/>
      </c>
      <c r="O127" s="2" t="str">
        <f ca="1">IFERROR(CFs!O127/((1+DISCOUNT)^PV!N$112),"")</f>
        <v/>
      </c>
      <c r="P127" s="2" t="str">
        <f ca="1">IFERROR(CFs!P127/((1+DISCOUNT)^PV!O$112),"")</f>
        <v/>
      </c>
      <c r="Q127" s="2" t="str">
        <f ca="1">IFERROR(CFs!Q127/((1+DISCOUNT)^PV!P$112),"")</f>
        <v/>
      </c>
      <c r="R127" s="2" t="str">
        <f ca="1">IFERROR(CFs!R127/((1+DISCOUNT)^PV!Q$112),"")</f>
        <v/>
      </c>
      <c r="S127" s="2" t="str">
        <f ca="1">IFERROR(CFs!S127/((1+DISCOUNT)^PV!R$112),"")</f>
        <v/>
      </c>
      <c r="T127" s="2" t="str">
        <f ca="1">IFERROR(CFs!T127/((1+DISCOUNT)^PV!S$112),"")</f>
        <v/>
      </c>
      <c r="U127" s="2" t="str">
        <f ca="1">IFERROR(CFs!U127/((1+DISCOUNT)^PV!T$112),"")</f>
        <v/>
      </c>
      <c r="V127" s="2" t="str">
        <f ca="1">IFERROR(CFs!V127/((1+DISCOUNT)^PV!U$112),"")</f>
        <v/>
      </c>
      <c r="W127" s="2" t="str">
        <f ca="1">IFERROR(CFs!W127/((1+DISCOUNT)^PV!V$112),"")</f>
        <v/>
      </c>
      <c r="X127" s="2" t="str">
        <f ca="1">IFERROR(CFs!X127/((1+DISCOUNT)^PV!W$112),"")</f>
        <v/>
      </c>
      <c r="Y127" s="2" t="str">
        <f ca="1">IFERROR(CFs!Y127/((1+DISCOUNT)^PV!X$112),"")</f>
        <v/>
      </c>
      <c r="Z127" s="2" t="str">
        <f ca="1">IFERROR(CFs!Z127/((1+DISCOUNT)^PV!Y$112),"")</f>
        <v/>
      </c>
      <c r="AA127" s="2" t="str">
        <f ca="1">IFERROR(CFs!AA127/((1+DISCOUNT)^PV!Z$112),"")</f>
        <v/>
      </c>
      <c r="AB127" s="2" t="str">
        <f ca="1">IFERROR(CFs!AB127/((1+DISCOUNT)^PV!AA$112),"")</f>
        <v/>
      </c>
      <c r="AC127" s="2" t="str">
        <f ca="1">IFERROR(CFs!AC127/((1+DISCOUNT)^PV!AB$112),"")</f>
        <v/>
      </c>
      <c r="AD127" s="2" t="str">
        <f ca="1">IFERROR(CFs!AD127/((1+DISCOUNT)^PV!AC$112),"")</f>
        <v/>
      </c>
      <c r="AE127" s="2" t="str">
        <f ca="1">IFERROR(CFs!AE127/((1+DISCOUNT)^PV!AD$112),"")</f>
        <v/>
      </c>
      <c r="AF127" s="2" t="str">
        <f ca="1">IFERROR(CFs!AF127/((1+DISCOUNT)^PV!AE$112),"")</f>
        <v/>
      </c>
      <c r="AG127" s="2" t="str">
        <f ca="1">IFERROR(CFs!AG127/((1+DISCOUNT)^PV!AF$112),"")</f>
        <v/>
      </c>
      <c r="AH127" s="2" t="str">
        <f ca="1">IFERROR(CFs!AH127/((1+DISCOUNT)^PV!AG$112),"")</f>
        <v/>
      </c>
      <c r="AI127" s="2" t="str">
        <f ca="1">IFERROR(CFs!AI127/((1+DISCOUNT)^PV!AH$112),"")</f>
        <v/>
      </c>
      <c r="AJ127" s="2" t="str">
        <f ca="1">IFERROR(CFs!AJ127/((1+DISCOUNT)^PV!AI$112),"")</f>
        <v/>
      </c>
      <c r="AK127" s="2" t="str">
        <f ca="1">IFERROR(CFs!AK127/((1+DISCOUNT)^PV!AJ$112),"")</f>
        <v/>
      </c>
      <c r="AL127" s="2" t="str">
        <f ca="1">IFERROR(CFs!AL127/((1+DISCOUNT)^PV!AK$112),"")</f>
        <v/>
      </c>
    </row>
    <row r="128" spans="1:38" x14ac:dyDescent="0.25">
      <c r="A128" t="str">
        <f>MAIN!$B$108</f>
        <v>Jumts</v>
      </c>
      <c r="B128" s="2">
        <f ca="1">CFs!B128</f>
        <v>35</v>
      </c>
      <c r="C128" s="2">
        <f>CFs!C128</f>
        <v>49541.97</v>
      </c>
      <c r="D128" s="2">
        <f t="shared" si="11"/>
        <v>49541.97</v>
      </c>
      <c r="E128" s="2" t="str">
        <f ca="1">IFERROR(CFs!E128/((1+DISCOUNT)^PV!D$112),"")</f>
        <v/>
      </c>
      <c r="F128" s="2" t="str">
        <f ca="1">IFERROR(CFs!F128/((1+DISCOUNT)^PV!E$112),"")</f>
        <v/>
      </c>
      <c r="G128" s="2" t="str">
        <f ca="1">IFERROR(CFs!G128/((1+DISCOUNT)^PV!F$112),"")</f>
        <v/>
      </c>
      <c r="H128" s="2" t="str">
        <f ca="1">IFERROR(CFs!H128/((1+DISCOUNT)^PV!G$112),"")</f>
        <v/>
      </c>
      <c r="I128" s="2" t="str">
        <f ca="1">IFERROR(CFs!I128/((1+DISCOUNT)^PV!H$112),"")</f>
        <v/>
      </c>
      <c r="J128" s="2" t="str">
        <f ca="1">IFERROR(CFs!J128/((1+DISCOUNT)^PV!I$112),"")</f>
        <v/>
      </c>
      <c r="K128" s="2" t="str">
        <f ca="1">IFERROR(CFs!K128/((1+DISCOUNT)^PV!J$112),"")</f>
        <v/>
      </c>
      <c r="L128" s="2" t="str">
        <f ca="1">IFERROR(CFs!L128/((1+DISCOUNT)^PV!K$112),"")</f>
        <v/>
      </c>
      <c r="M128" s="2" t="str">
        <f ca="1">IFERROR(CFs!M128/((1+DISCOUNT)^PV!L$112),"")</f>
        <v/>
      </c>
      <c r="N128" s="2" t="str">
        <f ca="1">IFERROR(CFs!N128/((1+DISCOUNT)^PV!M$112),"")</f>
        <v/>
      </c>
      <c r="O128" s="2" t="str">
        <f ca="1">IFERROR(CFs!O128/((1+DISCOUNT)^PV!N$112),"")</f>
        <v/>
      </c>
      <c r="P128" s="2" t="str">
        <f ca="1">IFERROR(CFs!P128/((1+DISCOUNT)^PV!O$112),"")</f>
        <v/>
      </c>
      <c r="Q128" s="2" t="str">
        <f ca="1">IFERROR(CFs!Q128/((1+DISCOUNT)^PV!P$112),"")</f>
        <v/>
      </c>
      <c r="R128" s="2" t="str">
        <f ca="1">IFERROR(CFs!R128/((1+DISCOUNT)^PV!Q$112),"")</f>
        <v/>
      </c>
      <c r="S128" s="2" t="str">
        <f ca="1">IFERROR(CFs!S128/((1+DISCOUNT)^PV!R$112),"")</f>
        <v/>
      </c>
      <c r="T128" s="2" t="str">
        <f ca="1">IFERROR(CFs!T128/((1+DISCOUNT)^PV!S$112),"")</f>
        <v/>
      </c>
      <c r="U128" s="2" t="str">
        <f ca="1">IFERROR(CFs!U128/((1+DISCOUNT)^PV!T$112),"")</f>
        <v/>
      </c>
      <c r="V128" s="2" t="str">
        <f ca="1">IFERROR(CFs!V128/((1+DISCOUNT)^PV!U$112),"")</f>
        <v/>
      </c>
      <c r="W128" s="2" t="str">
        <f ca="1">IFERROR(CFs!W128/((1+DISCOUNT)^PV!V$112),"")</f>
        <v/>
      </c>
      <c r="X128" s="2" t="str">
        <f ca="1">IFERROR(CFs!X128/((1+DISCOUNT)^PV!W$112),"")</f>
        <v/>
      </c>
      <c r="Y128" s="2" t="str">
        <f ca="1">IFERROR(CFs!Y128/((1+DISCOUNT)^PV!X$112),"")</f>
        <v/>
      </c>
      <c r="Z128" s="2" t="str">
        <f ca="1">IFERROR(CFs!Z128/((1+DISCOUNT)^PV!Y$112),"")</f>
        <v/>
      </c>
      <c r="AA128" s="2" t="str">
        <f ca="1">IFERROR(CFs!AA128/((1+DISCOUNT)^PV!Z$112),"")</f>
        <v/>
      </c>
      <c r="AB128" s="2" t="str">
        <f ca="1">IFERROR(CFs!AB128/((1+DISCOUNT)^PV!AA$112),"")</f>
        <v/>
      </c>
      <c r="AC128" s="2" t="str">
        <f ca="1">IFERROR(CFs!AC128/((1+DISCOUNT)^PV!AB$112),"")</f>
        <v/>
      </c>
      <c r="AD128" s="2" t="str">
        <f ca="1">IFERROR(CFs!AD128/((1+DISCOUNT)^PV!AC$112),"")</f>
        <v/>
      </c>
      <c r="AE128" s="2" t="str">
        <f ca="1">IFERROR(CFs!AE128/((1+DISCOUNT)^PV!AD$112),"")</f>
        <v/>
      </c>
      <c r="AF128" s="2" t="str">
        <f ca="1">IFERROR(CFs!AF128/((1+DISCOUNT)^PV!AE$112),"")</f>
        <v/>
      </c>
      <c r="AG128" s="2" t="str">
        <f ca="1">IFERROR(CFs!AG128/((1+DISCOUNT)^PV!AF$112),"")</f>
        <v/>
      </c>
      <c r="AH128" s="2" t="str">
        <f ca="1">IFERROR(CFs!AH128/((1+DISCOUNT)^PV!AG$112),"")</f>
        <v/>
      </c>
      <c r="AI128" s="2" t="str">
        <f ca="1">IFERROR(CFs!AI128/((1+DISCOUNT)^PV!AH$112),"")</f>
        <v/>
      </c>
      <c r="AJ128" s="2" t="str">
        <f ca="1">IFERROR(CFs!AJ128/((1+DISCOUNT)^PV!AI$112),"")</f>
        <v/>
      </c>
      <c r="AK128" s="2" t="str">
        <f ca="1">IFERROR(CFs!AK128/((1+DISCOUNT)^PV!AJ$112),"")</f>
        <v/>
      </c>
      <c r="AL128" s="2">
        <f ca="1">IFERROR(CFs!AL128/((1+DISCOUNT)^PV!AK$112),"")</f>
        <v>22570.821697877695</v>
      </c>
    </row>
    <row r="129" spans="1:38" x14ac:dyDescent="0.25">
      <c r="A129" t="str">
        <f>MAIN!$B$114</f>
        <v>Citas kapitālizmaksas</v>
      </c>
      <c r="B129" s="2">
        <f>CFs!B129</f>
        <v>30</v>
      </c>
      <c r="C129" s="2">
        <f>CFs!C129</f>
        <v>1178935.4314000001</v>
      </c>
      <c r="D129" s="2">
        <f t="shared" ref="D129" si="15">C129</f>
        <v>1178935.4314000001</v>
      </c>
      <c r="E129" s="2" t="str">
        <f>IFERROR(CFs!E129/((1+DISCOUNT)^PV!D$112),"")</f>
        <v/>
      </c>
      <c r="F129" s="2" t="str">
        <f>IFERROR(CFs!F129/((1+DISCOUNT)^PV!E$112),"")</f>
        <v/>
      </c>
      <c r="G129" s="2" t="str">
        <f>IFERROR(CFs!G129/((1+DISCOUNT)^PV!F$112),"")</f>
        <v/>
      </c>
      <c r="H129" s="2" t="str">
        <f>IFERROR(CFs!H129/((1+DISCOUNT)^PV!G$112),"")</f>
        <v/>
      </c>
      <c r="I129" s="2" t="str">
        <f>IFERROR(CFs!I129/((1+DISCOUNT)^PV!H$112),"")</f>
        <v/>
      </c>
      <c r="J129" s="2" t="str">
        <f>IFERROR(CFs!J129/((1+DISCOUNT)^PV!I$112),"")</f>
        <v/>
      </c>
      <c r="K129" s="2" t="str">
        <f>IFERROR(CFs!K129/((1+DISCOUNT)^PV!J$112),"")</f>
        <v/>
      </c>
      <c r="L129" s="2" t="str">
        <f>IFERROR(CFs!L129/((1+DISCOUNT)^PV!K$112),"")</f>
        <v/>
      </c>
      <c r="M129" s="2" t="str">
        <f>IFERROR(CFs!M129/((1+DISCOUNT)^PV!L$112),"")</f>
        <v/>
      </c>
      <c r="N129" s="2" t="str">
        <f>IFERROR(CFs!N129/((1+DISCOUNT)^PV!M$112),"")</f>
        <v/>
      </c>
      <c r="O129" s="2" t="str">
        <f>IFERROR(CFs!O129/((1+DISCOUNT)^PV!N$112),"")</f>
        <v/>
      </c>
      <c r="P129" s="2" t="str">
        <f>IFERROR(CFs!P129/((1+DISCOUNT)^PV!O$112),"")</f>
        <v/>
      </c>
      <c r="Q129" s="2" t="str">
        <f>IFERROR(CFs!Q129/((1+DISCOUNT)^PV!P$112),"")</f>
        <v/>
      </c>
      <c r="R129" s="2" t="str">
        <f>IFERROR(CFs!R129/((1+DISCOUNT)^PV!Q$112),"")</f>
        <v/>
      </c>
      <c r="S129" s="2" t="str">
        <f>IFERROR(CFs!S129/((1+DISCOUNT)^PV!R$112),"")</f>
        <v/>
      </c>
      <c r="T129" s="2" t="str">
        <f>IFERROR(CFs!T129/((1+DISCOUNT)^PV!S$112),"")</f>
        <v/>
      </c>
      <c r="U129" s="2" t="str">
        <f>IFERROR(CFs!U129/((1+DISCOUNT)^PV!T$112),"")</f>
        <v/>
      </c>
      <c r="V129" s="2" t="str">
        <f>IFERROR(CFs!V129/((1+DISCOUNT)^PV!U$112),"")</f>
        <v/>
      </c>
      <c r="W129" s="2" t="str">
        <f>IFERROR(CFs!W129/((1+DISCOUNT)^PV!V$112),"")</f>
        <v/>
      </c>
      <c r="X129" s="2" t="str">
        <f>IFERROR(CFs!X129/((1+DISCOUNT)^PV!W$112),"")</f>
        <v/>
      </c>
      <c r="Y129" s="2" t="str">
        <f>IFERROR(CFs!Y129/((1+DISCOUNT)^PV!X$112),"")</f>
        <v/>
      </c>
      <c r="Z129" s="2" t="str">
        <f>IFERROR(CFs!Z129/((1+DISCOUNT)^PV!Y$112),"")</f>
        <v/>
      </c>
      <c r="AA129" s="2" t="str">
        <f>IFERROR(CFs!AA129/((1+DISCOUNT)^PV!Z$112),"")</f>
        <v/>
      </c>
      <c r="AB129" s="2" t="str">
        <f>IFERROR(CFs!AB129/((1+DISCOUNT)^PV!AA$112),"")</f>
        <v/>
      </c>
      <c r="AC129" s="2" t="str">
        <f>IFERROR(CFs!AC129/((1+DISCOUNT)^PV!AB$112),"")</f>
        <v/>
      </c>
      <c r="AD129" s="2" t="str">
        <f>IFERROR(CFs!AD129/((1+DISCOUNT)^PV!AC$112),"")</f>
        <v/>
      </c>
      <c r="AE129" s="2" t="str">
        <f>IFERROR(CFs!AE129/((1+DISCOUNT)^PV!AD$112),"")</f>
        <v/>
      </c>
      <c r="AF129" s="2" t="str">
        <f>IFERROR(CFs!AF129/((1+DISCOUNT)^PV!AE$112),"")</f>
        <v/>
      </c>
      <c r="AG129" s="2">
        <f>IFERROR(CFs!AG129/((1+DISCOUNT)^PV!AF$112),"")</f>
        <v>602939.60144470271</v>
      </c>
      <c r="AH129" s="2" t="str">
        <f>IFERROR(CFs!AH129/((1+DISCOUNT)^PV!AG$112),"")</f>
        <v/>
      </c>
      <c r="AI129" s="2" t="str">
        <f>IFERROR(CFs!AI129/((1+DISCOUNT)^PV!AH$112),"")</f>
        <v/>
      </c>
      <c r="AJ129" s="2" t="str">
        <f>IFERROR(CFs!AJ129/((1+DISCOUNT)^PV!AI$112),"")</f>
        <v/>
      </c>
      <c r="AK129" s="2" t="str">
        <f>IFERROR(CFs!AK129/((1+DISCOUNT)^PV!AJ$112),"")</f>
        <v/>
      </c>
      <c r="AL129" s="2" t="str">
        <f>IFERROR(CFs!AL129/((1+DISCOUNT)^PV!AK$112),"")</f>
        <v/>
      </c>
    </row>
    <row r="131" spans="1:38" ht="18.75" x14ac:dyDescent="0.3">
      <c r="A131" s="4" t="s">
        <v>6</v>
      </c>
      <c r="B131" s="6" t="s">
        <v>7</v>
      </c>
      <c r="C131" s="6" t="s">
        <v>8</v>
      </c>
      <c r="D131" s="3">
        <v>1</v>
      </c>
      <c r="E131" s="3">
        <v>2</v>
      </c>
      <c r="F131" s="3">
        <v>3</v>
      </c>
      <c r="G131" s="3">
        <v>4</v>
      </c>
      <c r="H131" s="3">
        <v>5</v>
      </c>
      <c r="I131" s="3">
        <v>6</v>
      </c>
      <c r="J131" s="3">
        <v>7</v>
      </c>
      <c r="K131" s="3">
        <v>8</v>
      </c>
      <c r="L131" s="3">
        <v>9</v>
      </c>
      <c r="M131" s="3">
        <v>10</v>
      </c>
      <c r="N131" s="3">
        <v>11</v>
      </c>
      <c r="O131" s="3">
        <v>12</v>
      </c>
      <c r="P131" s="3">
        <v>13</v>
      </c>
      <c r="Q131" s="3">
        <v>14</v>
      </c>
      <c r="R131" s="3">
        <v>15</v>
      </c>
      <c r="S131" s="3">
        <v>16</v>
      </c>
      <c r="T131" s="3">
        <v>17</v>
      </c>
      <c r="U131" s="3">
        <v>18</v>
      </c>
      <c r="V131" s="3">
        <v>19</v>
      </c>
      <c r="W131" s="3">
        <v>20</v>
      </c>
      <c r="X131" s="3">
        <v>21</v>
      </c>
      <c r="Y131" s="3">
        <v>22</v>
      </c>
      <c r="Z131" s="3">
        <v>23</v>
      </c>
      <c r="AA131" s="3">
        <v>24</v>
      </c>
      <c r="AB131" s="3">
        <v>25</v>
      </c>
      <c r="AC131" s="3">
        <v>26</v>
      </c>
      <c r="AD131" s="3">
        <v>27</v>
      </c>
      <c r="AE131" s="3">
        <v>28</v>
      </c>
      <c r="AF131" s="3">
        <v>29</v>
      </c>
      <c r="AG131" s="3">
        <v>30</v>
      </c>
      <c r="AH131" s="3">
        <v>31</v>
      </c>
      <c r="AI131" s="3">
        <v>32</v>
      </c>
      <c r="AJ131" s="3">
        <v>33</v>
      </c>
      <c r="AK131" s="3">
        <v>34</v>
      </c>
      <c r="AL131" s="3">
        <v>35</v>
      </c>
    </row>
    <row r="132" spans="1:38" x14ac:dyDescent="0.25">
      <c r="A132" t="str">
        <f>MAIN!$B$16</f>
        <v>Ēkas būvkonstrukcijas: Karkass</v>
      </c>
      <c r="B132" s="2">
        <f ca="1">CFs!B132</f>
        <v>70</v>
      </c>
      <c r="C132" s="2">
        <f ca="1">CFs!C132</f>
        <v>500.77114285714282</v>
      </c>
      <c r="D132" s="2">
        <f ca="1">CFs!D132</f>
        <v>500.77114285714282</v>
      </c>
      <c r="E132" s="10">
        <f ca="1">IFERROR(CFs!E132/((1+DISCOUNT)^PV!D$131),"")</f>
        <v>489.32494530612234</v>
      </c>
      <c r="F132" s="10">
        <f ca="1">IFERROR(CFs!F132/((1+DISCOUNT)^PV!E$131),"")</f>
        <v>478.1403751276967</v>
      </c>
      <c r="G132" s="10">
        <f ca="1">IFERROR(CFs!G132/((1+DISCOUNT)^PV!F$131),"")</f>
        <v>467.21145226763508</v>
      </c>
      <c r="H132" s="10">
        <f ca="1">IFERROR(CFs!H132/((1+DISCOUNT)^PV!G$131),"")</f>
        <v>456.53233335866065</v>
      </c>
      <c r="I132" s="10">
        <f ca="1">IFERROR(CFs!I132/((1+DISCOUNT)^PV!H$131),"")</f>
        <v>446.0973085961769</v>
      </c>
      <c r="J132" s="10">
        <f ca="1">IFERROR(CFs!J132/((1+DISCOUNT)^PV!I$131),"")</f>
        <v>435.90079868540721</v>
      </c>
      <c r="K132" s="10">
        <f ca="1">IFERROR(CFs!K132/((1+DISCOUNT)^PV!J$131),"")</f>
        <v>425.93735185831218</v>
      </c>
      <c r="L132" s="10">
        <f ca="1">IFERROR(CFs!L132/((1+DISCOUNT)^PV!K$131),"")</f>
        <v>416.2016409586937</v>
      </c>
      <c r="M132" s="10">
        <f ca="1">IFERROR(CFs!M132/((1+DISCOUNT)^PV!L$131),"")</f>
        <v>406.68846059392354</v>
      </c>
      <c r="N132" s="10">
        <f ca="1">IFERROR(CFs!N132/((1+DISCOUNT)^PV!M$131),"")</f>
        <v>397.39272435177668</v>
      </c>
      <c r="O132" s="10">
        <f ca="1">IFERROR(CFs!O132/((1+DISCOUNT)^PV!N$131),"")</f>
        <v>388.30946208087892</v>
      </c>
      <c r="P132" s="10">
        <f ca="1">IFERROR(CFs!P132/((1+DISCOUNT)^PV!O$131),"")</f>
        <v>379.43381723331606</v>
      </c>
      <c r="Q132" s="10">
        <f ca="1">IFERROR(CFs!Q132/((1+DISCOUNT)^PV!P$131),"")</f>
        <v>370.7610442679831</v>
      </c>
      <c r="R132" s="10">
        <f ca="1">IFERROR(CFs!R132/((1+DISCOUNT)^PV!Q$131),"")</f>
        <v>362.28650611328641</v>
      </c>
      <c r="S132" s="10">
        <f ca="1">IFERROR(CFs!S132/((1+DISCOUNT)^PV!R$131),"")</f>
        <v>354.00567168783971</v>
      </c>
      <c r="T132" s="10">
        <f ca="1">IFERROR(CFs!T132/((1+DISCOUNT)^PV!S$131),"")</f>
        <v>345.91411347783202</v>
      </c>
      <c r="U132" s="10">
        <f ca="1">IFERROR(CFs!U132/((1+DISCOUNT)^PV!T$131),"")</f>
        <v>338.00750516976723</v>
      </c>
      <c r="V132" s="10">
        <f ca="1">IFERROR(CFs!V132/((1+DISCOUNT)^PV!U$131),"")</f>
        <v>330.28161933731542</v>
      </c>
      <c r="W132" s="10">
        <f ca="1">IFERROR(CFs!W132/((1+DISCOUNT)^PV!V$131),"")</f>
        <v>322.7323251810339</v>
      </c>
      <c r="X132" s="10">
        <f ca="1">IFERROR(CFs!X132/((1+DISCOUNT)^PV!W$131),"")</f>
        <v>315.35558631975317</v>
      </c>
      <c r="Y132" s="10">
        <f ca="1">IFERROR(CFs!Y132/((1+DISCOUNT)^PV!X$131),"")</f>
        <v>308.14745863244451</v>
      </c>
      <c r="Z132" s="10">
        <f ca="1">IFERROR(CFs!Z132/((1+DISCOUNT)^PV!Y$131),"")</f>
        <v>301.10408814941724</v>
      </c>
      <c r="AA132" s="10">
        <f ca="1">IFERROR(CFs!AA132/((1+DISCOUNT)^PV!Z$131),"")</f>
        <v>294.22170899171618</v>
      </c>
      <c r="AB132" s="10">
        <f ca="1">IFERROR(CFs!AB132/((1+DISCOUNT)^PV!AA$131),"")</f>
        <v>287.49664135761986</v>
      </c>
      <c r="AC132" s="10">
        <f ca="1">IFERROR(CFs!AC132/((1+DISCOUNT)^PV!AB$131),"")</f>
        <v>280.92528955516002</v>
      </c>
      <c r="AD132" s="10">
        <f ca="1">IFERROR(CFs!AD132/((1+DISCOUNT)^PV!AC$131),"")</f>
        <v>274.50414007961348</v>
      </c>
      <c r="AE132" s="10">
        <f ca="1">IFERROR(CFs!AE132/((1+DISCOUNT)^PV!AD$131),"")</f>
        <v>268.22975973493658</v>
      </c>
      <c r="AF132" s="10">
        <f ca="1">IFERROR(CFs!AF132/((1+DISCOUNT)^PV!AE$131),"")</f>
        <v>262.0987937981381</v>
      </c>
      <c r="AG132" s="10">
        <f ca="1">IFERROR(CFs!AG132/((1+DISCOUNT)^PV!AF$131),"")</f>
        <v>256.10796422560918</v>
      </c>
      <c r="AH132" s="10">
        <f ca="1">IFERROR(CFs!AH132/((1+DISCOUNT)^PV!AG$131),"")</f>
        <v>250.2540679004525</v>
      </c>
      <c r="AI132" s="10">
        <f ca="1">IFERROR(CFs!AI132/((1+DISCOUNT)^PV!AH$131),"")</f>
        <v>244.53397491987062</v>
      </c>
      <c r="AJ132" s="10">
        <f ca="1">IFERROR(CFs!AJ132/((1+DISCOUNT)^PV!AI$131),"")</f>
        <v>238.94462692170214</v>
      </c>
      <c r="AK132" s="10">
        <f ca="1">IFERROR(CFs!AK132/((1+DISCOUNT)^PV!AJ$131),"")</f>
        <v>233.48303544920608</v>
      </c>
      <c r="AL132" s="10">
        <f ca="1">IFERROR(CFs!AL132/((1+DISCOUNT)^PV!AK$131),"")</f>
        <v>228.14628035322428</v>
      </c>
    </row>
    <row r="133" spans="1:38" x14ac:dyDescent="0.25">
      <c r="A133" t="str">
        <f>MAIN!$B$22</f>
        <v>Ēkas būvkonstrukcijas: Pamati</v>
      </c>
      <c r="B133" s="2">
        <f ca="1">CFs!B133</f>
        <v>80</v>
      </c>
      <c r="C133" s="2">
        <f ca="1">CFs!C133</f>
        <v>216.20672500000001</v>
      </c>
      <c r="D133" s="2">
        <f ca="1">CFs!D133</f>
        <v>216.20672500000001</v>
      </c>
      <c r="E133" s="10">
        <f ca="1">IFERROR(CFs!E133/((1+DISCOUNT)^PV!D$131),"")</f>
        <v>211.26485699999998</v>
      </c>
      <c r="F133" s="10">
        <f ca="1">IFERROR(CFs!F133/((1+DISCOUNT)^PV!E$131),"")</f>
        <v>206.43594598285716</v>
      </c>
      <c r="G133" s="10">
        <f ca="1">IFERROR(CFs!G133/((1+DISCOUNT)^PV!F$131),"")</f>
        <v>201.71741007467753</v>
      </c>
      <c r="H133" s="10">
        <f ca="1">IFERROR(CFs!H133/((1+DISCOUNT)^PV!G$131),"")</f>
        <v>197.10672641582781</v>
      </c>
      <c r="I133" s="10">
        <f ca="1">IFERROR(CFs!I133/((1+DISCOUNT)^PV!H$131),"")</f>
        <v>192.60142981203745</v>
      </c>
      <c r="J133" s="10">
        <f ca="1">IFERROR(CFs!J133/((1+DISCOUNT)^PV!I$131),"")</f>
        <v>188.19911141633375</v>
      </c>
      <c r="K133" s="10">
        <f ca="1">IFERROR(CFs!K133/((1+DISCOUNT)^PV!J$131),"")</f>
        <v>183.89741744110324</v>
      </c>
      <c r="L133" s="10">
        <f ca="1">IFERROR(CFs!L133/((1+DISCOUNT)^PV!K$131),"")</f>
        <v>179.69404789959236</v>
      </c>
      <c r="M133" s="10">
        <f ca="1">IFERROR(CFs!M133/((1+DISCOUNT)^PV!L$131),"")</f>
        <v>175.58675537617313</v>
      </c>
      <c r="N133" s="10">
        <f ca="1">IFERROR(CFs!N133/((1+DISCOUNT)^PV!M$131),"")</f>
        <v>171.57334382471777</v>
      </c>
      <c r="O133" s="10">
        <f ca="1">IFERROR(CFs!O133/((1+DISCOUNT)^PV!N$131),"")</f>
        <v>167.65166739443848</v>
      </c>
      <c r="P133" s="10">
        <f ca="1">IFERROR(CFs!P133/((1+DISCOUNT)^PV!O$131),"")</f>
        <v>163.81962928256564</v>
      </c>
      <c r="Q133" s="10">
        <f ca="1">IFERROR(CFs!Q133/((1+DISCOUNT)^PV!P$131),"")</f>
        <v>160.07518061324984</v>
      </c>
      <c r="R133" s="10">
        <f ca="1">IFERROR(CFs!R133/((1+DISCOUNT)^PV!Q$131),"")</f>
        <v>156.41631934208988</v>
      </c>
      <c r="S133" s="10">
        <f ca="1">IFERROR(CFs!S133/((1+DISCOUNT)^PV!R$131),"")</f>
        <v>152.84108918569919</v>
      </c>
      <c r="T133" s="10">
        <f ca="1">IFERROR(CFs!T133/((1+DISCOUNT)^PV!S$131),"")</f>
        <v>149.34757857574039</v>
      </c>
      <c r="U133" s="10">
        <f ca="1">IFERROR(CFs!U133/((1+DISCOUNT)^PV!T$131),"")</f>
        <v>145.93391963686631</v>
      </c>
      <c r="V133" s="10">
        <f ca="1">IFERROR(CFs!V133/((1+DISCOUNT)^PV!U$131),"")</f>
        <v>142.59828718802365</v>
      </c>
      <c r="W133" s="10">
        <f ca="1">IFERROR(CFs!W133/((1+DISCOUNT)^PV!V$131),"")</f>
        <v>139.33889776658313</v>
      </c>
      <c r="X133" s="10">
        <f ca="1">IFERROR(CFs!X133/((1+DISCOUNT)^PV!W$131),"")</f>
        <v>136.15400867477553</v>
      </c>
      <c r="Y133" s="10">
        <f ca="1">IFERROR(CFs!Y133/((1+DISCOUNT)^PV!X$131),"")</f>
        <v>133.0419170479235</v>
      </c>
      <c r="Z133" s="10">
        <f ca="1">IFERROR(CFs!Z133/((1+DISCOUNT)^PV!Y$131),"")</f>
        <v>130.00095894397097</v>
      </c>
      <c r="AA133" s="10">
        <f ca="1">IFERROR(CFs!AA133/((1+DISCOUNT)^PV!Z$131),"")</f>
        <v>127.02950845382304</v>
      </c>
      <c r="AB133" s="10">
        <f ca="1">IFERROR(CFs!AB133/((1+DISCOUNT)^PV!AA$131),"")</f>
        <v>124.12597683202138</v>
      </c>
      <c r="AC133" s="10">
        <f ca="1">IFERROR(CFs!AC133/((1+DISCOUNT)^PV!AB$131),"")</f>
        <v>121.28881164728948</v>
      </c>
      <c r="AD133" s="10">
        <f ca="1">IFERROR(CFs!AD133/((1+DISCOUNT)^PV!AC$131),"")</f>
        <v>118.51649595249428</v>
      </c>
      <c r="AE133" s="10">
        <f ca="1">IFERROR(CFs!AE133/((1+DISCOUNT)^PV!AD$131),"")</f>
        <v>115.80754747358012</v>
      </c>
      <c r="AF133" s="10">
        <f ca="1">IFERROR(CFs!AF133/((1+DISCOUNT)^PV!AE$131),"")</f>
        <v>113.16051781704117</v>
      </c>
      <c r="AG133" s="10">
        <f ca="1">IFERROR(CFs!AG133/((1+DISCOUNT)^PV!AF$131),"")</f>
        <v>110.57399169550878</v>
      </c>
      <c r="AH133" s="10">
        <f ca="1">IFERROR(CFs!AH133/((1+DISCOUNT)^PV!AG$131),"")</f>
        <v>108.04658617104005</v>
      </c>
      <c r="AI133" s="10">
        <f ca="1">IFERROR(CFs!AI133/((1+DISCOUNT)^PV!AH$131),"")</f>
        <v>105.57694991570195</v>
      </c>
      <c r="AJ133" s="10">
        <f ca="1">IFERROR(CFs!AJ133/((1+DISCOUNT)^PV!AI$131),"")</f>
        <v>103.16376248905735</v>
      </c>
      <c r="AK133" s="10">
        <f ca="1">IFERROR(CFs!AK133/((1+DISCOUNT)^PV!AJ$131),"")</f>
        <v>100.8057336321646</v>
      </c>
      <c r="AL133" s="10">
        <f ca="1">IFERROR(CFs!AL133/((1+DISCOUNT)^PV!AK$131),"")</f>
        <v>98.501602577715133</v>
      </c>
    </row>
    <row r="134" spans="1:38" x14ac:dyDescent="0.25">
      <c r="A134" t="str">
        <f>MAIN!$B$28</f>
        <v>Ēkas būvkonstrukcijas: Jumts</v>
      </c>
      <c r="B134" s="2">
        <f ca="1">CFs!B134</f>
        <v>80</v>
      </c>
      <c r="C134" s="2">
        <f ca="1">CFs!C134</f>
        <v>253.63037499999999</v>
      </c>
      <c r="D134" s="2">
        <f ca="1">CFs!D134</f>
        <v>253.63037499999999</v>
      </c>
      <c r="E134" s="10">
        <f ca="1">IFERROR(CFs!E134/((1+DISCOUNT)^PV!D$131),"")</f>
        <v>247.8331092857143</v>
      </c>
      <c r="F134" s="10">
        <f ca="1">IFERROR(CFs!F134/((1+DISCOUNT)^PV!E$131),"")</f>
        <v>242.16835250204082</v>
      </c>
      <c r="G134" s="10">
        <f ca="1">IFERROR(CFs!G134/((1+DISCOUNT)^PV!F$131),"")</f>
        <v>236.63307587342271</v>
      </c>
      <c r="H134" s="10">
        <f ca="1">IFERROR(CFs!H134/((1+DISCOUNT)^PV!G$131),"")</f>
        <v>231.22431985345878</v>
      </c>
      <c r="I134" s="10">
        <f ca="1">IFERROR(CFs!I134/((1+DISCOUNT)^PV!H$131),"")</f>
        <v>225.93919254252256</v>
      </c>
      <c r="J134" s="10">
        <f ca="1">IFERROR(CFs!J134/((1+DISCOUNT)^PV!I$131),"")</f>
        <v>220.77486814155066</v>
      </c>
      <c r="K134" s="10">
        <f ca="1">IFERROR(CFs!K134/((1+DISCOUNT)^PV!J$131),"")</f>
        <v>215.7285854411723</v>
      </c>
      <c r="L134" s="10">
        <f ca="1">IFERROR(CFs!L134/((1+DISCOUNT)^PV!K$131),"")</f>
        <v>210.79764634537412</v>
      </c>
      <c r="M134" s="10">
        <f ca="1">IFERROR(CFs!M134/((1+DISCOUNT)^PV!L$131),"")</f>
        <v>205.9794144289084</v>
      </c>
      <c r="N134" s="10">
        <f ca="1">IFERROR(CFs!N134/((1+DISCOUNT)^PV!M$131),"")</f>
        <v>201.2713135276762</v>
      </c>
      <c r="O134" s="10">
        <f ca="1">IFERROR(CFs!O134/((1+DISCOUNT)^PV!N$131),"")</f>
        <v>196.67082636132932</v>
      </c>
      <c r="P134" s="10">
        <f ca="1">IFERROR(CFs!P134/((1+DISCOUNT)^PV!O$131),"")</f>
        <v>192.1754931873561</v>
      </c>
      <c r="Q134" s="10">
        <f ca="1">IFERROR(CFs!Q134/((1+DISCOUNT)^PV!P$131),"")</f>
        <v>187.78291048593078</v>
      </c>
      <c r="R134" s="10">
        <f ca="1">IFERROR(CFs!R134/((1+DISCOUNT)^PV!Q$131),"")</f>
        <v>183.49072967482385</v>
      </c>
      <c r="S134" s="10">
        <f ca="1">IFERROR(CFs!S134/((1+DISCOUNT)^PV!R$131),"")</f>
        <v>179.296655853685</v>
      </c>
      <c r="T134" s="10">
        <f ca="1">IFERROR(CFs!T134/((1+DISCOUNT)^PV!S$131),"")</f>
        <v>175.19844657702936</v>
      </c>
      <c r="U134" s="10">
        <f ca="1">IFERROR(CFs!U134/((1+DISCOUNT)^PV!T$131),"")</f>
        <v>171.19391065526867</v>
      </c>
      <c r="V134" s="10">
        <f ca="1">IFERROR(CFs!V134/((1+DISCOUNT)^PV!U$131),"")</f>
        <v>167.28090698314824</v>
      </c>
      <c r="W134" s="10">
        <f ca="1">IFERROR(CFs!W134/((1+DISCOUNT)^PV!V$131),"")</f>
        <v>163.45734339496198</v>
      </c>
      <c r="X134" s="10">
        <f ca="1">IFERROR(CFs!X134/((1+DISCOUNT)^PV!W$131),"")</f>
        <v>159.72117554593427</v>
      </c>
      <c r="Y134" s="10">
        <f ca="1">IFERROR(CFs!Y134/((1+DISCOUNT)^PV!X$131),"")</f>
        <v>156.07040581917008</v>
      </c>
      <c r="Z134" s="10">
        <f ca="1">IFERROR(CFs!Z134/((1+DISCOUNT)^PV!Y$131),"")</f>
        <v>152.50308225758906</v>
      </c>
      <c r="AA134" s="10">
        <f ca="1">IFERROR(CFs!AA134/((1+DISCOUNT)^PV!Z$131),"")</f>
        <v>149.01729752027271</v>
      </c>
      <c r="AB134" s="10">
        <f ca="1">IFERROR(CFs!AB134/((1+DISCOUNT)^PV!AA$131),"")</f>
        <v>145.6111878626665</v>
      </c>
      <c r="AC134" s="10">
        <f ca="1">IFERROR(CFs!AC134/((1+DISCOUNT)^PV!AB$131),"")</f>
        <v>142.28293214009125</v>
      </c>
      <c r="AD134" s="10">
        <f ca="1">IFERROR(CFs!AD134/((1+DISCOUNT)^PV!AC$131),"")</f>
        <v>139.03075083403203</v>
      </c>
      <c r="AE134" s="10">
        <f ca="1">IFERROR(CFs!AE134/((1+DISCOUNT)^PV!AD$131),"")</f>
        <v>135.8529051006827</v>
      </c>
      <c r="AF134" s="10">
        <f ca="1">IFERROR(CFs!AF134/((1+DISCOUNT)^PV!AE$131),"")</f>
        <v>132.74769584123857</v>
      </c>
      <c r="AG134" s="10">
        <f ca="1">IFERROR(CFs!AG134/((1+DISCOUNT)^PV!AF$131),"")</f>
        <v>129.71346279343882</v>
      </c>
      <c r="AH134" s="10">
        <f ca="1">IFERROR(CFs!AH134/((1+DISCOUNT)^PV!AG$131),"")</f>
        <v>126.74858364387455</v>
      </c>
      <c r="AI134" s="10">
        <f ca="1">IFERROR(CFs!AI134/((1+DISCOUNT)^PV!AH$131),"")</f>
        <v>123.85147316058595</v>
      </c>
      <c r="AJ134" s="10">
        <f ca="1">IFERROR(CFs!AJ134/((1+DISCOUNT)^PV!AI$131),"")</f>
        <v>121.02058234548686</v>
      </c>
      <c r="AK134" s="10">
        <f ca="1">IFERROR(CFs!AK134/((1+DISCOUNT)^PV!AJ$131),"")</f>
        <v>118.25439760616145</v>
      </c>
      <c r="AL134" s="10">
        <f ca="1">IFERROR(CFs!AL134/((1+DISCOUNT)^PV!AK$131),"")</f>
        <v>115.55143994659204</v>
      </c>
    </row>
    <row r="135" spans="1:38" x14ac:dyDescent="0.25">
      <c r="A135" t="str">
        <f>MAIN!$B$34</f>
        <v>Elektroapgāde</v>
      </c>
      <c r="B135" s="2">
        <f ca="1">CFs!B135</f>
        <v>30</v>
      </c>
      <c r="C135" s="2">
        <f ca="1">CFs!C135</f>
        <v>0</v>
      </c>
      <c r="D135" s="2">
        <f ca="1">CFs!D135</f>
        <v>0</v>
      </c>
      <c r="E135" s="10">
        <f ca="1">IFERROR(CFs!E135/((1+DISCOUNT)^PV!D$131),"")</f>
        <v>0</v>
      </c>
      <c r="F135" s="10">
        <f ca="1">IFERROR(CFs!F135/((1+DISCOUNT)^PV!E$131),"")</f>
        <v>0</v>
      </c>
      <c r="G135" s="10">
        <f ca="1">IFERROR(CFs!G135/((1+DISCOUNT)^PV!F$131),"")</f>
        <v>0</v>
      </c>
      <c r="H135" s="10">
        <f ca="1">IFERROR(CFs!H135/((1+DISCOUNT)^PV!G$131),"")</f>
        <v>0</v>
      </c>
      <c r="I135" s="10">
        <f ca="1">IFERROR(CFs!I135/((1+DISCOUNT)^PV!H$131),"")</f>
        <v>0</v>
      </c>
      <c r="J135" s="10">
        <f ca="1">IFERROR(CFs!J135/((1+DISCOUNT)^PV!I$131),"")</f>
        <v>0</v>
      </c>
      <c r="K135" s="10">
        <f ca="1">IFERROR(CFs!K135/((1+DISCOUNT)^PV!J$131),"")</f>
        <v>0</v>
      </c>
      <c r="L135" s="10">
        <f ca="1">IFERROR(CFs!L135/((1+DISCOUNT)^PV!K$131),"")</f>
        <v>0</v>
      </c>
      <c r="M135" s="10">
        <f ca="1">IFERROR(CFs!M135/((1+DISCOUNT)^PV!L$131),"")</f>
        <v>0</v>
      </c>
      <c r="N135" s="10">
        <f ca="1">IFERROR(CFs!N135/((1+DISCOUNT)^PV!M$131),"")</f>
        <v>0</v>
      </c>
      <c r="O135" s="10">
        <f ca="1">IFERROR(CFs!O135/((1+DISCOUNT)^PV!N$131),"")</f>
        <v>0</v>
      </c>
      <c r="P135" s="10">
        <f ca="1">IFERROR(CFs!P135/((1+DISCOUNT)^PV!O$131),"")</f>
        <v>0</v>
      </c>
      <c r="Q135" s="10">
        <f ca="1">IFERROR(CFs!Q135/((1+DISCOUNT)^PV!P$131),"")</f>
        <v>0</v>
      </c>
      <c r="R135" s="10">
        <f ca="1">IFERROR(CFs!R135/((1+DISCOUNT)^PV!Q$131),"")</f>
        <v>0</v>
      </c>
      <c r="S135" s="10">
        <f ca="1">IFERROR(CFs!S135/((1+DISCOUNT)^PV!R$131),"")</f>
        <v>0</v>
      </c>
      <c r="T135" s="10">
        <f ca="1">IFERROR(CFs!T135/((1+DISCOUNT)^PV!S$131),"")</f>
        <v>0</v>
      </c>
      <c r="U135" s="10">
        <f ca="1">IFERROR(CFs!U135/((1+DISCOUNT)^PV!T$131),"")</f>
        <v>0</v>
      </c>
      <c r="V135" s="10">
        <f ca="1">IFERROR(CFs!V135/((1+DISCOUNT)^PV!U$131),"")</f>
        <v>0</v>
      </c>
      <c r="W135" s="10">
        <f ca="1">IFERROR(CFs!W135/((1+DISCOUNT)^PV!V$131),"")</f>
        <v>0</v>
      </c>
      <c r="X135" s="10">
        <f ca="1">IFERROR(CFs!X135/((1+DISCOUNT)^PV!W$131),"")</f>
        <v>0</v>
      </c>
      <c r="Y135" s="10">
        <f ca="1">IFERROR(CFs!Y135/((1+DISCOUNT)^PV!X$131),"")</f>
        <v>0</v>
      </c>
      <c r="Z135" s="10">
        <f ca="1">IFERROR(CFs!Z135/((1+DISCOUNT)^PV!Y$131),"")</f>
        <v>0</v>
      </c>
      <c r="AA135" s="10">
        <f ca="1">IFERROR(CFs!AA135/((1+DISCOUNT)^PV!Z$131),"")</f>
        <v>0</v>
      </c>
      <c r="AB135" s="10">
        <f ca="1">IFERROR(CFs!AB135/((1+DISCOUNT)^PV!AA$131),"")</f>
        <v>0</v>
      </c>
      <c r="AC135" s="10">
        <f ca="1">IFERROR(CFs!AC135/((1+DISCOUNT)^PV!AB$131),"")</f>
        <v>0</v>
      </c>
      <c r="AD135" s="10">
        <f ca="1">IFERROR(CFs!AD135/((1+DISCOUNT)^PV!AC$131),"")</f>
        <v>0</v>
      </c>
      <c r="AE135" s="10">
        <f ca="1">IFERROR(CFs!AE135/((1+DISCOUNT)^PV!AD$131),"")</f>
        <v>0</v>
      </c>
      <c r="AF135" s="10">
        <f ca="1">IFERROR(CFs!AF135/((1+DISCOUNT)^PV!AE$131),"")</f>
        <v>0</v>
      </c>
      <c r="AG135" s="10">
        <f ca="1">IFERROR(CFs!AG135/((1+DISCOUNT)^PV!AF$131),"")</f>
        <v>0</v>
      </c>
      <c r="AH135" s="10">
        <f ca="1">IFERROR(CFs!AH135/((1+DISCOUNT)^PV!AG$131),"")</f>
        <v>0</v>
      </c>
      <c r="AI135" s="10">
        <f ca="1">IFERROR(CFs!AI135/((1+DISCOUNT)^PV!AH$131),"")</f>
        <v>0</v>
      </c>
      <c r="AJ135" s="10">
        <f ca="1">IFERROR(CFs!AJ135/((1+DISCOUNT)^PV!AI$131),"")</f>
        <v>0</v>
      </c>
      <c r="AK135" s="10">
        <f ca="1">IFERROR(CFs!AK135/((1+DISCOUNT)^PV!AJ$131),"")</f>
        <v>0</v>
      </c>
      <c r="AL135" s="10">
        <f ca="1">IFERROR(CFs!AL135/((1+DISCOUNT)^PV!AK$131),"")</f>
        <v>0</v>
      </c>
    </row>
    <row r="136" spans="1:38" x14ac:dyDescent="0.25">
      <c r="A136" t="str">
        <f>MAIN!$B$40</f>
        <v>Ventilācija</v>
      </c>
      <c r="B136" s="2">
        <f ca="1">CFs!B136</f>
        <v>20</v>
      </c>
      <c r="C136" s="2">
        <f ca="1">CFs!C136</f>
        <v>1115.78325</v>
      </c>
      <c r="D136" s="2">
        <f ca="1">CFs!D136</f>
        <v>1115.78325</v>
      </c>
      <c r="E136" s="10">
        <f ca="1">IFERROR(CFs!E136/((1+DISCOUNT)^PV!D$131),"")</f>
        <v>1090.2796328571426</v>
      </c>
      <c r="F136" s="10">
        <f ca="1">IFERROR(CFs!F136/((1+DISCOUNT)^PV!E$131),"")</f>
        <v>1065.3589555346939</v>
      </c>
      <c r="G136" s="10">
        <f ca="1">IFERROR(CFs!G136/((1+DISCOUNT)^PV!F$131),"")</f>
        <v>1041.0078936939008</v>
      </c>
      <c r="H136" s="10">
        <f ca="1">IFERROR(CFs!H136/((1+DISCOUNT)^PV!G$131),"")</f>
        <v>1017.213427552326</v>
      </c>
      <c r="I136" s="10">
        <f ca="1">IFERROR(CFs!I136/((1+DISCOUNT)^PV!H$131),"")</f>
        <v>993.9628349225585</v>
      </c>
      <c r="J136" s="10">
        <f ca="1">IFERROR(CFs!J136/((1+DISCOUNT)^PV!I$131),"")</f>
        <v>971.2436844100431</v>
      </c>
      <c r="K136" s="10">
        <f ca="1">IFERROR(CFs!K136/((1+DISCOUNT)^PV!J$131),"")</f>
        <v>949.04382876638488</v>
      </c>
      <c r="L136" s="10">
        <f ca="1">IFERROR(CFs!L136/((1+DISCOUNT)^PV!K$131),"")</f>
        <v>927.35139839458191</v>
      </c>
      <c r="M136" s="10">
        <f ca="1">IFERROR(CFs!M136/((1+DISCOUNT)^PV!L$131),"")</f>
        <v>906.15479500270578</v>
      </c>
      <c r="N136" s="10">
        <f ca="1">IFERROR(CFs!N136/((1+DISCOUNT)^PV!M$131),"")</f>
        <v>885.44268540264397</v>
      </c>
      <c r="O136" s="10">
        <f ca="1">IFERROR(CFs!O136/((1+DISCOUNT)^PV!N$131),"")</f>
        <v>865.20399545058353</v>
      </c>
      <c r="P136" s="10">
        <f ca="1">IFERROR(CFs!P136/((1+DISCOUNT)^PV!O$131),"")</f>
        <v>845.42790412599891</v>
      </c>
      <c r="Q136" s="10">
        <f ca="1">IFERROR(CFs!Q136/((1+DISCOUNT)^PV!P$131),"")</f>
        <v>826.10383774597597</v>
      </c>
      <c r="R136" s="10">
        <f ca="1">IFERROR(CFs!R136/((1+DISCOUNT)^PV!Q$131),"")</f>
        <v>807.22146431178248</v>
      </c>
      <c r="S136" s="10">
        <f ca="1">IFERROR(CFs!S136/((1+DISCOUNT)^PV!R$131),"")</f>
        <v>788.77068798465575</v>
      </c>
      <c r="T136" s="10">
        <f ca="1">IFERROR(CFs!T136/((1+DISCOUNT)^PV!S$131),"")</f>
        <v>770.74164368786376</v>
      </c>
      <c r="U136" s="10">
        <f ca="1">IFERROR(CFs!U136/((1+DISCOUNT)^PV!T$131),"")</f>
        <v>753.12469183214102</v>
      </c>
      <c r="V136" s="10">
        <f ca="1">IFERROR(CFs!V136/((1+DISCOUNT)^PV!U$131),"")</f>
        <v>735.91041316169208</v>
      </c>
      <c r="W136" s="10">
        <f ca="1">IFERROR(CFs!W136/((1+DISCOUNT)^PV!V$131),"")</f>
        <v>719.08960371799628</v>
      </c>
      <c r="X136" s="10">
        <f ca="1">IFERROR(CFs!X136/((1+DISCOUNT)^PV!W$131),"")</f>
        <v>702.6532699187278</v>
      </c>
      <c r="Y136" s="10">
        <f ca="1">IFERROR(CFs!Y136/((1+DISCOUNT)^PV!X$131),"")</f>
        <v>686.59262374915693</v>
      </c>
      <c r="Z136" s="10">
        <f ca="1">IFERROR(CFs!Z136/((1+DISCOUNT)^PV!Y$131),"")</f>
        <v>670.89907806346196</v>
      </c>
      <c r="AA136" s="10">
        <f ca="1">IFERROR(CFs!AA136/((1+DISCOUNT)^PV!Z$131),"")</f>
        <v>655.56424199343996</v>
      </c>
      <c r="AB136" s="10">
        <f ca="1">IFERROR(CFs!AB136/((1+DISCOUNT)^PV!AA$131),"")</f>
        <v>640.57991646216135</v>
      </c>
      <c r="AC136" s="10">
        <f ca="1">IFERROR(CFs!AC136/((1+DISCOUNT)^PV!AB$131),"")</f>
        <v>625.93808980016911</v>
      </c>
      <c r="AD136" s="10">
        <f ca="1">IFERROR(CFs!AD136/((1+DISCOUNT)^PV!AC$131),"")</f>
        <v>611.63093346187952</v>
      </c>
      <c r="AE136" s="10">
        <f ca="1">IFERROR(CFs!AE136/((1+DISCOUNT)^PV!AD$131),"")</f>
        <v>597.65079783989358</v>
      </c>
      <c r="AF136" s="10">
        <f ca="1">IFERROR(CFs!AF136/((1+DISCOUNT)^PV!AE$131),"")</f>
        <v>583.99020817498183</v>
      </c>
      <c r="AG136" s="10">
        <f ca="1">IFERROR(CFs!AG136/((1+DISCOUNT)^PV!AF$131),"")</f>
        <v>570.64186055955361</v>
      </c>
      <c r="AH136" s="10">
        <f ca="1">IFERROR(CFs!AH136/((1+DISCOUNT)^PV!AG$131),"")</f>
        <v>557.59861803247827</v>
      </c>
      <c r="AI136" s="10">
        <f ca="1">IFERROR(CFs!AI136/((1+DISCOUNT)^PV!AH$131),"")</f>
        <v>544.85350676316432</v>
      </c>
      <c r="AJ136" s="10">
        <f ca="1">IFERROR(CFs!AJ136/((1+DISCOUNT)^PV!AI$131),"")</f>
        <v>532.39971232286348</v>
      </c>
      <c r="AK136" s="10">
        <f ca="1">IFERROR(CFs!AK136/((1+DISCOUNT)^PV!AJ$131),"")</f>
        <v>520.23057604119811</v>
      </c>
      <c r="AL136" s="10">
        <f ca="1">IFERROR(CFs!AL136/((1+DISCOUNT)^PV!AK$131),"")</f>
        <v>508.33959144597077</v>
      </c>
    </row>
    <row r="137" spans="1:38" x14ac:dyDescent="0.25">
      <c r="A137" t="str">
        <f>MAIN!$B$46</f>
        <v>Apkure</v>
      </c>
      <c r="B137" s="2">
        <f ca="1">CFs!B137</f>
        <v>20</v>
      </c>
      <c r="C137" s="2">
        <f ca="1">CFs!C137</f>
        <v>453.06362500000006</v>
      </c>
      <c r="D137" s="2">
        <f ca="1">CFs!D137</f>
        <v>453.06362500000006</v>
      </c>
      <c r="E137" s="10">
        <f ca="1">IFERROR(CFs!E137/((1+DISCOUNT)^PV!D$131),"")</f>
        <v>442.70788500000003</v>
      </c>
      <c r="F137" s="10">
        <f ca="1">IFERROR(CFs!F137/((1+DISCOUNT)^PV!E$131),"")</f>
        <v>432.5888476285715</v>
      </c>
      <c r="G137" s="10">
        <f ca="1">IFERROR(CFs!G137/((1+DISCOUNT)^PV!F$131),"")</f>
        <v>422.70110253991839</v>
      </c>
      <c r="H137" s="10">
        <f ca="1">IFERROR(CFs!H137/((1+DISCOUNT)^PV!G$131),"")</f>
        <v>413.03936305329177</v>
      </c>
      <c r="I137" s="10">
        <f ca="1">IFERROR(CFs!I137/((1+DISCOUNT)^PV!H$131),"")</f>
        <v>403.59846332635937</v>
      </c>
      <c r="J137" s="10">
        <f ca="1">IFERROR(CFs!J137/((1+DISCOUNT)^PV!I$131),"")</f>
        <v>394.37335559318547</v>
      </c>
      <c r="K137" s="10">
        <f ca="1">IFERROR(CFs!K137/((1+DISCOUNT)^PV!J$131),"")</f>
        <v>385.35910746534114</v>
      </c>
      <c r="L137" s="10">
        <f ca="1">IFERROR(CFs!L137/((1+DISCOUNT)^PV!K$131),"")</f>
        <v>376.55089929470483</v>
      </c>
      <c r="M137" s="10">
        <f ca="1">IFERROR(CFs!M137/((1+DISCOUNT)^PV!L$131),"")</f>
        <v>367.94402159654015</v>
      </c>
      <c r="N137" s="10">
        <f ca="1">IFERROR(CFs!N137/((1+DISCOUNT)^PV!M$131),"")</f>
        <v>359.53387253147639</v>
      </c>
      <c r="O137" s="10">
        <f ca="1">IFERROR(CFs!O137/((1+DISCOUNT)^PV!N$131),"")</f>
        <v>351.31595544504262</v>
      </c>
      <c r="P137" s="10">
        <f ca="1">IFERROR(CFs!P137/((1+DISCOUNT)^PV!O$131),"")</f>
        <v>343.2858764634417</v>
      </c>
      <c r="Q137" s="10">
        <f ca="1">IFERROR(CFs!Q137/((1+DISCOUNT)^PV!P$131),"")</f>
        <v>335.43934214427725</v>
      </c>
      <c r="R137" s="10">
        <f ca="1">IFERROR(CFs!R137/((1+DISCOUNT)^PV!Q$131),"")</f>
        <v>327.77215718097955</v>
      </c>
      <c r="S137" s="10">
        <f ca="1">IFERROR(CFs!S137/((1+DISCOUNT)^PV!R$131),"")</f>
        <v>320.28022215969992</v>
      </c>
      <c r="T137" s="10">
        <f ca="1">IFERROR(CFs!T137/((1+DISCOUNT)^PV!S$131),"")</f>
        <v>312.95953136747823</v>
      </c>
      <c r="U137" s="10">
        <f ca="1">IFERROR(CFs!U137/((1+DISCOUNT)^PV!T$131),"")</f>
        <v>305.80617065050728</v>
      </c>
      <c r="V137" s="10">
        <f ca="1">IFERROR(CFs!V137/((1+DISCOUNT)^PV!U$131),"")</f>
        <v>298.81631532135282</v>
      </c>
      <c r="W137" s="10">
        <f ca="1">IFERROR(CFs!W137/((1+DISCOUNT)^PV!V$131),"")</f>
        <v>291.98622811400764</v>
      </c>
      <c r="X137" s="10">
        <f ca="1">IFERROR(CFs!X137/((1+DISCOUNT)^PV!W$131),"")</f>
        <v>285.31225718568749</v>
      </c>
      <c r="Y137" s="10">
        <f ca="1">IFERROR(CFs!Y137/((1+DISCOUNT)^PV!X$131),"")</f>
        <v>278.79083416430035</v>
      </c>
      <c r="Z137" s="10">
        <f ca="1">IFERROR(CFs!Z137/((1+DISCOUNT)^PV!Y$131),"")</f>
        <v>272.41847224054493</v>
      </c>
      <c r="AA137" s="10">
        <f ca="1">IFERROR(CFs!AA137/((1+DISCOUNT)^PV!Z$131),"")</f>
        <v>266.19176430361819</v>
      </c>
      <c r="AB137" s="10">
        <f ca="1">IFERROR(CFs!AB137/((1+DISCOUNT)^PV!AA$131),"")</f>
        <v>260.10738111953549</v>
      </c>
      <c r="AC137" s="10">
        <f ca="1">IFERROR(CFs!AC137/((1+DISCOUNT)^PV!AB$131),"")</f>
        <v>254.16206955108899</v>
      </c>
      <c r="AD137" s="10">
        <f ca="1">IFERROR(CFs!AD137/((1+DISCOUNT)^PV!AC$131),"")</f>
        <v>248.35265081849266</v>
      </c>
      <c r="AE137" s="10">
        <f ca="1">IFERROR(CFs!AE137/((1+DISCOUNT)^PV!AD$131),"")</f>
        <v>242.67601879978426</v>
      </c>
      <c r="AF137" s="10">
        <f ca="1">IFERROR(CFs!AF137/((1+DISCOUNT)^PV!AE$131),"")</f>
        <v>237.12913837007494</v>
      </c>
      <c r="AG137" s="10">
        <f ca="1">IFERROR(CFs!AG137/((1+DISCOUNT)^PV!AF$131),"")</f>
        <v>231.70904377875888</v>
      </c>
      <c r="AH137" s="10">
        <f ca="1">IFERROR(CFs!AH137/((1+DISCOUNT)^PV!AG$131),"")</f>
        <v>226.41283706381591</v>
      </c>
      <c r="AI137" s="10">
        <f ca="1">IFERROR(CFs!AI137/((1+DISCOUNT)^PV!AH$131),"")</f>
        <v>221.23768650235718</v>
      </c>
      <c r="AJ137" s="10">
        <f ca="1">IFERROR(CFs!AJ137/((1+DISCOUNT)^PV!AI$131),"")</f>
        <v>216.18082509658905</v>
      </c>
      <c r="AK137" s="10">
        <f ca="1">IFERROR(CFs!AK137/((1+DISCOUNT)^PV!AJ$131),"")</f>
        <v>211.23954909438132</v>
      </c>
      <c r="AL137" s="10">
        <f ca="1">IFERROR(CFs!AL137/((1+DISCOUNT)^PV!AK$131),"")</f>
        <v>206.41121654365261</v>
      </c>
    </row>
    <row r="138" spans="1:38" x14ac:dyDescent="0.25">
      <c r="A138" t="str">
        <f>MAIN!$B$52</f>
        <v>Ūdensvads, kanalizācija</v>
      </c>
      <c r="B138" s="2">
        <f ca="1">CFs!B138</f>
        <v>30</v>
      </c>
      <c r="C138" s="2">
        <f ca="1">CFs!C138</f>
        <v>149.68039999999999</v>
      </c>
      <c r="D138" s="2">
        <f ca="1">CFs!D138</f>
        <v>149.68039999999999</v>
      </c>
      <c r="E138" s="10">
        <f ca="1">IFERROR(CFs!E138/((1+DISCOUNT)^PV!D$131),"")</f>
        <v>146.25913371428572</v>
      </c>
      <c r="F138" s="10">
        <f ca="1">IFERROR(CFs!F138/((1+DISCOUNT)^PV!E$131),"")</f>
        <v>142.91606780081634</v>
      </c>
      <c r="G138" s="10">
        <f ca="1">IFERROR(CFs!G138/((1+DISCOUNT)^PV!F$131),"")</f>
        <v>139.64941482251194</v>
      </c>
      <c r="H138" s="10">
        <f ca="1">IFERROR(CFs!H138/((1+DISCOUNT)^PV!G$131),"")</f>
        <v>136.45742819799742</v>
      </c>
      <c r="I138" s="10">
        <f ca="1">IFERROR(CFs!I138/((1+DISCOUNT)^PV!H$131),"")</f>
        <v>133.33840126775746</v>
      </c>
      <c r="J138" s="10">
        <f ca="1">IFERROR(CFs!J138/((1+DISCOUNT)^PV!I$131),"")</f>
        <v>130.29066638163732</v>
      </c>
      <c r="K138" s="10">
        <f ca="1">IFERROR(CFs!K138/((1+DISCOUNT)^PV!J$131),"")</f>
        <v>127.31259400719988</v>
      </c>
      <c r="L138" s="10">
        <f ca="1">IFERROR(CFs!L138/((1+DISCOUNT)^PV!K$131),"")</f>
        <v>124.40259185846391</v>
      </c>
      <c r="M138" s="10">
        <f ca="1">IFERROR(CFs!M138/((1+DISCOUNT)^PV!L$131),"")</f>
        <v>121.55910404455615</v>
      </c>
      <c r="N138" s="10">
        <f ca="1">IFERROR(CFs!N138/((1+DISCOUNT)^PV!M$131),"")</f>
        <v>118.78061023782344</v>
      </c>
      <c r="O138" s="10">
        <f ca="1">IFERROR(CFs!O138/((1+DISCOUNT)^PV!N$131),"")</f>
        <v>116.06562486095891</v>
      </c>
      <c r="P138" s="10">
        <f ca="1">IFERROR(CFs!P138/((1+DISCOUNT)^PV!O$131),"")</f>
        <v>113.41269629270843</v>
      </c>
      <c r="Q138" s="10">
        <f ca="1">IFERROR(CFs!Q138/((1+DISCOUNT)^PV!P$131),"")</f>
        <v>110.82040609173221</v>
      </c>
      <c r="R138" s="10">
        <f ca="1">IFERROR(CFs!R138/((1+DISCOUNT)^PV!Q$131),"")</f>
        <v>108.28736823820694</v>
      </c>
      <c r="S138" s="10">
        <f ca="1">IFERROR(CFs!S138/((1+DISCOUNT)^PV!R$131),"")</f>
        <v>105.81222839276218</v>
      </c>
      <c r="T138" s="10">
        <f ca="1">IFERROR(CFs!T138/((1+DISCOUNT)^PV!S$131),"")</f>
        <v>103.39366317235621</v>
      </c>
      <c r="U138" s="10">
        <f ca="1">IFERROR(CFs!U138/((1+DISCOUNT)^PV!T$131),"")</f>
        <v>101.03037944270234</v>
      </c>
      <c r="V138" s="10">
        <f ca="1">IFERROR(CFs!V138/((1+DISCOUNT)^PV!U$131),"")</f>
        <v>98.721113626869155</v>
      </c>
      <c r="W138" s="10">
        <f ca="1">IFERROR(CFs!W138/((1+DISCOUNT)^PV!V$131),"")</f>
        <v>96.464631029683574</v>
      </c>
      <c r="X138" s="10">
        <f ca="1">IFERROR(CFs!X138/((1+DISCOUNT)^PV!W$131),"")</f>
        <v>94.259725177576527</v>
      </c>
      <c r="Y138" s="10">
        <f ca="1">IFERROR(CFs!Y138/((1+DISCOUNT)^PV!X$131),"")</f>
        <v>92.10521717351763</v>
      </c>
      <c r="Z138" s="10">
        <f ca="1">IFERROR(CFs!Z138/((1+DISCOUNT)^PV!Y$131),"")</f>
        <v>89.999955066694383</v>
      </c>
      <c r="AA138" s="10">
        <f ca="1">IFERROR(CFs!AA138/((1+DISCOUNT)^PV!Z$131),"")</f>
        <v>87.942813236598496</v>
      </c>
      <c r="AB138" s="10">
        <f ca="1">IFERROR(CFs!AB138/((1+DISCOUNT)^PV!AA$131),"")</f>
        <v>85.93269179119055</v>
      </c>
      <c r="AC138" s="10">
        <f ca="1">IFERROR(CFs!AC138/((1+DISCOUNT)^PV!AB$131),"")</f>
        <v>83.968515978820477</v>
      </c>
      <c r="AD138" s="10">
        <f ca="1">IFERROR(CFs!AD138/((1+DISCOUNT)^PV!AC$131),"")</f>
        <v>82.049235613590298</v>
      </c>
      <c r="AE138" s="10">
        <f ca="1">IFERROR(CFs!AE138/((1+DISCOUNT)^PV!AD$131),"")</f>
        <v>80.173824513851073</v>
      </c>
      <c r="AF138" s="10">
        <f ca="1">IFERROR(CFs!AF138/((1+DISCOUNT)^PV!AE$131),"")</f>
        <v>78.341279953534496</v>
      </c>
      <c r="AG138" s="10">
        <f ca="1">IFERROR(CFs!AG138/((1+DISCOUNT)^PV!AF$131),"")</f>
        <v>76.550622126025132</v>
      </c>
      <c r="AH138" s="10">
        <f ca="1">IFERROR(CFs!AH138/((1+DISCOUNT)^PV!AG$131),"")</f>
        <v>74.800893620287439</v>
      </c>
      <c r="AI138" s="10">
        <f ca="1">IFERROR(CFs!AI138/((1+DISCOUNT)^PV!AH$131),"")</f>
        <v>73.091158908966563</v>
      </c>
      <c r="AJ138" s="10">
        <f ca="1">IFERROR(CFs!AJ138/((1+DISCOUNT)^PV!AI$131),"")</f>
        <v>71.420503848190194</v>
      </c>
      <c r="AK138" s="10">
        <f ca="1">IFERROR(CFs!AK138/((1+DISCOUNT)^PV!AJ$131),"")</f>
        <v>69.788035188802994</v>
      </c>
      <c r="AL138" s="10">
        <f ca="1">IFERROR(CFs!AL138/((1+DISCOUNT)^PV!AK$131),"")</f>
        <v>68.192880098773202</v>
      </c>
    </row>
    <row r="139" spans="1:38" x14ac:dyDescent="0.25">
      <c r="A139" t="str">
        <f>MAIN!$B$59</f>
        <v>Iekšējā apdare: Griestu apdare</v>
      </c>
      <c r="B139" s="2">
        <f ca="1">CFs!B139</f>
        <v>20</v>
      </c>
      <c r="C139" s="2">
        <f ca="1">CFs!C139</f>
        <v>270.34886375000002</v>
      </c>
      <c r="D139" s="2">
        <f ca="1">CFs!D139</f>
        <v>270.34886375000002</v>
      </c>
      <c r="E139" s="10">
        <f ca="1">IFERROR(CFs!E139/((1+DISCOUNT)^PV!D$131),"")</f>
        <v>264.16946115000002</v>
      </c>
      <c r="F139" s="10">
        <f ca="1">IFERROR(CFs!F139/((1+DISCOUNT)^PV!E$131),"")</f>
        <v>258.131302038</v>
      </c>
      <c r="G139" s="10">
        <f ca="1">IFERROR(CFs!G139/((1+DISCOUNT)^PV!F$131),"")</f>
        <v>252.23115799141709</v>
      </c>
      <c r="H139" s="10">
        <f ca="1">IFERROR(CFs!H139/((1+DISCOUNT)^PV!G$131),"")</f>
        <v>246.46587438018474</v>
      </c>
      <c r="I139" s="10">
        <f ca="1">IFERROR(CFs!I139/((1+DISCOUNT)^PV!H$131),"")</f>
        <v>240.83236868006622</v>
      </c>
      <c r="J139" s="10">
        <f ca="1">IFERROR(CFs!J139/((1+DISCOUNT)^PV!I$131),"")</f>
        <v>235.3276288245219</v>
      </c>
      <c r="K139" s="10">
        <f ca="1">IFERROR(CFs!K139/((1+DISCOUNT)^PV!J$131),"")</f>
        <v>229.94871159424707</v>
      </c>
      <c r="L139" s="10">
        <f ca="1">IFERROR(CFs!L139/((1+DISCOUNT)^PV!K$131),"")</f>
        <v>224.69274104352147</v>
      </c>
      <c r="M139" s="10">
        <f ca="1">IFERROR(CFs!M139/((1+DISCOUNT)^PV!L$131),"")</f>
        <v>219.55690696252668</v>
      </c>
      <c r="N139" s="10">
        <f ca="1">IFERROR(CFs!N139/((1+DISCOUNT)^PV!M$131),"")</f>
        <v>214.53846337481178</v>
      </c>
      <c r="O139" s="10">
        <f ca="1">IFERROR(CFs!O139/((1+DISCOUNT)^PV!N$131),"")</f>
        <v>209.63472706910179</v>
      </c>
      <c r="P139" s="10">
        <f ca="1">IFERROR(CFs!P139/((1+DISCOUNT)^PV!O$131),"")</f>
        <v>204.84307616466521</v>
      </c>
      <c r="Q139" s="10">
        <f ca="1">IFERROR(CFs!Q139/((1+DISCOUNT)^PV!P$131),"")</f>
        <v>200.16094870947282</v>
      </c>
      <c r="R139" s="10">
        <f ca="1">IFERROR(CFs!R139/((1+DISCOUNT)^PV!Q$131),"")</f>
        <v>195.58584131039922</v>
      </c>
      <c r="S139" s="10">
        <f ca="1">IFERROR(CFs!S139/((1+DISCOUNT)^PV!R$131),"")</f>
        <v>191.1153077947329</v>
      </c>
      <c r="T139" s="10">
        <f ca="1">IFERROR(CFs!T139/((1+DISCOUNT)^PV!S$131),"")</f>
        <v>186.74695790228191</v>
      </c>
      <c r="U139" s="10">
        <f ca="1">IFERROR(CFs!U139/((1+DISCOUNT)^PV!T$131),"")</f>
        <v>182.47845600737259</v>
      </c>
      <c r="V139" s="10">
        <f ca="1">IFERROR(CFs!V139/((1+DISCOUNT)^PV!U$131),"")</f>
        <v>178.30751987006121</v>
      </c>
      <c r="W139" s="10">
        <f ca="1">IFERROR(CFs!W139/((1+DISCOUNT)^PV!V$131),"")</f>
        <v>174.2319194158884</v>
      </c>
      <c r="X139" s="10">
        <f ca="1">IFERROR(CFs!X139/((1+DISCOUNT)^PV!W$131),"")</f>
        <v>170.24947554352525</v>
      </c>
      <c r="Y139" s="10">
        <f ca="1">IFERROR(CFs!Y139/((1+DISCOUNT)^PV!X$131),"")</f>
        <v>166.35805895967323</v>
      </c>
      <c r="Z139" s="10">
        <f ca="1">IFERROR(CFs!Z139/((1+DISCOUNT)^PV!Y$131),"")</f>
        <v>162.55558904059501</v>
      </c>
      <c r="AA139" s="10">
        <f ca="1">IFERROR(CFs!AA139/((1+DISCOUNT)^PV!Z$131),"")</f>
        <v>158.84003271966708</v>
      </c>
      <c r="AB139" s="10">
        <f ca="1">IFERROR(CFs!AB139/((1+DISCOUNT)^PV!AA$131),"")</f>
        <v>155.20940340036043</v>
      </c>
      <c r="AC139" s="10">
        <f ca="1">IFERROR(CFs!AC139/((1+DISCOUNT)^PV!AB$131),"")</f>
        <v>151.66175989406645</v>
      </c>
      <c r="AD139" s="10">
        <f ca="1">IFERROR(CFs!AD139/((1+DISCOUNT)^PV!AC$131),"")</f>
        <v>148.19520538220209</v>
      </c>
      <c r="AE139" s="10">
        <f ca="1">IFERROR(CFs!AE139/((1+DISCOUNT)^PV!AD$131),"")</f>
        <v>144.80788640203744</v>
      </c>
      <c r="AF139" s="10">
        <f ca="1">IFERROR(CFs!AF139/((1+DISCOUNT)^PV!AE$131),"")</f>
        <v>141.49799185570521</v>
      </c>
      <c r="AG139" s="10">
        <f ca="1">IFERROR(CFs!AG139/((1+DISCOUNT)^PV!AF$131),"")</f>
        <v>138.2637520418605</v>
      </c>
      <c r="AH139" s="10">
        <f ca="1">IFERROR(CFs!AH139/((1+DISCOUNT)^PV!AG$131),"")</f>
        <v>135.10343770947514</v>
      </c>
      <c r="AI139" s="10">
        <f ca="1">IFERROR(CFs!AI139/((1+DISCOUNT)^PV!AH$131),"")</f>
        <v>132.01535913325853</v>
      </c>
      <c r="AJ139" s="10">
        <f ca="1">IFERROR(CFs!AJ139/((1+DISCOUNT)^PV!AI$131),"")</f>
        <v>128.99786521021264</v>
      </c>
      <c r="AK139" s="10">
        <f ca="1">IFERROR(CFs!AK139/((1+DISCOUNT)^PV!AJ$131),"")</f>
        <v>126.04934257683634</v>
      </c>
      <c r="AL139" s="10">
        <f ca="1">IFERROR(CFs!AL139/((1+DISCOUNT)^PV!AK$131),"")</f>
        <v>123.16821474650865</v>
      </c>
    </row>
    <row r="140" spans="1:38" x14ac:dyDescent="0.25">
      <c r="A140" t="str">
        <f>MAIN!$B$65</f>
        <v>Iekšējā apdare: Grīdu apdare</v>
      </c>
      <c r="B140" s="2">
        <f ca="1">CFs!B140</f>
        <v>20</v>
      </c>
      <c r="C140" s="2">
        <f ca="1">CFs!C140</f>
        <v>567.20567875000006</v>
      </c>
      <c r="D140" s="2">
        <f ca="1">CFs!D140</f>
        <v>567.20567875000006</v>
      </c>
      <c r="E140" s="10">
        <f ca="1">IFERROR(CFs!E140/((1+DISCOUNT)^PV!D$131),"")</f>
        <v>554.24097752142859</v>
      </c>
      <c r="F140" s="10">
        <f ca="1">IFERROR(CFs!F140/((1+DISCOUNT)^PV!E$131),"")</f>
        <v>541.57261232093879</v>
      </c>
      <c r="G140" s="10">
        <f ca="1">IFERROR(CFs!G140/((1+DISCOUNT)^PV!F$131),"")</f>
        <v>529.19380975360309</v>
      </c>
      <c r="H140" s="10">
        <f ca="1">IFERROR(CFs!H140/((1+DISCOUNT)^PV!G$131),"")</f>
        <v>517.0979512449494</v>
      </c>
      <c r="I140" s="10">
        <f ca="1">IFERROR(CFs!I140/((1+DISCOUNT)^PV!H$131),"")</f>
        <v>505.27856950220763</v>
      </c>
      <c r="J140" s="10">
        <f ca="1">IFERROR(CFs!J140/((1+DISCOUNT)^PV!I$131),"")</f>
        <v>493.72934505644292</v>
      </c>
      <c r="K140" s="10">
        <f ca="1">IFERROR(CFs!K140/((1+DISCOUNT)^PV!J$131),"")</f>
        <v>482.44410288372416</v>
      </c>
      <c r="L140" s="10">
        <f ca="1">IFERROR(CFs!L140/((1+DISCOUNT)^PV!K$131),"")</f>
        <v>471.41680910352483</v>
      </c>
      <c r="M140" s="10">
        <f ca="1">IFERROR(CFs!M140/((1+DISCOUNT)^PV!L$131),"")</f>
        <v>460.64156775258709</v>
      </c>
      <c r="N140" s="10">
        <f ca="1">IFERROR(CFs!N140/((1+DISCOUNT)^PV!M$131),"")</f>
        <v>450.11261763252799</v>
      </c>
      <c r="O140" s="10">
        <f ca="1">IFERROR(CFs!O140/((1+DISCOUNT)^PV!N$131),"")</f>
        <v>439.82432922949874</v>
      </c>
      <c r="P140" s="10">
        <f ca="1">IFERROR(CFs!P140/((1+DISCOUNT)^PV!O$131),"")</f>
        <v>429.77120170425309</v>
      </c>
      <c r="Q140" s="10">
        <f ca="1">IFERROR(CFs!Q140/((1+DISCOUNT)^PV!P$131),"")</f>
        <v>419.94785995101296</v>
      </c>
      <c r="R140" s="10">
        <f ca="1">IFERROR(CFs!R140/((1+DISCOUNT)^PV!Q$131),"")</f>
        <v>410.34905172356139</v>
      </c>
      <c r="S140" s="10">
        <f ca="1">IFERROR(CFs!S140/((1+DISCOUNT)^PV!R$131),"")</f>
        <v>400.96964482702276</v>
      </c>
      <c r="T140" s="10">
        <f ca="1">IFERROR(CFs!T140/((1+DISCOUNT)^PV!S$131),"")</f>
        <v>391.80462437383369</v>
      </c>
      <c r="U140" s="10">
        <f ca="1">IFERROR(CFs!U140/((1+DISCOUNT)^PV!T$131),"")</f>
        <v>382.84909010243172</v>
      </c>
      <c r="V140" s="10">
        <f ca="1">IFERROR(CFs!V140/((1+DISCOUNT)^PV!U$131),"")</f>
        <v>374.09825375723329</v>
      </c>
      <c r="W140" s="10">
        <f ca="1">IFERROR(CFs!W140/((1+DISCOUNT)^PV!V$131),"")</f>
        <v>365.54743652849652</v>
      </c>
      <c r="X140" s="10">
        <f ca="1">IFERROR(CFs!X140/((1+DISCOUNT)^PV!W$131),"")</f>
        <v>357.19206655070235</v>
      </c>
      <c r="Y140" s="10">
        <f ca="1">IFERROR(CFs!Y140/((1+DISCOUNT)^PV!X$131),"")</f>
        <v>349.02767645811491</v>
      </c>
      <c r="Z140" s="10">
        <f ca="1">IFERROR(CFs!Z140/((1+DISCOUNT)^PV!Y$131),"")</f>
        <v>341.04990099621517</v>
      </c>
      <c r="AA140" s="10">
        <f ca="1">IFERROR(CFs!AA140/((1+DISCOUNT)^PV!Z$131),"")</f>
        <v>333.25447468773018</v>
      </c>
      <c r="AB140" s="10">
        <f ca="1">IFERROR(CFs!AB140/((1+DISCOUNT)^PV!AA$131),"")</f>
        <v>325.63722955201069</v>
      </c>
      <c r="AC140" s="10">
        <f ca="1">IFERROR(CFs!AC140/((1+DISCOUNT)^PV!AB$131),"")</f>
        <v>318.19409287653616</v>
      </c>
      <c r="AD140" s="10">
        <f ca="1">IFERROR(CFs!AD140/((1+DISCOUNT)^PV!AC$131),"")</f>
        <v>310.92108503935816</v>
      </c>
      <c r="AE140" s="10">
        <f ca="1">IFERROR(CFs!AE140/((1+DISCOUNT)^PV!AD$131),"")</f>
        <v>303.81431738131567</v>
      </c>
      <c r="AF140" s="10">
        <f ca="1">IFERROR(CFs!AF140/((1+DISCOUNT)^PV!AE$131),"")</f>
        <v>296.86999012688563</v>
      </c>
      <c r="AG140" s="10">
        <f ca="1">IFERROR(CFs!AG140/((1+DISCOUNT)^PV!AF$131),"")</f>
        <v>290.08439035255674</v>
      </c>
      <c r="AH140" s="10">
        <f ca="1">IFERROR(CFs!AH140/((1+DISCOUNT)^PV!AG$131),"")</f>
        <v>283.4538900016413</v>
      </c>
      <c r="AI140" s="10">
        <f ca="1">IFERROR(CFs!AI140/((1+DISCOUNT)^PV!AH$131),"")</f>
        <v>276.97494394446085</v>
      </c>
      <c r="AJ140" s="10">
        <f ca="1">IFERROR(CFs!AJ140/((1+DISCOUNT)^PV!AI$131),"")</f>
        <v>270.64408808287317</v>
      </c>
      <c r="AK140" s="10">
        <f ca="1">IFERROR(CFs!AK140/((1+DISCOUNT)^PV!AJ$131),"")</f>
        <v>264.45793749812179</v>
      </c>
      <c r="AL140" s="10">
        <f ca="1">IFERROR(CFs!AL140/((1+DISCOUNT)^PV!AK$131),"")</f>
        <v>258.41318464102187</v>
      </c>
    </row>
    <row r="141" spans="1:38" x14ac:dyDescent="0.25">
      <c r="A141" t="str">
        <f>MAIN!$B$71</f>
        <v>Iekšējā apdare: Sienu apdare</v>
      </c>
      <c r="B141" s="2">
        <f ca="1">CFs!B141</f>
        <v>20</v>
      </c>
      <c r="C141" s="2">
        <f ca="1">CFs!C141</f>
        <v>714.53757400000006</v>
      </c>
      <c r="D141" s="2">
        <f ca="1">CFs!D141</f>
        <v>714.53757400000006</v>
      </c>
      <c r="E141" s="10">
        <f ca="1">IFERROR(CFs!E141/((1+DISCOUNT)^PV!D$131),"")</f>
        <v>698.20528659428578</v>
      </c>
      <c r="F141" s="10">
        <f ca="1">IFERROR(CFs!F141/((1+DISCOUNT)^PV!E$131),"")</f>
        <v>682.24630861498781</v>
      </c>
      <c r="G141" s="10">
        <f ca="1">IFERROR(CFs!G141/((1+DISCOUNT)^PV!F$131),"")</f>
        <v>666.65210727521662</v>
      </c>
      <c r="H141" s="10">
        <f ca="1">IFERROR(CFs!H141/((1+DISCOUNT)^PV!G$131),"")</f>
        <v>651.41434482321188</v>
      </c>
      <c r="I141" s="10">
        <f ca="1">IFERROR(CFs!I141/((1+DISCOUNT)^PV!H$131),"")</f>
        <v>636.52487408439561</v>
      </c>
      <c r="J141" s="10">
        <f ca="1">IFERROR(CFs!J141/((1+DISCOUNT)^PV!I$131),"")</f>
        <v>621.9757341053238</v>
      </c>
      <c r="K141" s="10">
        <f ca="1">IFERROR(CFs!K141/((1+DISCOUNT)^PV!J$131),"")</f>
        <v>607.75914589720196</v>
      </c>
      <c r="L141" s="10">
        <f ca="1">IFERROR(CFs!L141/((1+DISCOUNT)^PV!K$131),"")</f>
        <v>593.86750827669459</v>
      </c>
      <c r="M141" s="10">
        <f ca="1">IFERROR(CFs!M141/((1+DISCOUNT)^PV!L$131),"")</f>
        <v>580.29339380179874</v>
      </c>
      <c r="N141" s="10">
        <f ca="1">IFERROR(CFs!N141/((1+DISCOUNT)^PV!M$131),"")</f>
        <v>567.02954480061476</v>
      </c>
      <c r="O141" s="10">
        <f ca="1">IFERROR(CFs!O141/((1+DISCOUNT)^PV!N$131),"")</f>
        <v>554.06886949088641</v>
      </c>
      <c r="P141" s="10">
        <f ca="1">IFERROR(CFs!P141/((1+DISCOUNT)^PV!O$131),"")</f>
        <v>541.40443818823769</v>
      </c>
      <c r="Q141" s="10">
        <f ca="1">IFERROR(CFs!Q141/((1+DISCOUNT)^PV!P$131),"")</f>
        <v>529.02947960107781</v>
      </c>
      <c r="R141" s="10">
        <f ca="1">IFERROR(CFs!R141/((1+DISCOUNT)^PV!Q$131),"")</f>
        <v>516.93737721019625</v>
      </c>
      <c r="S141" s="10">
        <f ca="1">IFERROR(CFs!S141/((1+DISCOUNT)^PV!R$131),"")</f>
        <v>505.12166573110579</v>
      </c>
      <c r="T141" s="10">
        <f ca="1">IFERROR(CFs!T141/((1+DISCOUNT)^PV!S$131),"")</f>
        <v>493.57602765725198</v>
      </c>
      <c r="U141" s="10">
        <f ca="1">IFERROR(CFs!U141/((1+DISCOUNT)^PV!T$131),"")</f>
        <v>482.29428988222901</v>
      </c>
      <c r="V141" s="10">
        <f ca="1">IFERROR(CFs!V141/((1+DISCOUNT)^PV!U$131),"")</f>
        <v>471.27042039920667</v>
      </c>
      <c r="W141" s="10">
        <f ca="1">IFERROR(CFs!W141/((1+DISCOUNT)^PV!V$131),"")</f>
        <v>460.49852507579624</v>
      </c>
      <c r="X141" s="10">
        <f ca="1">IFERROR(CFs!X141/((1+DISCOUNT)^PV!W$131),"")</f>
        <v>449.97284450263527</v>
      </c>
      <c r="Y141" s="10">
        <f ca="1">IFERROR(CFs!Y141/((1+DISCOUNT)^PV!X$131),"")</f>
        <v>439.68775091400363</v>
      </c>
      <c r="Z141" s="10">
        <f ca="1">IFERROR(CFs!Z141/((1+DISCOUNT)^PV!Y$131),"")</f>
        <v>429.63774517882644</v>
      </c>
      <c r="AA141" s="10">
        <f ca="1">IFERROR(CFs!AA141/((1+DISCOUNT)^PV!Z$131),"")</f>
        <v>419.81745386045321</v>
      </c>
      <c r="AB141" s="10">
        <f ca="1">IFERROR(CFs!AB141/((1+DISCOUNT)^PV!AA$131),"")</f>
        <v>410.22162634364287</v>
      </c>
      <c r="AC141" s="10">
        <f ca="1">IFERROR(CFs!AC141/((1+DISCOUNT)^PV!AB$131),"")</f>
        <v>400.84513202721672</v>
      </c>
      <c r="AD141" s="10">
        <f ca="1">IFERROR(CFs!AD141/((1+DISCOUNT)^PV!AC$131),"")</f>
        <v>391.68295758088038</v>
      </c>
      <c r="AE141" s="10">
        <f ca="1">IFERROR(CFs!AE141/((1+DISCOUNT)^PV!AD$131),"")</f>
        <v>382.73020426474591</v>
      </c>
      <c r="AF141" s="10">
        <f ca="1">IFERROR(CFs!AF141/((1+DISCOUNT)^PV!AE$131),"")</f>
        <v>373.98208531012324</v>
      </c>
      <c r="AG141" s="10">
        <f ca="1">IFERROR(CFs!AG141/((1+DISCOUNT)^PV!AF$131),"")</f>
        <v>365.43392336017746</v>
      </c>
      <c r="AH141" s="10">
        <f ca="1">IFERROR(CFs!AH141/((1+DISCOUNT)^PV!AG$131),"")</f>
        <v>357.08114796908779</v>
      </c>
      <c r="AI141" s="10">
        <f ca="1">IFERROR(CFs!AI141/((1+DISCOUNT)^PV!AH$131),"")</f>
        <v>348.91929315836563</v>
      </c>
      <c r="AJ141" s="10">
        <f ca="1">IFERROR(CFs!AJ141/((1+DISCOUNT)^PV!AI$131),"")</f>
        <v>340.94399502903161</v>
      </c>
      <c r="AK141" s="10">
        <f ca="1">IFERROR(CFs!AK141/((1+DISCOUNT)^PV!AJ$131),"")</f>
        <v>333.15098942836806</v>
      </c>
      <c r="AL141" s="10">
        <f ca="1">IFERROR(CFs!AL141/((1+DISCOUNT)^PV!AK$131),"")</f>
        <v>325.53610967000537</v>
      </c>
    </row>
    <row r="142" spans="1:38" x14ac:dyDescent="0.25">
      <c r="A142" t="str">
        <f>MAIN!$B$77</f>
        <v>Iekšdurvis</v>
      </c>
      <c r="B142" s="2">
        <f ca="1">CFs!B142</f>
        <v>25</v>
      </c>
      <c r="C142" s="2">
        <f ca="1">CFs!C142</f>
        <v>44.6321248</v>
      </c>
      <c r="D142" s="2">
        <f ca="1">CFs!D142</f>
        <v>44.6321248</v>
      </c>
      <c r="E142" s="10">
        <f ca="1">IFERROR(CFs!E142/((1+DISCOUNT)^PV!D$131),"")</f>
        <v>43.611961947428568</v>
      </c>
      <c r="F142" s="10">
        <f ca="1">IFERROR(CFs!F142/((1+DISCOUNT)^PV!E$131),"")</f>
        <v>42.615117102915917</v>
      </c>
      <c r="G142" s="10">
        <f ca="1">IFERROR(CFs!G142/((1+DISCOUNT)^PV!F$131),"")</f>
        <v>41.641057283420693</v>
      </c>
      <c r="H142" s="10">
        <f ca="1">IFERROR(CFs!H142/((1+DISCOUNT)^PV!G$131),"")</f>
        <v>40.689261688371083</v>
      </c>
      <c r="I142" s="10">
        <f ca="1">IFERROR(CFs!I142/((1+DISCOUNT)^PV!H$131),"")</f>
        <v>39.759221421208309</v>
      </c>
      <c r="J142" s="10">
        <f ca="1">IFERROR(CFs!J142/((1+DISCOUNT)^PV!I$131),"")</f>
        <v>38.850439217294984</v>
      </c>
      <c r="K142" s="10">
        <f ca="1">IFERROR(CFs!K142/((1+DISCOUNT)^PV!J$131),"")</f>
        <v>37.96242917804252</v>
      </c>
      <c r="L142" s="10">
        <f ca="1">IFERROR(CFs!L142/((1+DISCOUNT)^PV!K$131),"")</f>
        <v>37.094716511115841</v>
      </c>
      <c r="M142" s="10">
        <f ca="1">IFERROR(CFs!M142/((1+DISCOUNT)^PV!L$131),"")</f>
        <v>36.246837276576052</v>
      </c>
      <c r="N142" s="10">
        <f ca="1">IFERROR(CFs!N142/((1+DISCOUNT)^PV!M$131),"")</f>
        <v>35.418338138825746</v>
      </c>
      <c r="O142" s="10">
        <f ca="1">IFERROR(CFs!O142/((1+DISCOUNT)^PV!N$131),"")</f>
        <v>34.608776124224008</v>
      </c>
      <c r="P142" s="10">
        <f ca="1">IFERROR(CFs!P142/((1+DISCOUNT)^PV!O$131),"")</f>
        <v>33.817718384241751</v>
      </c>
      <c r="Q142" s="10">
        <f ca="1">IFERROR(CFs!Q142/((1+DISCOUNT)^PV!P$131),"")</f>
        <v>33.044741964030507</v>
      </c>
      <c r="R142" s="10">
        <f ca="1">IFERROR(CFs!R142/((1+DISCOUNT)^PV!Q$131),"")</f>
        <v>32.28943357628124</v>
      </c>
      <c r="S142" s="10">
        <f ca="1">IFERROR(CFs!S142/((1+DISCOUNT)^PV!R$131),"")</f>
        <v>31.551389380251944</v>
      </c>
      <c r="T142" s="10">
        <f ca="1">IFERROR(CFs!T142/((1+DISCOUNT)^PV!S$131),"")</f>
        <v>30.830214765846193</v>
      </c>
      <c r="U142" s="10">
        <f ca="1">IFERROR(CFs!U142/((1+DISCOUNT)^PV!T$131),"")</f>
        <v>30.125524142626848</v>
      </c>
      <c r="V142" s="10">
        <f ca="1">IFERROR(CFs!V142/((1+DISCOUNT)^PV!U$131),"")</f>
        <v>29.43694073365252</v>
      </c>
      <c r="W142" s="10">
        <f ca="1">IFERROR(CFs!W142/((1+DISCOUNT)^PV!V$131),"")</f>
        <v>28.764096374026177</v>
      </c>
      <c r="X142" s="10">
        <f ca="1">IFERROR(CFs!X142/((1+DISCOUNT)^PV!W$131),"")</f>
        <v>28.106631314048435</v>
      </c>
      <c r="Y142" s="10">
        <f ca="1">IFERROR(CFs!Y142/((1+DISCOUNT)^PV!X$131),"")</f>
        <v>27.464194026870189</v>
      </c>
      <c r="Z142" s="10">
        <f ca="1">IFERROR(CFs!Z142/((1+DISCOUNT)^PV!Y$131),"")</f>
        <v>26.836441020541727</v>
      </c>
      <c r="AA142" s="10">
        <f ca="1">IFERROR(CFs!AA142/((1+DISCOUNT)^PV!Z$131),"")</f>
        <v>26.223036654357909</v>
      </c>
      <c r="AB142" s="10">
        <f ca="1">IFERROR(CFs!AB142/((1+DISCOUNT)^PV!AA$131),"")</f>
        <v>25.623652959401163</v>
      </c>
      <c r="AC142" s="10">
        <f ca="1">IFERROR(CFs!AC142/((1+DISCOUNT)^PV!AB$131),"")</f>
        <v>25.037969463186279</v>
      </c>
      <c r="AD142" s="10">
        <f ca="1">IFERROR(CFs!AD142/((1+DISCOUNT)^PV!AC$131),"")</f>
        <v>24.465673018313449</v>
      </c>
      <c r="AE142" s="10">
        <f ca="1">IFERROR(CFs!AE142/((1+DISCOUNT)^PV!AD$131),"")</f>
        <v>23.906457635037714</v>
      </c>
      <c r="AF142" s="10">
        <f ca="1">IFERROR(CFs!AF142/((1+DISCOUNT)^PV!AE$131),"")</f>
        <v>23.360024317665427</v>
      </c>
      <c r="AG142" s="10">
        <f ca="1">IFERROR(CFs!AG142/((1+DISCOUNT)^PV!AF$131),"")</f>
        <v>22.826080904690212</v>
      </c>
      <c r="AH142" s="10">
        <f ca="1">IFERROR(CFs!AH142/((1+DISCOUNT)^PV!AG$131),"")</f>
        <v>22.304341912583016</v>
      </c>
      <c r="AI142" s="10">
        <f ca="1">IFERROR(CFs!AI142/((1+DISCOUNT)^PV!AH$131),"")</f>
        <v>21.794528383152539</v>
      </c>
      <c r="AJ142" s="10">
        <f ca="1">IFERROR(CFs!AJ142/((1+DISCOUNT)^PV!AI$131),"")</f>
        <v>21.296367734394771</v>
      </c>
      <c r="AK142" s="10">
        <f ca="1">IFERROR(CFs!AK142/((1+DISCOUNT)^PV!AJ$131),"")</f>
        <v>20.80959361475146</v>
      </c>
      <c r="AL142" s="10">
        <f ca="1">IFERROR(CFs!AL142/((1+DISCOUNT)^PV!AK$131),"")</f>
        <v>20.333945760700001</v>
      </c>
    </row>
    <row r="143" spans="1:38" x14ac:dyDescent="0.25">
      <c r="A143" t="str">
        <f>MAIN!$B$83</f>
        <v>Ārējā apdare</v>
      </c>
      <c r="B143" s="2">
        <f ca="1">CFs!B143</f>
        <v>30</v>
      </c>
      <c r="C143" s="2">
        <f ca="1">CFs!C143</f>
        <v>321.33802166666675</v>
      </c>
      <c r="D143" s="2">
        <f ca="1">CFs!D143</f>
        <v>321.33802166666675</v>
      </c>
      <c r="E143" s="10">
        <f ca="1">IFERROR(CFs!E143/((1+DISCOUNT)^PV!D$131),"")</f>
        <v>313.99315260000009</v>
      </c>
      <c r="F143" s="10">
        <f ca="1">IFERROR(CFs!F143/((1+DISCOUNT)^PV!E$131),"")</f>
        <v>306.81616625485719</v>
      </c>
      <c r="G143" s="10">
        <f ca="1">IFERROR(CFs!G143/((1+DISCOUNT)^PV!F$131),"")</f>
        <v>299.80322531188904</v>
      </c>
      <c r="H143" s="10">
        <f ca="1">IFERROR(CFs!H143/((1+DISCOUNT)^PV!G$131),"")</f>
        <v>292.95058016190302</v>
      </c>
      <c r="I143" s="10">
        <f ca="1">IFERROR(CFs!I143/((1+DISCOUNT)^PV!H$131),"")</f>
        <v>286.25456690105949</v>
      </c>
      <c r="J143" s="10">
        <f ca="1">IFERROR(CFs!J143/((1+DISCOUNT)^PV!I$131),"")</f>
        <v>279.71160537189246</v>
      </c>
      <c r="K143" s="10">
        <f ca="1">IFERROR(CFs!K143/((1+DISCOUNT)^PV!J$131),"")</f>
        <v>273.31819724910633</v>
      </c>
      <c r="L143" s="10">
        <f ca="1">IFERROR(CFs!L143/((1+DISCOUNT)^PV!K$131),"")</f>
        <v>267.07092416912678</v>
      </c>
      <c r="M143" s="10">
        <f ca="1">IFERROR(CFs!M143/((1+DISCOUNT)^PV!L$131),"")</f>
        <v>260.96644590240385</v>
      </c>
      <c r="N143" s="10">
        <f ca="1">IFERROR(CFs!N143/((1+DISCOUNT)^PV!M$131),"")</f>
        <v>255.00149856749178</v>
      </c>
      <c r="O143" s="10">
        <f ca="1">IFERROR(CFs!O143/((1+DISCOUNT)^PV!N$131),"")</f>
        <v>249.1728928859491</v>
      </c>
      <c r="P143" s="10">
        <f ca="1">IFERROR(CFs!P143/((1+DISCOUNT)^PV!O$131),"")</f>
        <v>243.47751247712742</v>
      </c>
      <c r="Q143" s="10">
        <f ca="1">IFERROR(CFs!Q143/((1+DISCOUNT)^PV!P$131),"")</f>
        <v>237.91231219193591</v>
      </c>
      <c r="R143" s="10">
        <f ca="1">IFERROR(CFs!R143/((1+DISCOUNT)^PV!Q$131),"")</f>
        <v>232.47431648469171</v>
      </c>
      <c r="S143" s="10">
        <f ca="1">IFERROR(CFs!S143/((1+DISCOUNT)^PV!R$131),"")</f>
        <v>227.16061782218438</v>
      </c>
      <c r="T143" s="10">
        <f ca="1">IFERROR(CFs!T143/((1+DISCOUNT)^PV!S$131),"")</f>
        <v>221.96837512910591</v>
      </c>
      <c r="U143" s="10">
        <f ca="1">IFERROR(CFs!U143/((1+DISCOUNT)^PV!T$131),"")</f>
        <v>216.89481226901202</v>
      </c>
      <c r="V143" s="10">
        <f ca="1">IFERROR(CFs!V143/((1+DISCOUNT)^PV!U$131),"")</f>
        <v>211.93721656000605</v>
      </c>
      <c r="W143" s="10">
        <f ca="1">IFERROR(CFs!W143/((1+DISCOUNT)^PV!V$131),"")</f>
        <v>207.09293732434878</v>
      </c>
      <c r="X143" s="10">
        <f ca="1">IFERROR(CFs!X143/((1+DISCOUNT)^PV!W$131),"")</f>
        <v>202.35938447122081</v>
      </c>
      <c r="Y143" s="10">
        <f ca="1">IFERROR(CFs!Y143/((1+DISCOUNT)^PV!X$131),"")</f>
        <v>197.73402711187862</v>
      </c>
      <c r="Z143" s="10">
        <f ca="1">IFERROR(CFs!Z143/((1+DISCOUNT)^PV!Y$131),"")</f>
        <v>193.21439220646428</v>
      </c>
      <c r="AA143" s="10">
        <f ca="1">IFERROR(CFs!AA143/((1+DISCOUNT)^PV!Z$131),"")</f>
        <v>188.79806324174507</v>
      </c>
      <c r="AB143" s="10">
        <f ca="1">IFERROR(CFs!AB143/((1+DISCOUNT)^PV!AA$131),"")</f>
        <v>184.48267893907661</v>
      </c>
      <c r="AC143" s="10">
        <f ca="1">IFERROR(CFs!AC143/((1+DISCOUNT)^PV!AB$131),"")</f>
        <v>180.2659319918977</v>
      </c>
      <c r="AD143" s="10">
        <f ca="1">IFERROR(CFs!AD143/((1+DISCOUNT)^PV!AC$131),"")</f>
        <v>176.14556783208292</v>
      </c>
      <c r="AE143" s="10">
        <f ca="1">IFERROR(CFs!AE143/((1+DISCOUNT)^PV!AD$131),"")</f>
        <v>172.11938342449244</v>
      </c>
      <c r="AF143" s="10">
        <f ca="1">IFERROR(CFs!AF143/((1+DISCOUNT)^PV!AE$131),"")</f>
        <v>168.18522608907548</v>
      </c>
      <c r="AG143" s="10">
        <f ca="1">IFERROR(CFs!AG143/((1+DISCOUNT)^PV!AF$131),"")</f>
        <v>164.3409923498966</v>
      </c>
      <c r="AH143" s="10">
        <f ca="1">IFERROR(CFs!AH143/((1+DISCOUNT)^PV!AG$131),"")</f>
        <v>160.58462681047044</v>
      </c>
      <c r="AI143" s="10">
        <f ca="1">IFERROR(CFs!AI143/((1+DISCOUNT)^PV!AH$131),"")</f>
        <v>156.91412105480248</v>
      </c>
      <c r="AJ143" s="10">
        <f ca="1">IFERROR(CFs!AJ143/((1+DISCOUNT)^PV!AI$131),"")</f>
        <v>153.32751257354988</v>
      </c>
      <c r="AK143" s="10">
        <f ca="1">IFERROR(CFs!AK143/((1+DISCOUNT)^PV!AJ$131),"")</f>
        <v>149.82288371472589</v>
      </c>
      <c r="AL143" s="10">
        <f ca="1">IFERROR(CFs!AL143/((1+DISCOUNT)^PV!AK$131),"")</f>
        <v>146.39836065838929</v>
      </c>
    </row>
    <row r="144" spans="1:38" x14ac:dyDescent="0.25">
      <c r="A144" t="str">
        <f>MAIN!$B$90</f>
        <v>Ārsienas</v>
      </c>
      <c r="B144" s="2">
        <f ca="1">CFs!B144</f>
        <v>25</v>
      </c>
      <c r="C144" s="2">
        <f ca="1">CFs!C144</f>
        <v>139.917688</v>
      </c>
      <c r="D144" s="2">
        <f ca="1">CFs!D144</f>
        <v>139.917688</v>
      </c>
      <c r="E144" s="10">
        <f ca="1">IFERROR(CFs!E144/((1+DISCOUNT)^PV!D$131),"")</f>
        <v>136.71956941714285</v>
      </c>
      <c r="F144" s="10">
        <f ca="1">IFERROR(CFs!F144/((1+DISCOUNT)^PV!E$131),"")</f>
        <v>133.59455068760818</v>
      </c>
      <c r="G144" s="10">
        <f ca="1">IFERROR(CFs!G144/((1+DISCOUNT)^PV!F$131),"")</f>
        <v>130.54096095760571</v>
      </c>
      <c r="H144" s="10">
        <f ca="1">IFERROR(CFs!H144/((1+DISCOUNT)^PV!G$131),"")</f>
        <v>127.557167564289</v>
      </c>
      <c r="I144" s="10">
        <f ca="1">IFERROR(CFs!I144/((1+DISCOUNT)^PV!H$131),"")</f>
        <v>124.64157516281954</v>
      </c>
      <c r="J144" s="10">
        <f ca="1">IFERROR(CFs!J144/((1+DISCOUNT)^PV!I$131),"")</f>
        <v>121.79262487338367</v>
      </c>
      <c r="K144" s="10">
        <f ca="1">IFERROR(CFs!K144/((1+DISCOUNT)^PV!J$131),"")</f>
        <v>119.00879344770631</v>
      </c>
      <c r="L144" s="10">
        <f ca="1">IFERROR(CFs!L144/((1+DISCOUNT)^PV!K$131),"")</f>
        <v>116.28859245461589</v>
      </c>
      <c r="M144" s="10">
        <f ca="1">IFERROR(CFs!M144/((1+DISCOUNT)^PV!L$131),"")</f>
        <v>113.63056748422467</v>
      </c>
      <c r="N144" s="10">
        <f ca="1">IFERROR(CFs!N144/((1+DISCOUNT)^PV!M$131),"")</f>
        <v>111.03329737029954</v>
      </c>
      <c r="O144" s="10">
        <f ca="1">IFERROR(CFs!O144/((1+DISCOUNT)^PV!N$131),"")</f>
        <v>108.49539343040698</v>
      </c>
      <c r="P144" s="10">
        <f ca="1">IFERROR(CFs!P144/((1+DISCOUNT)^PV!O$131),"")</f>
        <v>106.01549872342626</v>
      </c>
      <c r="Q144" s="10">
        <f ca="1">IFERROR(CFs!Q144/((1+DISCOUNT)^PV!P$131),"")</f>
        <v>103.59228732403365</v>
      </c>
      <c r="R144" s="10">
        <f ca="1">IFERROR(CFs!R144/((1+DISCOUNT)^PV!Q$131),"")</f>
        <v>101.22446361377004</v>
      </c>
      <c r="S144" s="10">
        <f ca="1">IFERROR(CFs!S144/((1+DISCOUNT)^PV!R$131),"")</f>
        <v>98.910761588312425</v>
      </c>
      <c r="T144" s="10">
        <f ca="1">IFERROR(CFs!T144/((1+DISCOUNT)^PV!S$131),"")</f>
        <v>96.649944180579581</v>
      </c>
      <c r="U144" s="10">
        <f ca="1">IFERROR(CFs!U144/((1+DISCOUNT)^PV!T$131),"")</f>
        <v>94.44080259930918</v>
      </c>
      <c r="V144" s="10">
        <f ca="1">IFERROR(CFs!V144/((1+DISCOUNT)^PV!U$131),"")</f>
        <v>92.282155682753555</v>
      </c>
      <c r="W144" s="10">
        <f ca="1">IFERROR(CFs!W144/((1+DISCOUNT)^PV!V$131),"")</f>
        <v>90.172849267147754</v>
      </c>
      <c r="X144" s="10">
        <f ca="1">IFERROR(CFs!X144/((1+DISCOUNT)^PV!W$131),"")</f>
        <v>88.111755569612953</v>
      </c>
      <c r="Y144" s="10">
        <f ca="1">IFERROR(CFs!Y144/((1+DISCOUNT)^PV!X$131),"")</f>
        <v>86.097772585164662</v>
      </c>
      <c r="Z144" s="10">
        <f ca="1">IFERROR(CFs!Z144/((1+DISCOUNT)^PV!Y$131),"")</f>
        <v>84.12982349750375</v>
      </c>
      <c r="AA144" s="10">
        <f ca="1">IFERROR(CFs!AA144/((1+DISCOUNT)^PV!Z$131),"")</f>
        <v>82.206856103275086</v>
      </c>
      <c r="AB144" s="10">
        <f ca="1">IFERROR(CFs!AB144/((1+DISCOUNT)^PV!AA$131),"")</f>
        <v>80.327842249485954</v>
      </c>
      <c r="AC144" s="10">
        <f ca="1">IFERROR(CFs!AC144/((1+DISCOUNT)^PV!AB$131),"")</f>
        <v>78.491777283783421</v>
      </c>
      <c r="AD144" s="10">
        <f ca="1">IFERROR(CFs!AD144/((1+DISCOUNT)^PV!AC$131),"")</f>
        <v>76.697679517296947</v>
      </c>
      <c r="AE144" s="10">
        <f ca="1">IFERROR(CFs!AE144/((1+DISCOUNT)^PV!AD$131),"")</f>
        <v>74.944589699758723</v>
      </c>
      <c r="AF144" s="10">
        <f ca="1">IFERROR(CFs!AF144/((1+DISCOUNT)^PV!AE$131),"")</f>
        <v>73.231570506621409</v>
      </c>
      <c r="AG144" s="10">
        <f ca="1">IFERROR(CFs!AG144/((1+DISCOUNT)^PV!AF$131),"")</f>
        <v>71.557706037898612</v>
      </c>
      <c r="AH144" s="10">
        <f ca="1">IFERROR(CFs!AH144/((1+DISCOUNT)^PV!AG$131),"")</f>
        <v>69.922101328460954</v>
      </c>
      <c r="AI144" s="10">
        <f ca="1">IFERROR(CFs!AI144/((1+DISCOUNT)^PV!AH$131),"")</f>
        <v>68.323881869524683</v>
      </c>
      <c r="AJ144" s="10">
        <f ca="1">IFERROR(CFs!AJ144/((1+DISCOUNT)^PV!AI$131),"")</f>
        <v>66.762193141078413</v>
      </c>
      <c r="AK144" s="10">
        <f ca="1">IFERROR(CFs!AK144/((1+DISCOUNT)^PV!AJ$131),"")</f>
        <v>65.236200154996624</v>
      </c>
      <c r="AL144" s="10">
        <f ca="1">IFERROR(CFs!AL144/((1+DISCOUNT)^PV!AK$131),"")</f>
        <v>63.745087008596698</v>
      </c>
    </row>
    <row r="145" spans="1:38" x14ac:dyDescent="0.25">
      <c r="A145" t="str">
        <f>MAIN!$B$96</f>
        <v>Logi un stiklotās fasādes</v>
      </c>
      <c r="B145" s="2">
        <f ca="1">CFs!B145</f>
        <v>37</v>
      </c>
      <c r="C145" s="2">
        <f ca="1">CFs!C145</f>
        <v>151.9435</v>
      </c>
      <c r="D145" s="2">
        <f ca="1">CFs!D145</f>
        <v>151.9435</v>
      </c>
      <c r="E145" s="10">
        <f ca="1">IFERROR(CFs!E145/((1+DISCOUNT)^PV!D$131),"")</f>
        <v>148.47050571428571</v>
      </c>
      <c r="F145" s="10">
        <f ca="1">IFERROR(CFs!F145/((1+DISCOUNT)^PV!E$131),"")</f>
        <v>145.07689415510205</v>
      </c>
      <c r="G145" s="10">
        <f ca="1">IFERROR(CFs!G145/((1+DISCOUNT)^PV!F$131),"")</f>
        <v>141.7608508601283</v>
      </c>
      <c r="H145" s="10">
        <f ca="1">IFERROR(CFs!H145/((1+DISCOUNT)^PV!G$131),"")</f>
        <v>138.52060284046823</v>
      </c>
      <c r="I145" s="10">
        <f ca="1">IFERROR(CFs!I145/((1+DISCOUNT)^PV!H$131),"")</f>
        <v>135.35441763268608</v>
      </c>
      <c r="J145" s="10">
        <f ca="1">IFERROR(CFs!J145/((1+DISCOUNT)^PV!I$131),"")</f>
        <v>132.26060237251042</v>
      </c>
      <c r="K145" s="10">
        <f ca="1">IFERROR(CFs!K145/((1+DISCOUNT)^PV!J$131),"")</f>
        <v>129.23750288971016</v>
      </c>
      <c r="L145" s="10">
        <f ca="1">IFERROR(CFs!L145/((1+DISCOUNT)^PV!K$131),"")</f>
        <v>126.28350282365966</v>
      </c>
      <c r="M145" s="10">
        <f ca="1">IFERROR(CFs!M145/((1+DISCOUNT)^PV!L$131),"")</f>
        <v>123.39702275911885</v>
      </c>
      <c r="N145" s="10">
        <f ca="1">IFERROR(CFs!N145/((1+DISCOUNT)^PV!M$131),"")</f>
        <v>120.57651938176757</v>
      </c>
      <c r="O145" s="10">
        <f ca="1">IFERROR(CFs!O145/((1+DISCOUNT)^PV!N$131),"")</f>
        <v>117.82048465304145</v>
      </c>
      <c r="P145" s="10">
        <f ca="1">IFERROR(CFs!P145/((1+DISCOUNT)^PV!O$131),"")</f>
        <v>115.12744500382908</v>
      </c>
      <c r="Q145" s="10">
        <f ca="1">IFERROR(CFs!Q145/((1+DISCOUNT)^PV!P$131),"")</f>
        <v>112.49596054659868</v>
      </c>
      <c r="R145" s="10">
        <f ca="1">IFERROR(CFs!R145/((1+DISCOUNT)^PV!Q$131),"")</f>
        <v>109.9246243055336</v>
      </c>
      <c r="S145" s="10">
        <f ca="1">IFERROR(CFs!S145/((1+DISCOUNT)^PV!R$131),"")</f>
        <v>107.41206146426423</v>
      </c>
      <c r="T145" s="10">
        <f ca="1">IFERROR(CFs!T145/((1+DISCOUNT)^PV!S$131),"")</f>
        <v>104.95692863079535</v>
      </c>
      <c r="U145" s="10">
        <f ca="1">IFERROR(CFs!U145/((1+DISCOUNT)^PV!T$131),"")</f>
        <v>102.5579131192343</v>
      </c>
      <c r="V145" s="10">
        <f ca="1">IFERROR(CFs!V145/((1+DISCOUNT)^PV!U$131),"")</f>
        <v>100.21373224793751</v>
      </c>
      <c r="W145" s="10">
        <f ca="1">IFERROR(CFs!W145/((1+DISCOUNT)^PV!V$131),"")</f>
        <v>97.923132653698943</v>
      </c>
      <c r="X145" s="10">
        <f ca="1">IFERROR(CFs!X145/((1+DISCOUNT)^PV!W$131),"")</f>
        <v>95.684889621614403</v>
      </c>
      <c r="Y145" s="10">
        <f ca="1">IFERROR(CFs!Y145/((1+DISCOUNT)^PV!X$131),"")</f>
        <v>93.497806430263225</v>
      </c>
      <c r="Z145" s="10">
        <f ca="1">IFERROR(CFs!Z145/((1+DISCOUNT)^PV!Y$131),"")</f>
        <v>91.360713711857201</v>
      </c>
      <c r="AA145" s="10">
        <f ca="1">IFERROR(CFs!AA145/((1+DISCOUNT)^PV!Z$131),"")</f>
        <v>89.272468827014748</v>
      </c>
      <c r="AB145" s="10">
        <f ca="1">IFERROR(CFs!AB145/((1+DISCOUNT)^PV!AA$131),"")</f>
        <v>87.231955253825845</v>
      </c>
      <c r="AC145" s="10">
        <f ca="1">IFERROR(CFs!AC145/((1+DISCOUNT)^PV!AB$131),"")</f>
        <v>85.238081990881255</v>
      </c>
      <c r="AD145" s="10">
        <f ca="1">IFERROR(CFs!AD145/((1+DISCOUNT)^PV!AC$131),"")</f>
        <v>83.289782973946814</v>
      </c>
      <c r="AE145" s="10">
        <f ca="1">IFERROR(CFs!AE145/((1+DISCOUNT)^PV!AD$131),"")</f>
        <v>81.386016505970886</v>
      </c>
      <c r="AF145" s="10">
        <f ca="1">IFERROR(CFs!AF145/((1+DISCOUNT)^PV!AE$131),"")</f>
        <v>79.525764700120135</v>
      </c>
      <c r="AG145" s="10">
        <f ca="1">IFERROR(CFs!AG145/((1+DISCOUNT)^PV!AF$131),"")</f>
        <v>77.708032935545944</v>
      </c>
      <c r="AH145" s="10">
        <f ca="1">IFERROR(CFs!AH145/((1+DISCOUNT)^PV!AG$131),"")</f>
        <v>75.931849325590633</v>
      </c>
      <c r="AI145" s="10">
        <f ca="1">IFERROR(CFs!AI145/((1+DISCOUNT)^PV!AH$131),"")</f>
        <v>74.19626419814854</v>
      </c>
      <c r="AJ145" s="10">
        <f ca="1">IFERROR(CFs!AJ145/((1+DISCOUNT)^PV!AI$131),"")</f>
        <v>72.500349587905148</v>
      </c>
      <c r="AK145" s="10">
        <f ca="1">IFERROR(CFs!AK145/((1+DISCOUNT)^PV!AJ$131),"")</f>
        <v>70.843198740181606</v>
      </c>
      <c r="AL145" s="10">
        <f ca="1">IFERROR(CFs!AL145/((1+DISCOUNT)^PV!AK$131),"")</f>
        <v>69.223925626120305</v>
      </c>
    </row>
    <row r="146" spans="1:38" x14ac:dyDescent="0.25">
      <c r="A146" t="str">
        <f>MAIN!$B$102</f>
        <v>Ārdurvis</v>
      </c>
      <c r="B146" s="2">
        <f ca="1">CFs!B146</f>
        <v>44</v>
      </c>
      <c r="C146" s="2">
        <f ca="1">CFs!C146</f>
        <v>17.024472727272727</v>
      </c>
      <c r="D146" s="2">
        <f ca="1">CFs!D146</f>
        <v>17.024472727272727</v>
      </c>
      <c r="E146" s="10">
        <f ca="1">IFERROR(CFs!E146/((1+DISCOUNT)^PV!D$131),"")</f>
        <v>16.635341922077924</v>
      </c>
      <c r="F146" s="10">
        <f ca="1">IFERROR(CFs!F146/((1+DISCOUNT)^PV!E$131),"")</f>
        <v>16.255105535287573</v>
      </c>
      <c r="G146" s="10">
        <f ca="1">IFERROR(CFs!G146/((1+DISCOUNT)^PV!F$131),"")</f>
        <v>15.883560265909569</v>
      </c>
      <c r="H146" s="10">
        <f ca="1">IFERROR(CFs!H146/((1+DISCOUNT)^PV!G$131),"")</f>
        <v>15.520507459831638</v>
      </c>
      <c r="I146" s="10">
        <f ca="1">IFERROR(CFs!I146/((1+DISCOUNT)^PV!H$131),"")</f>
        <v>15.165753003606913</v>
      </c>
      <c r="J146" s="10">
        <f ca="1">IFERROR(CFs!J146/((1+DISCOUNT)^PV!I$131),"")</f>
        <v>14.819107220667329</v>
      </c>
      <c r="K146" s="10">
        <f ca="1">IFERROR(CFs!K146/((1+DISCOUNT)^PV!J$131),"")</f>
        <v>14.480384769909216</v>
      </c>
      <c r="L146" s="10">
        <f ca="1">IFERROR(CFs!L146/((1+DISCOUNT)^PV!K$131),"")</f>
        <v>14.149404546597008</v>
      </c>
      <c r="M146" s="10">
        <f ca="1">IFERROR(CFs!M146/((1+DISCOUNT)^PV!L$131),"")</f>
        <v>13.825989585531934</v>
      </c>
      <c r="N146" s="10">
        <f ca="1">IFERROR(CFs!N146/((1+DISCOUNT)^PV!M$131),"")</f>
        <v>13.50996696643406</v>
      </c>
      <c r="O146" s="10">
        <f ca="1">IFERROR(CFs!O146/((1+DISCOUNT)^PV!N$131),"")</f>
        <v>13.201167721486996</v>
      </c>
      <c r="P146" s="10">
        <f ca="1">IFERROR(CFs!P146/((1+DISCOUNT)^PV!O$131),"")</f>
        <v>12.899426744995868</v>
      </c>
      <c r="Q146" s="10">
        <f ca="1">IFERROR(CFs!Q146/((1+DISCOUNT)^PV!P$131),"")</f>
        <v>12.604582705110246</v>
      </c>
      <c r="R146" s="10">
        <f ca="1">IFERROR(CFs!R146/((1+DISCOUNT)^PV!Q$131),"")</f>
        <v>12.316477957564871</v>
      </c>
      <c r="S146" s="10">
        <f ca="1">IFERROR(CFs!S146/((1+DISCOUNT)^PV!R$131),"")</f>
        <v>12.034958461391957</v>
      </c>
      <c r="T146" s="10">
        <f ca="1">IFERROR(CFs!T146/((1+DISCOUNT)^PV!S$131),"")</f>
        <v>11.759873696560144</v>
      </c>
      <c r="U146" s="10">
        <f ca="1">IFERROR(CFs!U146/((1+DISCOUNT)^PV!T$131),"")</f>
        <v>11.491076583495909</v>
      </c>
      <c r="V146" s="10">
        <f ca="1">IFERROR(CFs!V146/((1+DISCOUNT)^PV!U$131),"")</f>
        <v>11.228423404444575</v>
      </c>
      <c r="W146" s="10">
        <f ca="1">IFERROR(CFs!W146/((1+DISCOUNT)^PV!V$131),"")</f>
        <v>10.971773726628699</v>
      </c>
      <c r="X146" s="10">
        <f ca="1">IFERROR(CFs!X146/((1+DISCOUNT)^PV!W$131),"")</f>
        <v>10.720990327162902</v>
      </c>
      <c r="Y146" s="10">
        <f ca="1">IFERROR(CFs!Y146/((1+DISCOUNT)^PV!X$131),"")</f>
        <v>10.475939119684893</v>
      </c>
      <c r="Z146" s="10">
        <f ca="1">IFERROR(CFs!Z146/((1+DISCOUNT)^PV!Y$131),"")</f>
        <v>10.236489082663525</v>
      </c>
      <c r="AA146" s="10">
        <f ca="1">IFERROR(CFs!AA146/((1+DISCOUNT)^PV!Z$131),"")</f>
        <v>10.002512189345499</v>
      </c>
      <c r="AB146" s="10">
        <f ca="1">IFERROR(CFs!AB146/((1+DISCOUNT)^PV!AA$131),"")</f>
        <v>9.7738833393033175</v>
      </c>
      <c r="AC146" s="10">
        <f ca="1">IFERROR(CFs!AC146/((1+DISCOUNT)^PV!AB$131),"")</f>
        <v>9.5504802915478137</v>
      </c>
      <c r="AD146" s="10">
        <f ca="1">IFERROR(CFs!AD146/((1+DISCOUNT)^PV!AC$131),"")</f>
        <v>9.3321835991695767</v>
      </c>
      <c r="AE146" s="10">
        <f ca="1">IFERROR(CFs!AE146/((1+DISCOUNT)^PV!AD$131),"")</f>
        <v>9.1188765454742722</v>
      </c>
      <c r="AF146" s="10">
        <f ca="1">IFERROR(CFs!AF146/((1+DISCOUNT)^PV!AE$131),"")</f>
        <v>8.9104450815777181</v>
      </c>
      <c r="AG146" s="10">
        <f ca="1">IFERROR(CFs!AG146/((1+DISCOUNT)^PV!AF$131),"")</f>
        <v>8.7067777654273684</v>
      </c>
      <c r="AH146" s="10">
        <f ca="1">IFERROR(CFs!AH146/((1+DISCOUNT)^PV!AG$131),"")</f>
        <v>8.5077657022176023</v>
      </c>
      <c r="AI146" s="10">
        <f ca="1">IFERROR(CFs!AI146/((1+DISCOUNT)^PV!AH$131),"")</f>
        <v>8.3133024861669114</v>
      </c>
      <c r="AJ146" s="10">
        <f ca="1">IFERROR(CFs!AJ146/((1+DISCOUNT)^PV!AI$131),"")</f>
        <v>8.1232841436259537</v>
      </c>
      <c r="AK146" s="10">
        <f ca="1">IFERROR(CFs!AK146/((1+DISCOUNT)^PV!AJ$131),"")</f>
        <v>7.9376090774859316</v>
      </c>
      <c r="AL146" s="10">
        <f ca="1">IFERROR(CFs!AL146/((1+DISCOUNT)^PV!AK$131),"")</f>
        <v>7.7561780128576814</v>
      </c>
    </row>
    <row r="147" spans="1:38" x14ac:dyDescent="0.25">
      <c r="A147" t="str">
        <f>MAIN!$B$108</f>
        <v>Jumts</v>
      </c>
      <c r="B147" s="2">
        <f ca="1">CFs!B147</f>
        <v>35</v>
      </c>
      <c r="C147" s="2">
        <f ca="1">CFs!C147</f>
        <v>70.774242857142852</v>
      </c>
      <c r="D147" s="2">
        <f ca="1">CFs!D147</f>
        <v>70.774242857142852</v>
      </c>
      <c r="E147" s="10">
        <f ca="1">IFERROR(CFs!E147/((1+DISCOUNT)^PV!D$131),"")</f>
        <v>69.156545877551011</v>
      </c>
      <c r="F147" s="10">
        <f ca="1">IFERROR(CFs!F147/((1+DISCOUNT)^PV!E$131),"")</f>
        <v>67.575824828921284</v>
      </c>
      <c r="G147" s="10">
        <f ca="1">IFERROR(CFs!G147/((1+DISCOUNT)^PV!F$131),"")</f>
        <v>66.03123454711735</v>
      </c>
      <c r="H147" s="10">
        <f ca="1">IFERROR(CFs!H147/((1+DISCOUNT)^PV!G$131),"")</f>
        <v>64.521949186040402</v>
      </c>
      <c r="I147" s="10">
        <f ca="1">IFERROR(CFs!I147/((1+DISCOUNT)^PV!H$131),"")</f>
        <v>63.047161776073757</v>
      </c>
      <c r="J147" s="10">
        <f ca="1">IFERROR(CFs!J147/((1+DISCOUNT)^PV!I$131),"")</f>
        <v>61.606083792620652</v>
      </c>
      <c r="K147" s="10">
        <f ca="1">IFERROR(CFs!K147/((1+DISCOUNT)^PV!J$131),"")</f>
        <v>60.197944734503601</v>
      </c>
      <c r="L147" s="10">
        <f ca="1">IFERROR(CFs!L147/((1+DISCOUNT)^PV!K$131),"")</f>
        <v>58.821991712000667</v>
      </c>
      <c r="M147" s="10">
        <f ca="1">IFERROR(CFs!M147/((1+DISCOUNT)^PV!L$131),"")</f>
        <v>57.477489044297798</v>
      </c>
      <c r="N147" s="10">
        <f ca="1">IFERROR(CFs!N147/((1+DISCOUNT)^PV!M$131),"")</f>
        <v>56.16371786614242</v>
      </c>
      <c r="O147" s="10">
        <f ca="1">IFERROR(CFs!O147/((1+DISCOUNT)^PV!N$131),"")</f>
        <v>54.879975743487734</v>
      </c>
      <c r="P147" s="10">
        <f ca="1">IFERROR(CFs!P147/((1+DISCOUNT)^PV!O$131),"")</f>
        <v>53.625576297922308</v>
      </c>
      <c r="Q147" s="10">
        <f ca="1">IFERROR(CFs!Q147/((1+DISCOUNT)^PV!P$131),"")</f>
        <v>52.399848839684076</v>
      </c>
      <c r="R147" s="10">
        <f ca="1">IFERROR(CFs!R147/((1+DISCOUNT)^PV!Q$131),"")</f>
        <v>51.202138009062736</v>
      </c>
      <c r="S147" s="10">
        <f ca="1">IFERROR(CFs!S147/((1+DISCOUNT)^PV!R$131),"")</f>
        <v>50.031803425998433</v>
      </c>
      <c r="T147" s="10">
        <f ca="1">IFERROR(CFs!T147/((1+DISCOUNT)^PV!S$131),"")</f>
        <v>48.888219347689905</v>
      </c>
      <c r="U147" s="10">
        <f ca="1">IFERROR(CFs!U147/((1+DISCOUNT)^PV!T$131),"")</f>
        <v>47.770774334028417</v>
      </c>
      <c r="V147" s="10">
        <f ca="1">IFERROR(CFs!V147/((1+DISCOUNT)^PV!U$131),"")</f>
        <v>46.678870920679195</v>
      </c>
      <c r="W147" s="10">
        <f ca="1">IFERROR(CFs!W147/((1+DISCOUNT)^PV!V$131),"")</f>
        <v>45.611925299635097</v>
      </c>
      <c r="X147" s="10">
        <f ca="1">IFERROR(CFs!X147/((1+DISCOUNT)^PV!W$131),"")</f>
        <v>44.569367007072017</v>
      </c>
      <c r="Y147" s="10">
        <f ca="1">IFERROR(CFs!Y147/((1+DISCOUNT)^PV!X$131),"")</f>
        <v>43.550638618338944</v>
      </c>
      <c r="Z147" s="10">
        <f ca="1">IFERROR(CFs!Z147/((1+DISCOUNT)^PV!Y$131),"")</f>
        <v>42.555195449919772</v>
      </c>
      <c r="AA147" s="10">
        <f ca="1">IFERROR(CFs!AA147/((1+DISCOUNT)^PV!Z$131),"")</f>
        <v>41.582505268207314</v>
      </c>
      <c r="AB147" s="10">
        <f ca="1">IFERROR(CFs!AB147/((1+DISCOUNT)^PV!AA$131),"")</f>
        <v>40.632048004934013</v>
      </c>
      <c r="AC147" s="10">
        <f ca="1">IFERROR(CFs!AC147/((1+DISCOUNT)^PV!AB$131),"")</f>
        <v>39.703315479106948</v>
      </c>
      <c r="AD147" s="10">
        <f ca="1">IFERROR(CFs!AD147/((1+DISCOUNT)^PV!AC$131),"")</f>
        <v>38.795811125298783</v>
      </c>
      <c r="AE147" s="10">
        <f ca="1">IFERROR(CFs!AE147/((1+DISCOUNT)^PV!AD$131),"")</f>
        <v>37.9090497281491</v>
      </c>
      <c r="AF147" s="10">
        <f ca="1">IFERROR(CFs!AF147/((1+DISCOUNT)^PV!AE$131),"")</f>
        <v>37.042557162934273</v>
      </c>
      <c r="AG147" s="10">
        <f ca="1">IFERROR(CFs!AG147/((1+DISCOUNT)^PV!AF$131),"")</f>
        <v>36.195870142067193</v>
      </c>
      <c r="AH147" s="10">
        <f ca="1">IFERROR(CFs!AH147/((1+DISCOUNT)^PV!AG$131),"")</f>
        <v>35.368535967391388</v>
      </c>
      <c r="AI147" s="10">
        <f ca="1">IFERROR(CFs!AI147/((1+DISCOUNT)^PV!AH$131),"")</f>
        <v>34.560112288136715</v>
      </c>
      <c r="AJ147" s="10">
        <f ca="1">IFERROR(CFs!AJ147/((1+DISCOUNT)^PV!AI$131),"")</f>
        <v>33.770166864407877</v>
      </c>
      <c r="AK147" s="10">
        <f ca="1">IFERROR(CFs!AK147/((1+DISCOUNT)^PV!AJ$131),"")</f>
        <v>32.998277336078552</v>
      </c>
      <c r="AL147" s="10">
        <f ca="1">IFERROR(CFs!AL147/((1+DISCOUNT)^PV!AK$131),"")</f>
        <v>32.244030996968185</v>
      </c>
    </row>
    <row r="148" spans="1:38" x14ac:dyDescent="0.25">
      <c r="A148" t="str">
        <f>MAIN!$B$114</f>
        <v>Citas kapitālizmaksas</v>
      </c>
      <c r="B148" s="2">
        <f>CFs!B148</f>
        <v>30</v>
      </c>
      <c r="C148" s="2">
        <f>CFs!C148</f>
        <v>200</v>
      </c>
      <c r="D148" s="2">
        <f>CFs!D148</f>
        <v>200</v>
      </c>
      <c r="E148" s="10">
        <f>IFERROR(CFs!E148/((1+DISCOUNT)^PV!D$131),"")</f>
        <v>195.42857142857144</v>
      </c>
      <c r="F148" s="10">
        <f>IFERROR(CFs!F148/((1+DISCOUNT)^PV!E$131),"")</f>
        <v>190.96163265306126</v>
      </c>
      <c r="G148" s="10">
        <f>IFERROR(CFs!G148/((1+DISCOUNT)^PV!F$131),"")</f>
        <v>186.59679533527697</v>
      </c>
      <c r="H148" s="10">
        <f>IFERROR(CFs!H148/((1+DISCOUNT)^PV!G$131),"")</f>
        <v>182.33172572761353</v>
      </c>
      <c r="I148" s="10">
        <f>IFERROR(CFs!I148/((1+DISCOUNT)^PV!H$131),"")</f>
        <v>178.16414342526804</v>
      </c>
      <c r="J148" s="10">
        <f>IFERROR(CFs!J148/((1+DISCOUNT)^PV!I$131),"")</f>
        <v>174.09182014697623</v>
      </c>
      <c r="K148" s="10">
        <f>IFERROR(CFs!K148/((1+DISCOUNT)^PV!J$131),"")</f>
        <v>170.11257854361676</v>
      </c>
      <c r="L148" s="10">
        <f>IFERROR(CFs!L148/((1+DISCOUNT)^PV!K$131),"")</f>
        <v>166.22429103404841</v>
      </c>
      <c r="M148" s="10">
        <f>IFERROR(CFs!M148/((1+DISCOUNT)^PV!L$131),"")</f>
        <v>162.42487866755587</v>
      </c>
      <c r="N148" s="10">
        <f>IFERROR(CFs!N148/((1+DISCOUNT)^PV!M$131),"")</f>
        <v>158.71231001229745</v>
      </c>
      <c r="O148" s="10">
        <f>IFERROR(CFs!O148/((1+DISCOUNT)^PV!N$131),"")</f>
        <v>155.08460006915922</v>
      </c>
      <c r="P148" s="10">
        <f>IFERROR(CFs!P148/((1+DISCOUNT)^PV!O$131),"")</f>
        <v>151.53980921043561</v>
      </c>
      <c r="Q148" s="10">
        <f>IFERROR(CFs!Q148/((1+DISCOUNT)^PV!P$131),"")</f>
        <v>148.0760421427685</v>
      </c>
      <c r="R148" s="10">
        <f>IFERROR(CFs!R148/((1+DISCOUNT)^PV!Q$131),"")</f>
        <v>144.69144689379098</v>
      </c>
      <c r="S148" s="10">
        <f>IFERROR(CFs!S148/((1+DISCOUNT)^PV!R$131),"")</f>
        <v>141.38421382193283</v>
      </c>
      <c r="T148" s="10">
        <f>IFERROR(CFs!T148/((1+DISCOUNT)^PV!S$131),"")</f>
        <v>138.15257464886011</v>
      </c>
      <c r="U148" s="10">
        <f>IFERROR(CFs!U148/((1+DISCOUNT)^PV!T$131),"")</f>
        <v>134.99480151402901</v>
      </c>
      <c r="V148" s="10">
        <f>IFERROR(CFs!V148/((1+DISCOUNT)^PV!U$131),"")</f>
        <v>131.9092060508512</v>
      </c>
      <c r="W148" s="10">
        <f>IFERROR(CFs!W148/((1+DISCOUNT)^PV!V$131),"")</f>
        <v>128.89413848397461</v>
      </c>
      <c r="X148" s="10">
        <f>IFERROR(CFs!X148/((1+DISCOUNT)^PV!W$131),"")</f>
        <v>125.94798674719806</v>
      </c>
      <c r="Y148" s="10">
        <f>IFERROR(CFs!Y148/((1+DISCOUNT)^PV!X$131),"")</f>
        <v>123.06917562154781</v>
      </c>
      <c r="Z148" s="10">
        <f>IFERROR(CFs!Z148/((1+DISCOUNT)^PV!Y$131),"")</f>
        <v>120.25616589305528</v>
      </c>
      <c r="AA148" s="10">
        <f>IFERROR(CFs!AA148/((1+DISCOUNT)^PV!Z$131),"")</f>
        <v>117.50745352978544</v>
      </c>
      <c r="AB148" s="10">
        <f>IFERROR(CFs!AB148/((1+DISCOUNT)^PV!AA$131),"")</f>
        <v>114.82156887767606</v>
      </c>
      <c r="AC148" s="10">
        <f>IFERROR(CFs!AC148/((1+DISCOUNT)^PV!AB$131),"")</f>
        <v>112.19707587475774</v>
      </c>
      <c r="AD148" s="10">
        <f>IFERROR(CFs!AD148/((1+DISCOUNT)^PV!AC$131),"")</f>
        <v>109.63257128333471</v>
      </c>
      <c r="AE148" s="10">
        <f>IFERROR(CFs!AE148/((1+DISCOUNT)^PV!AD$131),"")</f>
        <v>107.12668393971562</v>
      </c>
      <c r="AF148" s="10">
        <f>IFERROR(CFs!AF148/((1+DISCOUNT)^PV!AE$131),"")</f>
        <v>104.67807402109358</v>
      </c>
      <c r="AG148" s="10">
        <f>IFERROR(CFs!AG148/((1+DISCOUNT)^PV!AF$131),"")</f>
        <v>102.28543232918284</v>
      </c>
      <c r="AH148" s="10">
        <f>IFERROR(CFs!AH148/((1+DISCOUNT)^PV!AG$131),"")</f>
        <v>99.947479590230131</v>
      </c>
      <c r="AI148" s="10">
        <f>IFERROR(CFs!AI148/((1+DISCOUNT)^PV!AH$131),"")</f>
        <v>97.66296577102483</v>
      </c>
      <c r="AJ148" s="10">
        <f>IFERROR(CFs!AJ148/((1+DISCOUNT)^PV!AI$131),"")</f>
        <v>95.430669410544283</v>
      </c>
      <c r="AK148" s="10">
        <f>IFERROR(CFs!AK148/((1+DISCOUNT)^PV!AJ$131),"")</f>
        <v>93.249396966874684</v>
      </c>
      <c r="AL148" s="10">
        <f>IFERROR(CFs!AL148/((1+DISCOUNT)^PV!AK$131),"")</f>
        <v>91.117982179060419</v>
      </c>
    </row>
    <row r="151" spans="1:38" x14ac:dyDescent="0.25">
      <c r="F151" s="164" t="s">
        <v>74</v>
      </c>
      <c r="G151" s="164"/>
      <c r="H151" s="164"/>
      <c r="J151" s="164" t="str">
        <f>"CAPEX Y2-Y"&amp;MAIN!$G$7</f>
        <v>CAPEX Y2-Y20</v>
      </c>
      <c r="K151" s="164"/>
      <c r="L151" s="164"/>
    </row>
    <row r="152" spans="1:38" x14ac:dyDescent="0.25">
      <c r="A152" s="5" t="str">
        <f>"CAPEX for "&amp;MAIN!$G$7&amp;" years"</f>
        <v>CAPEX for 20 years</v>
      </c>
      <c r="B152" s="11">
        <v>1</v>
      </c>
      <c r="C152" s="11">
        <v>2</v>
      </c>
      <c r="D152" s="11">
        <v>3</v>
      </c>
      <c r="F152" s="11">
        <v>1</v>
      </c>
      <c r="G152" s="11">
        <v>2</v>
      </c>
      <c r="H152" s="11">
        <v>3</v>
      </c>
      <c r="J152" s="11">
        <v>1</v>
      </c>
      <c r="K152" s="11">
        <v>2</v>
      </c>
      <c r="L152" s="11">
        <v>3</v>
      </c>
    </row>
    <row r="153" spans="1:38" x14ac:dyDescent="0.25">
      <c r="A153" t="str">
        <f>MAIN!$B$16</f>
        <v>Ēkas būvkonstrukcijas: Karkass</v>
      </c>
      <c r="B153" s="7">
        <f ca="1">SUM(OFFSET(D13,0,0,1,MAIN!$G$7))</f>
        <v>350539.8</v>
      </c>
      <c r="C153" s="7">
        <f ca="1">SUM(OFFSET(D63,0,0,1,MAIN!$G$7))</f>
        <v>350539.8</v>
      </c>
      <c r="D153" s="7">
        <f ca="1">SUM(OFFSET(D113,0,0,1,MAIN!$G$7))</f>
        <v>350539.8</v>
      </c>
      <c r="F153" s="7">
        <f t="shared" ref="F153:F160" si="16">D13</f>
        <v>350539.8</v>
      </c>
      <c r="G153" s="7">
        <f t="shared" ref="G153:G160" si="17">D63</f>
        <v>350539.8</v>
      </c>
      <c r="H153" s="7">
        <f t="shared" ref="H153:H160" si="18">D113</f>
        <v>350539.8</v>
      </c>
      <c r="J153" s="7">
        <f ca="1">B153-F153</f>
        <v>0</v>
      </c>
      <c r="K153" s="7">
        <f t="shared" ref="K153:L168" ca="1" si="19">C153-G153</f>
        <v>0</v>
      </c>
      <c r="L153" s="7">
        <f t="shared" ca="1" si="19"/>
        <v>0</v>
      </c>
    </row>
    <row r="154" spans="1:38" x14ac:dyDescent="0.25">
      <c r="A154" t="str">
        <f>MAIN!$B$22</f>
        <v>Ēkas būvkonstrukcijas: Pamati</v>
      </c>
      <c r="B154" s="7">
        <f ca="1">SUM(OFFSET(D14,0,0,1,MAIN!$G$7))</f>
        <v>172965.38</v>
      </c>
      <c r="C154" s="7">
        <f ca="1">SUM(OFFSET(D64,0,0,1,MAIN!$G$7))</f>
        <v>276744.60800000001</v>
      </c>
      <c r="D154" s="7">
        <f ca="1">SUM(OFFSET(D114,0,0,1,MAIN!$G$7))</f>
        <v>172965.38</v>
      </c>
      <c r="F154" s="7">
        <f t="shared" si="16"/>
        <v>172965.38</v>
      </c>
      <c r="G154" s="7">
        <f t="shared" si="17"/>
        <v>276744.60800000001</v>
      </c>
      <c r="H154" s="7">
        <f t="shared" si="18"/>
        <v>172965.38</v>
      </c>
      <c r="J154" s="7">
        <f t="shared" ref="J154:J155" ca="1" si="20">B154-F154</f>
        <v>0</v>
      </c>
      <c r="K154" s="7">
        <f t="shared" ref="K154:K155" ca="1" si="21">C154-G154</f>
        <v>0</v>
      </c>
      <c r="L154" s="7">
        <f t="shared" ref="L154:L155" ca="1" si="22">D154-H154</f>
        <v>0</v>
      </c>
    </row>
    <row r="155" spans="1:38" x14ac:dyDescent="0.25">
      <c r="A155" t="str">
        <f>MAIN!$B$28</f>
        <v>Ēkas būvkonstrukcijas: Jumts</v>
      </c>
      <c r="B155" s="7">
        <f ca="1">SUM(OFFSET(D15,0,0,1,MAIN!$G$7))</f>
        <v>202904.3</v>
      </c>
      <c r="C155" s="7">
        <f ca="1">SUM(OFFSET(D65,0,0,1,MAIN!$G$7))</f>
        <v>202904.3</v>
      </c>
      <c r="D155" s="7">
        <f ca="1">SUM(OFFSET(D115,0,0,1,MAIN!$G$7))</f>
        <v>202904.3</v>
      </c>
      <c r="F155" s="7">
        <f t="shared" si="16"/>
        <v>202904.3</v>
      </c>
      <c r="G155" s="7">
        <f t="shared" si="17"/>
        <v>202904.3</v>
      </c>
      <c r="H155" s="7">
        <f t="shared" si="18"/>
        <v>202904.3</v>
      </c>
      <c r="J155" s="7">
        <f t="shared" ca="1" si="20"/>
        <v>0</v>
      </c>
      <c r="K155" s="7">
        <f t="shared" ca="1" si="21"/>
        <v>0</v>
      </c>
      <c r="L155" s="7">
        <f t="shared" ca="1" si="22"/>
        <v>0</v>
      </c>
    </row>
    <row r="156" spans="1:38" x14ac:dyDescent="0.25">
      <c r="A156" t="str">
        <f>MAIN!$B$34</f>
        <v>Elektroapgāde</v>
      </c>
      <c r="B156" s="7">
        <f ca="1">SUM(OFFSET(D16,0,0,1,MAIN!$G$7))</f>
        <v>167120.76</v>
      </c>
      <c r="C156" s="7">
        <f ca="1">SUM(OFFSET(D66,0,0,1,MAIN!$G$7))</f>
        <v>167120.76</v>
      </c>
      <c r="D156" s="7">
        <f ca="1">SUM(OFFSET(D116,0,0,1,MAIN!$G$7))</f>
        <v>167120.76</v>
      </c>
      <c r="F156" s="7">
        <f t="shared" si="16"/>
        <v>167120.76</v>
      </c>
      <c r="G156" s="7">
        <f t="shared" si="17"/>
        <v>167120.76</v>
      </c>
      <c r="H156" s="7">
        <f t="shared" si="18"/>
        <v>167120.76</v>
      </c>
      <c r="J156" s="7">
        <f t="shared" ref="J156:J168" ca="1" si="23">B156-F156</f>
        <v>0</v>
      </c>
      <c r="K156" s="7">
        <f t="shared" ca="1" si="19"/>
        <v>0</v>
      </c>
      <c r="L156" s="7">
        <f t="shared" ca="1" si="19"/>
        <v>0</v>
      </c>
    </row>
    <row r="157" spans="1:38" x14ac:dyDescent="0.25">
      <c r="A157" t="str">
        <f>MAIN!$B$40</f>
        <v>Ventilācija</v>
      </c>
      <c r="B157" s="7">
        <f ca="1">SUM(OFFSET(D17,0,0,1,MAIN!$G$7))</f>
        <v>366974.57074359909</v>
      </c>
      <c r="C157" s="7">
        <f ca="1">SUM(OFFSET(D67,0,0,1,MAIN!$G$7))</f>
        <v>366974.57074359909</v>
      </c>
      <c r="D157" s="7">
        <f ca="1">SUM(OFFSET(D117,0,0,1,MAIN!$G$7))</f>
        <v>366974.57074359909</v>
      </c>
      <c r="F157" s="7">
        <f t="shared" si="16"/>
        <v>223156.65</v>
      </c>
      <c r="G157" s="7">
        <f t="shared" si="17"/>
        <v>223156.65</v>
      </c>
      <c r="H157" s="7">
        <f t="shared" si="18"/>
        <v>223156.65</v>
      </c>
      <c r="J157" s="7">
        <f t="shared" ca="1" si="23"/>
        <v>143817.9207435991</v>
      </c>
      <c r="K157" s="7">
        <f t="shared" ca="1" si="19"/>
        <v>143817.9207435991</v>
      </c>
      <c r="L157" s="7">
        <f t="shared" ca="1" si="19"/>
        <v>143817.9207435991</v>
      </c>
    </row>
    <row r="158" spans="1:38" x14ac:dyDescent="0.25">
      <c r="A158" t="str">
        <f>MAIN!$B$46</f>
        <v>Apkure</v>
      </c>
      <c r="B158" s="7">
        <f ca="1">SUM(OFFSET(D18,0,0,1,MAIN!$G$7))</f>
        <v>298019.94124560303</v>
      </c>
      <c r="C158" s="7">
        <f ca="1">SUM(OFFSET(D68,0,0,1,MAIN!$G$7))</f>
        <v>289079.34300823492</v>
      </c>
      <c r="D158" s="7">
        <f ca="1">SUM(OFFSET(D118,0,0,1,MAIN!$G$7))</f>
        <v>298019.94124560303</v>
      </c>
      <c r="F158" s="7">
        <f t="shared" si="16"/>
        <v>181225.45</v>
      </c>
      <c r="G158" s="7">
        <f t="shared" si="17"/>
        <v>175788.68650000001</v>
      </c>
      <c r="H158" s="7">
        <f t="shared" si="18"/>
        <v>181225.45</v>
      </c>
      <c r="J158" s="7">
        <f t="shared" ca="1" si="23"/>
        <v>116794.49124560301</v>
      </c>
      <c r="K158" s="7">
        <f t="shared" ca="1" si="19"/>
        <v>113290.65650823491</v>
      </c>
      <c r="L158" s="7">
        <f t="shared" ca="1" si="19"/>
        <v>116794.49124560301</v>
      </c>
    </row>
    <row r="159" spans="1:38" x14ac:dyDescent="0.25">
      <c r="A159" t="str">
        <f>MAIN!$B$52</f>
        <v>Ūdensvads, kanalizācija</v>
      </c>
      <c r="B159" s="7">
        <f ca="1">SUM(OFFSET(D19,0,0,1,MAIN!$G$7))</f>
        <v>149680.4</v>
      </c>
      <c r="C159" s="7">
        <f ca="1">SUM(OFFSET(D69,0,0,1,MAIN!$G$7))</f>
        <v>149680.4</v>
      </c>
      <c r="D159" s="7">
        <f ca="1">SUM(OFFSET(D119,0,0,1,MAIN!$G$7))</f>
        <v>149680.4</v>
      </c>
      <c r="F159" s="7">
        <f t="shared" si="16"/>
        <v>149680.4</v>
      </c>
      <c r="G159" s="7">
        <f t="shared" si="17"/>
        <v>149680.4</v>
      </c>
      <c r="H159" s="7">
        <f t="shared" si="18"/>
        <v>149680.4</v>
      </c>
      <c r="J159" s="7">
        <f t="shared" ca="1" si="23"/>
        <v>0</v>
      </c>
      <c r="K159" s="7">
        <f t="shared" ca="1" si="19"/>
        <v>0</v>
      </c>
      <c r="L159" s="7">
        <f t="shared" ca="1" si="19"/>
        <v>0</v>
      </c>
    </row>
    <row r="160" spans="1:38" x14ac:dyDescent="0.25">
      <c r="A160" t="str">
        <f>MAIN!$B$59</f>
        <v>Iekšējā apdare: Griestu apdare</v>
      </c>
      <c r="B160" s="7">
        <f ca="1">SUM(OFFSET(D20,0,0,1,MAIN!$G$7))</f>
        <v>180945.51652831037</v>
      </c>
      <c r="C160" s="7">
        <f ca="1">SUM(OFFSET(D70,0,0,1,MAIN!$G$7))</f>
        <v>180945.51652831037</v>
      </c>
      <c r="D160" s="7">
        <f ca="1">SUM(OFFSET(D120,0,0,1,MAIN!$G$7))</f>
        <v>177832.31326635531</v>
      </c>
      <c r="F160" s="7">
        <f t="shared" si="16"/>
        <v>104989.85</v>
      </c>
      <c r="G160" s="7">
        <f t="shared" si="17"/>
        <v>104989.85</v>
      </c>
      <c r="H160" s="7">
        <f t="shared" si="18"/>
        <v>108139.54550000001</v>
      </c>
      <c r="J160" s="7">
        <f t="shared" ca="1" si="23"/>
        <v>75955.666528310365</v>
      </c>
      <c r="K160" s="7">
        <f t="shared" ca="1" si="19"/>
        <v>75955.666528310365</v>
      </c>
      <c r="L160" s="7">
        <f t="shared" ca="1" si="19"/>
        <v>69692.767766355304</v>
      </c>
    </row>
    <row r="161" spans="1:12" x14ac:dyDescent="0.25">
      <c r="A161" t="str">
        <f>MAIN!$B$65</f>
        <v>Iekšējā apdare: Grīdu apdare</v>
      </c>
      <c r="B161" s="7">
        <f ca="1">SUM(OFFSET(D21,0,0,1,MAIN!$G$7))</f>
        <v>379632.90503827611</v>
      </c>
      <c r="C161" s="7">
        <f ca="1">SUM(OFFSET(D71,0,0,1,MAIN!$G$7))</f>
        <v>379632.90503827611</v>
      </c>
      <c r="D161" s="7">
        <f ca="1">SUM(OFFSET(D121,0,0,1,MAIN!$G$7))</f>
        <v>373101.2461113985</v>
      </c>
      <c r="F161" s="7">
        <f t="shared" ref="F161:F162" si="24">D21</f>
        <v>220274.05</v>
      </c>
      <c r="G161" s="7">
        <f t="shared" ref="G161:G162" si="25">D71</f>
        <v>220274.05</v>
      </c>
      <c r="H161" s="7">
        <f t="shared" ref="H161:H162" si="26">D121</f>
        <v>226882.2715</v>
      </c>
      <c r="J161" s="7">
        <f t="shared" ref="J161:J162" ca="1" si="27">B161-F161</f>
        <v>159358.85503827612</v>
      </c>
      <c r="K161" s="7">
        <f t="shared" ref="K161:K162" ca="1" si="28">C161-G161</f>
        <v>159358.85503827612</v>
      </c>
      <c r="L161" s="7">
        <f t="shared" ref="L161:L162" ca="1" si="29">D161-H161</f>
        <v>146218.9746113985</v>
      </c>
    </row>
    <row r="162" spans="1:12" x14ac:dyDescent="0.25">
      <c r="A162" t="str">
        <f>MAIN!$B$71</f>
        <v>Iekšējā apdare: Sienu apdare</v>
      </c>
      <c r="B162" s="7">
        <f ca="1">SUM(OFFSET(D22,0,0,1,MAIN!$G$7))</f>
        <v>478242.69949910516</v>
      </c>
      <c r="C162" s="7">
        <f ca="1">SUM(OFFSET(D72,0,0,1,MAIN!$G$7))</f>
        <v>478242.69949910516</v>
      </c>
      <c r="D162" s="7">
        <f ca="1">SUM(OFFSET(D122,0,0,1,MAIN!$G$7))</f>
        <v>470014.43963031837</v>
      </c>
      <c r="F162" s="7">
        <f t="shared" si="24"/>
        <v>277490.32</v>
      </c>
      <c r="G162" s="7">
        <f t="shared" si="25"/>
        <v>277490.32</v>
      </c>
      <c r="H162" s="7">
        <f t="shared" si="26"/>
        <v>285815.02960000001</v>
      </c>
      <c r="J162" s="7">
        <f t="shared" ca="1" si="27"/>
        <v>200752.37949910515</v>
      </c>
      <c r="K162" s="7">
        <f t="shared" ca="1" si="28"/>
        <v>200752.37949910515</v>
      </c>
      <c r="L162" s="7">
        <f t="shared" ca="1" si="29"/>
        <v>184199.41003031837</v>
      </c>
    </row>
    <row r="163" spans="1:12" x14ac:dyDescent="0.25">
      <c r="A163" t="str">
        <f>MAIN!$B$77</f>
        <v>Iekšdurvis</v>
      </c>
      <c r="B163" s="7">
        <f ca="1">SUM(OFFSET(D23,0,0,1,MAIN!$G$7))</f>
        <v>186702.81159291562</v>
      </c>
      <c r="C163" s="7">
        <f ca="1">SUM(OFFSET(D73,0,0,1,MAIN!$G$7))</f>
        <v>186702.81159291562</v>
      </c>
      <c r="D163" s="7">
        <f ca="1">SUM(OFFSET(D123,0,0,1,MAIN!$G$7))</f>
        <v>111580.31199999999</v>
      </c>
      <c r="F163" s="7">
        <f t="shared" ref="F163:F169" si="30">D23</f>
        <v>108330.4</v>
      </c>
      <c r="G163" s="7">
        <f t="shared" ref="G163:G169" si="31">D73</f>
        <v>108330.4</v>
      </c>
      <c r="H163" s="7">
        <f t="shared" ref="H163:H169" si="32">D123</f>
        <v>111580.31199999999</v>
      </c>
      <c r="J163" s="7">
        <f t="shared" ref="J163" ca="1" si="33">B163-F163</f>
        <v>78372.411592915625</v>
      </c>
      <c r="K163" s="7">
        <f t="shared" ref="K163" ca="1" si="34">C163-G163</f>
        <v>78372.411592915625</v>
      </c>
      <c r="L163" s="7">
        <f t="shared" ref="L163" ca="1" si="35">D163-H163</f>
        <v>0</v>
      </c>
    </row>
    <row r="164" spans="1:12" x14ac:dyDescent="0.25">
      <c r="A164" t="str">
        <f>MAIN!$B$83</f>
        <v>Ārējā apdare</v>
      </c>
      <c r="B164" s="7">
        <f ca="1">SUM(OFFSET(D24,0,0,1,MAIN!$G$7))</f>
        <v>137716.29500000001</v>
      </c>
      <c r="C164" s="7">
        <f ca="1">SUM(OFFSET(D74,0,0,1,MAIN!$G$7))</f>
        <v>137716.29500000001</v>
      </c>
      <c r="D164" s="7">
        <f ca="1">SUM(OFFSET(D124,0,0,1,MAIN!$G$7))</f>
        <v>137716.29500000001</v>
      </c>
      <c r="F164" s="7">
        <f t="shared" si="30"/>
        <v>137716.29500000001</v>
      </c>
      <c r="G164" s="7">
        <f t="shared" si="31"/>
        <v>137716.29500000001</v>
      </c>
      <c r="H164" s="7">
        <f t="shared" si="32"/>
        <v>137716.29500000001</v>
      </c>
      <c r="J164" s="7">
        <f t="shared" ca="1" si="23"/>
        <v>0</v>
      </c>
      <c r="K164" s="7">
        <f t="shared" ca="1" si="19"/>
        <v>0</v>
      </c>
      <c r="L164" s="7">
        <f t="shared" ca="1" si="19"/>
        <v>0</v>
      </c>
    </row>
    <row r="165" spans="1:12" x14ac:dyDescent="0.25">
      <c r="A165" t="str">
        <f>MAIN!$B$90</f>
        <v>Ārsienas</v>
      </c>
      <c r="B165" s="7">
        <f ca="1">SUM(OFFSET(D25,0,0,1,MAIN!$G$7))</f>
        <v>87448.554999999993</v>
      </c>
      <c r="C165" s="7">
        <f ca="1">SUM(OFFSET(D75,0,0,1,MAIN!$G$7))</f>
        <v>92695.468299999993</v>
      </c>
      <c r="D165" s="7">
        <f ca="1">SUM(OFFSET(D125,0,0,1,MAIN!$G$7))</f>
        <v>87448.554999999993</v>
      </c>
      <c r="F165" s="7">
        <f t="shared" si="30"/>
        <v>87448.554999999993</v>
      </c>
      <c r="G165" s="7">
        <f t="shared" si="31"/>
        <v>92695.468299999993</v>
      </c>
      <c r="H165" s="7">
        <f t="shared" si="32"/>
        <v>87448.554999999993</v>
      </c>
      <c r="J165" s="7">
        <f t="shared" ca="1" si="23"/>
        <v>0</v>
      </c>
      <c r="K165" s="7">
        <f t="shared" ca="1" si="19"/>
        <v>0</v>
      </c>
      <c r="L165" s="7">
        <f t="shared" ca="1" si="19"/>
        <v>0</v>
      </c>
    </row>
    <row r="166" spans="1:12" x14ac:dyDescent="0.25">
      <c r="A166" t="str">
        <f>MAIN!$B$96</f>
        <v>Logi un stiklotās fasādes</v>
      </c>
      <c r="B166" s="7">
        <f ca="1">SUM(OFFSET(D26,0,0,1,MAIN!$G$7))</f>
        <v>112438.19</v>
      </c>
      <c r="C166" s="7">
        <f ca="1">SUM(OFFSET(D76,0,0,1,MAIN!$G$7))</f>
        <v>119184.4814</v>
      </c>
      <c r="D166" s="7">
        <f ca="1">SUM(OFFSET(D126,0,0,1,MAIN!$G$7))</f>
        <v>112438.19</v>
      </c>
      <c r="F166" s="7">
        <f t="shared" si="30"/>
        <v>112438.19</v>
      </c>
      <c r="G166" s="7">
        <f t="shared" si="31"/>
        <v>119184.4814</v>
      </c>
      <c r="H166" s="7">
        <f t="shared" si="32"/>
        <v>112438.19</v>
      </c>
      <c r="J166" s="7">
        <f t="shared" ca="1" si="23"/>
        <v>0</v>
      </c>
      <c r="K166" s="7">
        <f t="shared" ca="1" si="19"/>
        <v>0</v>
      </c>
      <c r="L166" s="7">
        <f t="shared" ca="1" si="19"/>
        <v>0</v>
      </c>
    </row>
    <row r="167" spans="1:12" x14ac:dyDescent="0.25">
      <c r="A167" t="str">
        <f>MAIN!$B$102</f>
        <v>Ārdurvis</v>
      </c>
      <c r="B167" s="7">
        <f ca="1">SUM(OFFSET(D27,0,0,1,MAIN!$G$7))</f>
        <v>37453.839999999997</v>
      </c>
      <c r="C167" s="7">
        <f ca="1">SUM(OFFSET(D77,0,0,1,MAIN!$G$7))</f>
        <v>37453.839999999997</v>
      </c>
      <c r="D167" s="7">
        <f ca="1">SUM(OFFSET(D127,0,0,1,MAIN!$G$7))</f>
        <v>37453.839999999997</v>
      </c>
      <c r="F167" s="7">
        <f t="shared" si="30"/>
        <v>37453.839999999997</v>
      </c>
      <c r="G167" s="7">
        <f t="shared" si="31"/>
        <v>37453.839999999997</v>
      </c>
      <c r="H167" s="7">
        <f t="shared" si="32"/>
        <v>37453.839999999997</v>
      </c>
      <c r="J167" s="7">
        <f t="shared" ca="1" si="23"/>
        <v>0</v>
      </c>
      <c r="K167" s="7">
        <f t="shared" ca="1" si="19"/>
        <v>0</v>
      </c>
      <c r="L167" s="7">
        <f t="shared" ca="1" si="19"/>
        <v>0</v>
      </c>
    </row>
    <row r="168" spans="1:12" x14ac:dyDescent="0.25">
      <c r="A168" t="str">
        <f>MAIN!$B$108</f>
        <v>Jumts</v>
      </c>
      <c r="B168" s="7">
        <f ca="1">SUM(OFFSET(D28,0,0,1,MAIN!$G$7))</f>
        <v>49541.97</v>
      </c>
      <c r="C168" s="7">
        <f ca="1">SUM(OFFSET(D78,0,0,1,MAIN!$G$7))</f>
        <v>52514.488200000007</v>
      </c>
      <c r="D168" s="7">
        <f ca="1">SUM(OFFSET(D128,0,0,1,MAIN!$G$7))</f>
        <v>49541.97</v>
      </c>
      <c r="F168" s="7">
        <f t="shared" si="30"/>
        <v>49541.97</v>
      </c>
      <c r="G168" s="7">
        <f t="shared" si="31"/>
        <v>52514.488200000007</v>
      </c>
      <c r="H168" s="7">
        <f t="shared" si="32"/>
        <v>49541.97</v>
      </c>
      <c r="J168" s="7">
        <f t="shared" ca="1" si="23"/>
        <v>0</v>
      </c>
      <c r="K168" s="7">
        <f t="shared" ca="1" si="19"/>
        <v>0</v>
      </c>
      <c r="L168" s="7">
        <f t="shared" ca="1" si="19"/>
        <v>0</v>
      </c>
    </row>
    <row r="169" spans="1:12" x14ac:dyDescent="0.25">
      <c r="A169" t="str">
        <f>MAIN!$B$114</f>
        <v>Citas kapitālizmaksas</v>
      </c>
      <c r="B169" s="7">
        <f ca="1">SUM(OFFSET(D29,0,0,1,MAIN!$G$7))</f>
        <v>467850.76999999984</v>
      </c>
      <c r="C169" s="7">
        <f ca="1">SUM(OFFSET(D79,0,0,1,MAIN!$G$7))</f>
        <v>467850.58260000014</v>
      </c>
      <c r="D169" s="7">
        <f ca="1">SUM(OFFSET(D129,0,0,1,MAIN!$G$7))</f>
        <v>1178935.4314000001</v>
      </c>
      <c r="F169" s="7">
        <f t="shared" si="30"/>
        <v>467850.76999999984</v>
      </c>
      <c r="G169" s="7">
        <f t="shared" si="31"/>
        <v>467850.58260000014</v>
      </c>
      <c r="H169" s="7">
        <f t="shared" si="32"/>
        <v>1178935.4314000001</v>
      </c>
      <c r="J169" s="7">
        <f t="shared" ref="J169" ca="1" si="36">B169-F169</f>
        <v>0</v>
      </c>
      <c r="K169" s="7">
        <f t="shared" ref="K169" ca="1" si="37">C169-G169</f>
        <v>0</v>
      </c>
      <c r="L169" s="7">
        <f t="shared" ref="L169" ca="1" si="38">D169-H169</f>
        <v>0</v>
      </c>
    </row>
    <row r="170" spans="1:12" x14ac:dyDescent="0.25">
      <c r="B170" s="2"/>
      <c r="C170" s="2"/>
      <c r="D170" s="2"/>
    </row>
    <row r="171" spans="1:12" x14ac:dyDescent="0.25">
      <c r="A171" s="5" t="str">
        <f>"OPEX for "&amp;MAIN!$G$7&amp;" years"</f>
        <v>OPEX for 20 years</v>
      </c>
      <c r="B171" s="11">
        <v>1</v>
      </c>
      <c r="C171" s="11">
        <v>2</v>
      </c>
      <c r="D171" s="11">
        <v>3</v>
      </c>
    </row>
    <row r="172" spans="1:12" x14ac:dyDescent="0.25">
      <c r="A172" t="str">
        <f>MAIN!$B$16</f>
        <v>Ēkas būvkonstrukcijas: Karkass</v>
      </c>
      <c r="B172" s="7">
        <f ca="1">SUM(OFFSET(D32,0,0,1,MAIN!$G$7))</f>
        <v>8111.9305985107994</v>
      </c>
      <c r="C172" s="7">
        <f ca="1">SUM(OFFSET(D82,0,0,1,MAIN!$G$7))</f>
        <v>8111.9305985107994</v>
      </c>
      <c r="D172" s="7">
        <f ca="1">SUM(OFFSET(D132,0,0,1,MAIN!$G$7))</f>
        <v>8111.9305985107994</v>
      </c>
    </row>
    <row r="173" spans="1:12" x14ac:dyDescent="0.25">
      <c r="A173" t="str">
        <f>MAIN!$B$22</f>
        <v>Ēkas būvkonstrukcijas: Pamati</v>
      </c>
      <c r="B173" s="7">
        <f ca="1">SUM(OFFSET(D33,0,0,1,MAIN!$G$7))</f>
        <v>3502.3063392285771</v>
      </c>
      <c r="C173" s="7">
        <f ca="1">SUM(OFFSET(D83,0,0,1,MAIN!$G$7))</f>
        <v>5603.6901427657212</v>
      </c>
      <c r="D173" s="7">
        <f ca="1">SUM(OFFSET(D133,0,0,1,MAIN!$G$7))</f>
        <v>3502.3063392285771</v>
      </c>
    </row>
    <row r="174" spans="1:12" x14ac:dyDescent="0.25">
      <c r="A174" t="str">
        <f>MAIN!$B$28</f>
        <v>Ēkas būvkonstrukcijas: Jumts</v>
      </c>
      <c r="B174" s="7">
        <f ca="1">SUM(OFFSET(D34,0,0,1,MAIN!$G$7))</f>
        <v>4108.5274761153742</v>
      </c>
      <c r="C174" s="7">
        <f ca="1">SUM(OFFSET(D84,0,0,1,MAIN!$G$7))</f>
        <v>4108.5274761153742</v>
      </c>
      <c r="D174" s="7">
        <f ca="1">SUM(OFFSET(D134,0,0,1,MAIN!$G$7))</f>
        <v>4108.5274761153742</v>
      </c>
    </row>
    <row r="175" spans="1:12" x14ac:dyDescent="0.25">
      <c r="A175" t="str">
        <f>MAIN!$B$34</f>
        <v>Elektroapgāde</v>
      </c>
      <c r="B175" s="7">
        <f ca="1">SUM(OFFSET(D35,0,0,1,MAIN!$G$7))</f>
        <v>0</v>
      </c>
      <c r="C175" s="7">
        <f ca="1">SUM(OFFSET(D85,0,0,1,MAIN!$G$7))</f>
        <v>0</v>
      </c>
      <c r="D175" s="7">
        <f ca="1">SUM(OFFSET(D135,0,0,1,MAIN!$G$7))</f>
        <v>0</v>
      </c>
    </row>
    <row r="176" spans="1:12" x14ac:dyDescent="0.25">
      <c r="A176" t="str">
        <f>MAIN!$B$40</f>
        <v>Ventilācija</v>
      </c>
      <c r="B176" s="7">
        <f ca="1">SUM(OFFSET(D36,0,0,1,MAIN!$G$7))</f>
        <v>18074.436628555668</v>
      </c>
      <c r="C176" s="7">
        <f ca="1">SUM(OFFSET(D86,0,0,1,MAIN!$G$7))</f>
        <v>18074.436628555668</v>
      </c>
      <c r="D176" s="7">
        <f ca="1">SUM(OFFSET(D136,0,0,1,MAIN!$G$7))</f>
        <v>18074.436628555668</v>
      </c>
    </row>
    <row r="177" spans="1:4" x14ac:dyDescent="0.25">
      <c r="A177" t="str">
        <f>MAIN!$B$46</f>
        <v>Apkure</v>
      </c>
      <c r="B177" s="7">
        <f ca="1">SUM(OFFSET(D37,0,0,1,MAIN!$G$7))</f>
        <v>7339.1223418761765</v>
      </c>
      <c r="C177" s="7">
        <f ca="1">SUM(OFFSET(D87,0,0,1,MAIN!$G$7))</f>
        <v>7118.9486716198899</v>
      </c>
      <c r="D177" s="7">
        <f ca="1">SUM(OFFSET(D137,0,0,1,MAIN!$G$7))</f>
        <v>7339.1223418761765</v>
      </c>
    </row>
    <row r="178" spans="1:4" x14ac:dyDescent="0.25">
      <c r="A178" t="str">
        <f>MAIN!$B$52</f>
        <v>Ūdensvads, kanalizācija</v>
      </c>
      <c r="B178" s="7">
        <f ca="1">SUM(OFFSET(D38,0,0,1,MAIN!$G$7))</f>
        <v>2424.6545234810292</v>
      </c>
      <c r="C178" s="7">
        <f ca="1">SUM(OFFSET(D88,0,0,1,MAIN!$G$7))</f>
        <v>2424.6545234810292</v>
      </c>
      <c r="D178" s="7">
        <f ca="1">SUM(OFFSET(D138,0,0,1,MAIN!$G$7))</f>
        <v>2424.6545234810292</v>
      </c>
    </row>
    <row r="179" spans="1:4" x14ac:dyDescent="0.25">
      <c r="A179" t="str">
        <f>MAIN!$B$59</f>
        <v>Iekšējā apdare: Griestu apdare</v>
      </c>
      <c r="B179" s="7">
        <f ca="1">SUM(OFFSET(D39,0,0,1,MAIN!$G$7))</f>
        <v>7936.6828836848999</v>
      </c>
      <c r="C179" s="7">
        <f ca="1">SUM(OFFSET(D89,0,0,1,MAIN!$G$7))</f>
        <v>7936.6828836848999</v>
      </c>
      <c r="D179" s="7">
        <f ca="1">SUM(OFFSET(D139,0,0,1,MAIN!$G$7))</f>
        <v>4379.3482340332721</v>
      </c>
    </row>
    <row r="180" spans="1:4" x14ac:dyDescent="0.25">
      <c r="A180" t="str">
        <f>MAIN!$B$65</f>
        <v>Iekšējā apdare: Grīdu apdare</v>
      </c>
      <c r="B180" s="7">
        <f ca="1">SUM(OFFSET(D40,0,0,1,MAIN!$G$7))</f>
        <v>16651.564721303545</v>
      </c>
      <c r="C180" s="7">
        <f ca="1">SUM(OFFSET(D90,0,0,1,MAIN!$G$7))</f>
        <v>16651.564721303545</v>
      </c>
      <c r="D180" s="7">
        <f ca="1">SUM(OFFSET(D140,0,0,1,MAIN!$G$7))</f>
        <v>9188.095533719279</v>
      </c>
    </row>
    <row r="181" spans="1:4" x14ac:dyDescent="0.25">
      <c r="A181" t="str">
        <f>MAIN!$B$71</f>
        <v>Iekšējā apdare: Sienu apdare</v>
      </c>
      <c r="B181" s="7">
        <f ca="1">SUM(OFFSET(D41,0,0,1,MAIN!$G$7))</f>
        <v>20976.81512195936</v>
      </c>
      <c r="C181" s="7">
        <f ca="1">SUM(OFFSET(D91,0,0,1,MAIN!$G$7))</f>
        <v>20976.81512195936</v>
      </c>
      <c r="D181" s="7">
        <f ca="1">SUM(OFFSET(D141,0,0,1,MAIN!$G$7))</f>
        <v>11574.706915509722</v>
      </c>
    </row>
    <row r="182" spans="1:4" x14ac:dyDescent="0.25">
      <c r="A182" t="s">
        <v>75</v>
      </c>
      <c r="B182" s="7">
        <f ca="1">SUM(OFFSET(D42,0,0,1,MAIN!$G$7))</f>
        <v>1169.8872815701959</v>
      </c>
      <c r="C182" s="7">
        <f ca="1">SUM(OFFSET(D92,0,0,1,MAIN!$G$7))</f>
        <v>1169.8872815701959</v>
      </c>
      <c r="D182" s="7">
        <f ca="1">SUM(OFFSET(D142,0,0,1,MAIN!$G$7))</f>
        <v>722.99034001038092</v>
      </c>
    </row>
    <row r="183" spans="1:4" x14ac:dyDescent="0.25">
      <c r="A183" t="str">
        <f>MAIN!$B$83</f>
        <v>Ārējā apdare</v>
      </c>
      <c r="B183" s="7">
        <f ca="1">SUM(OFFSET(D43,0,0,1,MAIN!$G$7))</f>
        <v>5205.315377300758</v>
      </c>
      <c r="C183" s="7">
        <f ca="1">SUM(OFFSET(D93,0,0,1,MAIN!$G$7))</f>
        <v>5205.315377300758</v>
      </c>
      <c r="D183" s="7">
        <f ca="1">SUM(OFFSET(D143,0,0,1,MAIN!$G$7))</f>
        <v>5205.315377300758</v>
      </c>
    </row>
    <row r="184" spans="1:4" x14ac:dyDescent="0.25">
      <c r="A184" t="str">
        <f>MAIN!$B$90</f>
        <v>Ārsienas</v>
      </c>
      <c r="B184" s="7">
        <f ca="1">SUM(OFFSET(D44,0,0,1,MAIN!$G$7))</f>
        <v>2266.5095438294343</v>
      </c>
      <c r="C184" s="7">
        <f ca="1">SUM(OFFSET(D94,0,0,1,MAIN!$G$7))</f>
        <v>2402.5001164592018</v>
      </c>
      <c r="D184" s="7">
        <f ca="1">SUM(OFFSET(D144,0,0,1,MAIN!$G$7))</f>
        <v>2266.5095438294343</v>
      </c>
    </row>
    <row r="185" spans="1:4" x14ac:dyDescent="0.25">
      <c r="A185" t="str">
        <f>MAIN!$B$96</f>
        <v>Logi un stiklotās fasādes</v>
      </c>
      <c r="B185" s="7">
        <f ca="1">SUM(OFFSET(D45,0,0,1,MAIN!$G$7))</f>
        <v>2461.3142040543703</v>
      </c>
      <c r="C185" s="7">
        <f ca="1">SUM(OFFSET(D95,0,0,1,MAIN!$G$7))</f>
        <v>2608.9930562976333</v>
      </c>
      <c r="D185" s="7">
        <f ca="1">SUM(OFFSET(D145,0,0,1,MAIN!$G$7))</f>
        <v>2461.3142040543703</v>
      </c>
    </row>
    <row r="186" spans="1:4" x14ac:dyDescent="0.25">
      <c r="A186" t="str">
        <f>MAIN!$B$102</f>
        <v>Ārdurvis</v>
      </c>
      <c r="B186" s="7">
        <f ca="1">SUM(OFFSET(D46,0,0,1,MAIN!$G$7))</f>
        <v>275.7773550048052</v>
      </c>
      <c r="C186" s="7">
        <f ca="1">SUM(OFFSET(D96,0,0,1,MAIN!$G$7))</f>
        <v>275.7773550048052</v>
      </c>
      <c r="D186" s="7">
        <f ca="1">SUM(OFFSET(D146,0,0,1,MAIN!$G$7))</f>
        <v>275.7773550048052</v>
      </c>
    </row>
    <row r="187" spans="1:4" x14ac:dyDescent="0.25">
      <c r="A187" t="str">
        <f>MAIN!$B$108</f>
        <v>Jumts</v>
      </c>
      <c r="B187" s="7">
        <f ca="1">SUM(OFFSET(D47,0,0,1,MAIN!$G$7))</f>
        <v>1146.4633184405996</v>
      </c>
      <c r="C187" s="7">
        <f ca="1">SUM(OFFSET(D97,0,0,1,MAIN!$G$7))</f>
        <v>1215.2511175470358</v>
      </c>
      <c r="D187" s="7">
        <f ca="1">SUM(OFFSET(D147,0,0,1,MAIN!$G$7))</f>
        <v>1146.4633184405996</v>
      </c>
    </row>
    <row r="188" spans="1:4" x14ac:dyDescent="0.25">
      <c r="A188" t="str">
        <f>MAIN!$B$114</f>
        <v>Citas kapitālizmaksas</v>
      </c>
      <c r="B188" s="7">
        <f ca="1">SUM(OFFSET(D48,0,0,1,MAIN!$G$7))</f>
        <v>3239.7755798100879</v>
      </c>
      <c r="C188" s="7">
        <f ca="1">SUM(OFFSET(D98,0,0,1,MAIN!$G$7))</f>
        <v>3239.7755798100879</v>
      </c>
      <c r="D188" s="7">
        <f ca="1">SUM(OFFSET(D148,0,0,1,MAIN!$G$7))</f>
        <v>3239.7755798100879</v>
      </c>
    </row>
    <row r="190" spans="1:4" x14ac:dyDescent="0.25">
      <c r="A190" s="5" t="str">
        <f>"Utility for "&amp;MAIN!$G$7&amp;" years"</f>
        <v>Utility for 20 years</v>
      </c>
      <c r="B190" s="11">
        <v>1</v>
      </c>
      <c r="C190" s="11">
        <v>2</v>
      </c>
      <c r="D190" s="11">
        <v>3</v>
      </c>
    </row>
    <row r="191" spans="1:4" x14ac:dyDescent="0.25">
      <c r="A191" t="s">
        <v>46</v>
      </c>
      <c r="B191" s="7">
        <f ca="1">SUM(OFFSET(D3,0,0,1,MAIN!$G$7))</f>
        <v>301325.75360267039</v>
      </c>
      <c r="C191" s="7">
        <f ca="1">SUM(OFFSET(D53,0,0,1,MAIN!$G$7))</f>
        <v>174126.41063430827</v>
      </c>
      <c r="D191" s="7">
        <f ca="1">SUM(OFFSET(D103,0,0,1,MAIN!$G$7))</f>
        <v>301325.75360267039</v>
      </c>
    </row>
    <row r="192" spans="1:4" x14ac:dyDescent="0.25">
      <c r="A192" t="s">
        <v>55</v>
      </c>
      <c r="B192" s="7">
        <f ca="1">SUM(OFFSET(D4,0,0,1,MAIN!$G$7))</f>
        <v>53607.022861341262</v>
      </c>
      <c r="C192" s="7">
        <f ca="1">SUM(OFFSET(D54,0,0,1,MAIN!$G$7))</f>
        <v>53607.022861341262</v>
      </c>
      <c r="D192" s="7">
        <f ca="1">SUM(OFFSET(D104,0,0,1,MAIN!$G$7))</f>
        <v>53607.022861341262</v>
      </c>
    </row>
    <row r="193" spans="1:4" x14ac:dyDescent="0.25">
      <c r="A193" t="s">
        <v>54</v>
      </c>
      <c r="B193" s="7">
        <f ca="1">SUM(OFFSET(D5,0,0,1,MAIN!$G$7))</f>
        <v>36933.441609835005</v>
      </c>
      <c r="C193" s="7">
        <f ca="1">SUM(OFFSET(D55,0,0,1,MAIN!$G$7))</f>
        <v>36933.441609835005</v>
      </c>
      <c r="D193" s="7">
        <f ca="1">SUM(OFFSET(D105,0,0,1,MAIN!$G$7))</f>
        <v>36933.441609835005</v>
      </c>
    </row>
    <row r="194" spans="1:4" x14ac:dyDescent="0.25">
      <c r="A194" t="str">
        <f>MAIN!$B$138</f>
        <v>Kanalizācija</v>
      </c>
      <c r="B194" s="7">
        <f ca="1">SUM(OFFSET(D6,0,0,1,MAIN!$G$7))</f>
        <v>38391.340620749535</v>
      </c>
      <c r="C194" s="7">
        <f ca="1">SUM(OFFSET(D56,0,0,1,MAIN!$G$7))</f>
        <v>38391.340620749535</v>
      </c>
      <c r="D194" s="7">
        <f ca="1">SUM(OFFSET(D106,0,0,1,MAIN!$G$7))</f>
        <v>38391.340620749535</v>
      </c>
    </row>
    <row r="195" spans="1:4" x14ac:dyDescent="0.25">
      <c r="A195" t="s">
        <v>162</v>
      </c>
      <c r="B195" s="7">
        <f ca="1">SUM(OFFSET(D7,0,0,1,MAIN!$G$7))</f>
        <v>88691.918085224053</v>
      </c>
      <c r="C195" s="7">
        <f ca="1">SUM(OFFSET(D57,0,0,1,MAIN!$G$7))</f>
        <v>88691.918085224053</v>
      </c>
      <c r="D195" s="7">
        <f ca="1">SUM(OFFSET(D107,0,0,1,MAIN!$G$7))</f>
        <v>88691.918085224053</v>
      </c>
    </row>
    <row r="196" spans="1:4" x14ac:dyDescent="0.25">
      <c r="A196" t="s">
        <v>163</v>
      </c>
      <c r="B196" s="7">
        <f ca="1">SUM(OFFSET(D8,0,0,1,MAIN!$G$7))</f>
        <v>112865.1471986633</v>
      </c>
      <c r="C196" s="7">
        <f ca="1">SUM(OFFSET(D58,0,0,1,MAIN!$G$7))</f>
        <v>112865.1471986633</v>
      </c>
      <c r="D196" s="7">
        <f ca="1">SUM(OFFSET(D108,0,0,1,MAIN!$G$7))</f>
        <v>112865.1471986633</v>
      </c>
    </row>
    <row r="197" spans="1:4" x14ac:dyDescent="0.25">
      <c r="A197" t="s">
        <v>164</v>
      </c>
      <c r="B197" s="7">
        <f ca="1">SUM(OFFSET(D9,0,0,1,MAIN!$G$7))</f>
        <v>0</v>
      </c>
      <c r="C197" s="7">
        <f ca="1">SUM(OFFSET(D59,0,0,1,MAIN!$G$7))</f>
        <v>0</v>
      </c>
      <c r="D197" s="7">
        <f ca="1">SUM(OFFSET(D109,0,0,1,MAIN!$G$7))</f>
        <v>0</v>
      </c>
    </row>
    <row r="198" spans="1:4" x14ac:dyDescent="0.25">
      <c r="A198" t="s">
        <v>165</v>
      </c>
      <c r="B198" s="7">
        <f ca="1">SUM(OFFSET(D10,0,0,1,MAIN!$G$7))</f>
        <v>0</v>
      </c>
      <c r="C198" s="7">
        <f ca="1">SUM(OFFSET(D60,0,0,1,MAIN!$G$7))</f>
        <v>0</v>
      </c>
      <c r="D198" s="7">
        <f ca="1">SUM(OFFSET(D110,0,0,1,MAIN!$G$7))</f>
        <v>0</v>
      </c>
    </row>
    <row r="201" spans="1:4" x14ac:dyDescent="0.25">
      <c r="B201" s="11">
        <v>1</v>
      </c>
      <c r="C201" s="11">
        <v>2</v>
      </c>
      <c r="D201" s="11">
        <v>3</v>
      </c>
    </row>
    <row r="202" spans="1:4" x14ac:dyDescent="0.25">
      <c r="A202" t="s">
        <v>0</v>
      </c>
      <c r="B202" s="36">
        <f ca="1">SUM(B153:B169)</f>
        <v>3826178.7046478093</v>
      </c>
      <c r="C202" s="36">
        <f ca="1">SUM(C153:C169)</f>
        <v>3935982.8699104413</v>
      </c>
      <c r="D202" s="36">
        <f ca="1">SUM(D153:D169)</f>
        <v>4444267.7443972742</v>
      </c>
    </row>
    <row r="203" spans="1:4" x14ac:dyDescent="0.25">
      <c r="A203" t="s">
        <v>74</v>
      </c>
      <c r="B203" s="36">
        <f>SUM(F153:F169)</f>
        <v>3051126.98</v>
      </c>
      <c r="C203" s="36">
        <f>SUM(G153:G169)</f>
        <v>3164434.98</v>
      </c>
      <c r="D203" s="36">
        <f>SUM(H153:H169)</f>
        <v>3783544.18</v>
      </c>
    </row>
    <row r="204" spans="1:4" x14ac:dyDescent="0.25">
      <c r="A204" t="str">
        <f>"CAPEX Y2-Y"&amp;MAIN!$G$7</f>
        <v>CAPEX Y2-Y20</v>
      </c>
      <c r="B204" s="36">
        <f ca="1">SUM(J153:J169)</f>
        <v>775051.7246478094</v>
      </c>
      <c r="C204" s="36">
        <f ca="1">SUM(K153:K169)</f>
        <v>771547.88991044136</v>
      </c>
      <c r="D204" s="36">
        <f ca="1">SUM(L153:L169)</f>
        <v>660723.56439727428</v>
      </c>
    </row>
    <row r="205" spans="1:4" x14ac:dyDescent="0.25">
      <c r="A205" t="s">
        <v>8</v>
      </c>
      <c r="B205" s="36">
        <f ca="1">SUM(B172:B188)</f>
        <v>104891.08329472569</v>
      </c>
      <c r="C205" s="36">
        <f ca="1">SUM(C172:C188)</f>
        <v>107124.75065198599</v>
      </c>
      <c r="D205" s="36">
        <f ca="1">SUM(D172:D188)</f>
        <v>84021.27430948033</v>
      </c>
    </row>
    <row r="206" spans="1:4" x14ac:dyDescent="0.25">
      <c r="A206" t="s">
        <v>53</v>
      </c>
      <c r="B206" s="36">
        <f ca="1">SUM(B191:B198)</f>
        <v>631814.62397848349</v>
      </c>
      <c r="C206" s="36">
        <f t="shared" ref="C206:D206" ca="1" si="39">SUM(C191:C198)</f>
        <v>504615.28101012146</v>
      </c>
      <c r="D206" s="36">
        <f t="shared" ca="1" si="39"/>
        <v>631814.62397848349</v>
      </c>
    </row>
  </sheetData>
  <sheetProtection algorithmName="SHA-512" hashValue="dVUL8GQM65PBkDy24aVta/PYEVEUfq5WejRH8aZ/2v5Nnnlk+TVyo/FsGujIwo3Hy4Gil5Dzb5IAXya3ANabeA==" saltValue="pOuBHpUV50tbnZ0fg7CHzw==" spinCount="100000" sheet="1" objects="1" scenarios="1"/>
  <mergeCells count="2">
    <mergeCell ref="F151:H151"/>
    <mergeCell ref="J151:L1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3:H160"/>
  <sheetViews>
    <sheetView topLeftCell="A10" workbookViewId="0">
      <selection activeCell="G148" sqref="G148"/>
    </sheetView>
  </sheetViews>
  <sheetFormatPr defaultRowHeight="15" x14ac:dyDescent="0.25"/>
  <cols>
    <col min="1" max="1" width="8.42578125" style="12" customWidth="1"/>
    <col min="2" max="2" width="30.5703125" style="12" customWidth="1"/>
    <col min="3" max="3" width="16.140625" style="12" customWidth="1"/>
    <col min="4" max="4" width="28" style="12" customWidth="1"/>
    <col min="5" max="5" width="12" style="12" bestFit="1" customWidth="1"/>
    <col min="6" max="6" width="10.7109375" style="12" bestFit="1" customWidth="1"/>
    <col min="7" max="7" width="12.28515625" style="12" bestFit="1" customWidth="1"/>
    <col min="8" max="8" width="10.7109375" style="12" bestFit="1" customWidth="1"/>
    <col min="9" max="16384" width="9.140625" style="12"/>
  </cols>
  <sheetData>
    <row r="3" spans="1:6" ht="21" customHeight="1" x14ac:dyDescent="0.25">
      <c r="B3" s="165" t="s">
        <v>1</v>
      </c>
      <c r="C3" s="165"/>
      <c r="D3" s="165"/>
    </row>
    <row r="4" spans="1:6" ht="30" x14ac:dyDescent="0.25">
      <c r="B4" s="74" t="s">
        <v>138</v>
      </c>
      <c r="C4" s="75" t="s">
        <v>13</v>
      </c>
      <c r="D4" s="76" t="s">
        <v>150</v>
      </c>
      <c r="F4" s="94"/>
    </row>
    <row r="5" spans="1:6" x14ac:dyDescent="0.25">
      <c r="B5" s="116" t="s">
        <v>2</v>
      </c>
      <c r="C5" s="117">
        <v>70</v>
      </c>
      <c r="D5" s="118">
        <v>0.1</v>
      </c>
    </row>
    <row r="6" spans="1:6" x14ac:dyDescent="0.25">
      <c r="A6" s="49"/>
      <c r="B6" s="116" t="s">
        <v>3</v>
      </c>
      <c r="C6" s="117">
        <v>80</v>
      </c>
      <c r="D6" s="118">
        <v>0.1</v>
      </c>
    </row>
    <row r="7" spans="1:6" x14ac:dyDescent="0.25">
      <c r="A7" s="49"/>
      <c r="B7" s="116" t="s">
        <v>14</v>
      </c>
      <c r="C7" s="117">
        <v>80</v>
      </c>
      <c r="D7" s="118">
        <v>0.1</v>
      </c>
    </row>
    <row r="8" spans="1:6" x14ac:dyDescent="0.25">
      <c r="A8" s="49"/>
      <c r="B8" s="116" t="s">
        <v>11</v>
      </c>
      <c r="C8" s="117">
        <v>10</v>
      </c>
      <c r="D8" s="118">
        <v>0.01</v>
      </c>
    </row>
    <row r="9" spans="1:6" x14ac:dyDescent="0.25">
      <c r="A9" s="49"/>
      <c r="B9" s="116"/>
      <c r="C9" s="117"/>
      <c r="D9" s="118"/>
    </row>
    <row r="10" spans="1:6" x14ac:dyDescent="0.25">
      <c r="A10" s="49"/>
      <c r="B10" s="116"/>
      <c r="C10" s="117"/>
      <c r="D10" s="118"/>
    </row>
    <row r="11" spans="1:6" x14ac:dyDescent="0.25">
      <c r="A11" s="49"/>
      <c r="B11" s="116"/>
      <c r="C11" s="117"/>
      <c r="D11" s="118"/>
    </row>
    <row r="12" spans="1:6" ht="30" x14ac:dyDescent="0.25">
      <c r="A12" s="49"/>
      <c r="B12" s="74" t="s">
        <v>139</v>
      </c>
      <c r="C12" s="75" t="s">
        <v>13</v>
      </c>
      <c r="D12" s="76" t="s">
        <v>150</v>
      </c>
    </row>
    <row r="13" spans="1:6" x14ac:dyDescent="0.25">
      <c r="B13" s="116" t="s">
        <v>141</v>
      </c>
      <c r="C13" s="117">
        <v>70</v>
      </c>
      <c r="D13" s="118">
        <v>0.1</v>
      </c>
    </row>
    <row r="14" spans="1:6" x14ac:dyDescent="0.25">
      <c r="A14" s="49"/>
      <c r="B14" s="116" t="s">
        <v>142</v>
      </c>
      <c r="C14" s="117">
        <v>80</v>
      </c>
      <c r="D14" s="118">
        <v>0.1</v>
      </c>
    </row>
    <row r="15" spans="1:6" x14ac:dyDescent="0.25">
      <c r="A15" s="49"/>
      <c r="B15" s="116" t="s">
        <v>143</v>
      </c>
      <c r="C15" s="117">
        <v>80</v>
      </c>
      <c r="D15" s="118">
        <v>0.1</v>
      </c>
    </row>
    <row r="16" spans="1:6" x14ac:dyDescent="0.25">
      <c r="A16" s="49"/>
      <c r="B16" s="116" t="s">
        <v>11</v>
      </c>
      <c r="C16" s="117">
        <v>10</v>
      </c>
      <c r="D16" s="118">
        <v>0.01</v>
      </c>
    </row>
    <row r="17" spans="1:4" x14ac:dyDescent="0.25">
      <c r="A17" s="49"/>
      <c r="B17" s="116"/>
      <c r="C17" s="117"/>
      <c r="D17" s="118"/>
    </row>
    <row r="18" spans="1:4" x14ac:dyDescent="0.25">
      <c r="A18" s="49"/>
      <c r="B18" s="116"/>
      <c r="C18" s="117"/>
      <c r="D18" s="118"/>
    </row>
    <row r="19" spans="1:4" x14ac:dyDescent="0.25">
      <c r="A19" s="49"/>
      <c r="B19" s="116"/>
      <c r="C19" s="117"/>
      <c r="D19" s="118"/>
    </row>
    <row r="20" spans="1:4" ht="30" x14ac:dyDescent="0.25">
      <c r="A20" s="49"/>
      <c r="B20" s="55" t="s">
        <v>140</v>
      </c>
      <c r="C20" s="56" t="s">
        <v>13</v>
      </c>
      <c r="D20" s="95" t="s">
        <v>150</v>
      </c>
    </row>
    <row r="21" spans="1:4" x14ac:dyDescent="0.25">
      <c r="B21" s="116" t="s">
        <v>2</v>
      </c>
      <c r="C21" s="117">
        <v>70</v>
      </c>
      <c r="D21" s="118">
        <v>0.1</v>
      </c>
    </row>
    <row r="22" spans="1:4" x14ac:dyDescent="0.25">
      <c r="A22" s="49"/>
      <c r="B22" s="116" t="s">
        <v>3</v>
      </c>
      <c r="C22" s="117">
        <v>80</v>
      </c>
      <c r="D22" s="118">
        <v>0.1</v>
      </c>
    </row>
    <row r="23" spans="1:4" x14ac:dyDescent="0.25">
      <c r="A23" s="49"/>
      <c r="B23" s="116" t="s">
        <v>14</v>
      </c>
      <c r="C23" s="117">
        <v>80</v>
      </c>
      <c r="D23" s="118">
        <v>0.1</v>
      </c>
    </row>
    <row r="24" spans="1:4" x14ac:dyDescent="0.25">
      <c r="A24" s="49"/>
      <c r="B24" s="116" t="s">
        <v>11</v>
      </c>
      <c r="C24" s="117">
        <v>10</v>
      </c>
      <c r="D24" s="118">
        <v>0.01</v>
      </c>
    </row>
    <row r="25" spans="1:4" x14ac:dyDescent="0.25">
      <c r="A25" s="49"/>
      <c r="B25" s="116"/>
      <c r="C25" s="117"/>
      <c r="D25" s="118"/>
    </row>
    <row r="26" spans="1:4" x14ac:dyDescent="0.25">
      <c r="A26" s="49"/>
      <c r="B26" s="116"/>
      <c r="C26" s="117"/>
      <c r="D26" s="118"/>
    </row>
    <row r="27" spans="1:4" x14ac:dyDescent="0.25">
      <c r="A27" s="49"/>
      <c r="B27" s="116"/>
      <c r="C27" s="117"/>
      <c r="D27" s="118"/>
    </row>
    <row r="28" spans="1:4" ht="30" x14ac:dyDescent="0.25">
      <c r="A28" s="49"/>
      <c r="B28" s="109" t="s">
        <v>15</v>
      </c>
      <c r="C28" s="96" t="s">
        <v>13</v>
      </c>
      <c r="D28" s="95" t="s">
        <v>150</v>
      </c>
    </row>
    <row r="29" spans="1:4" x14ac:dyDescent="0.25">
      <c r="B29" s="57" t="s">
        <v>16</v>
      </c>
      <c r="C29" s="58">
        <v>30</v>
      </c>
      <c r="D29" s="59">
        <v>0</v>
      </c>
    </row>
    <row r="30" spans="1:4" x14ac:dyDescent="0.25">
      <c r="B30" s="57" t="s">
        <v>17</v>
      </c>
      <c r="C30" s="58">
        <v>4</v>
      </c>
      <c r="D30" s="59">
        <v>0</v>
      </c>
    </row>
    <row r="31" spans="1:4" x14ac:dyDescent="0.25">
      <c r="B31" s="57" t="s">
        <v>11</v>
      </c>
      <c r="C31" s="117">
        <v>10</v>
      </c>
      <c r="D31" s="118">
        <v>0.01</v>
      </c>
    </row>
    <row r="32" spans="1:4" x14ac:dyDescent="0.25">
      <c r="B32" s="57"/>
      <c r="C32" s="58"/>
      <c r="D32" s="59"/>
    </row>
    <row r="33" spans="2:4" x14ac:dyDescent="0.25">
      <c r="B33" s="57"/>
      <c r="C33" s="58"/>
      <c r="D33" s="59"/>
    </row>
    <row r="34" spans="2:4" x14ac:dyDescent="0.25">
      <c r="B34" s="62"/>
      <c r="C34" s="58"/>
      <c r="D34" s="59"/>
    </row>
    <row r="35" spans="2:4" ht="30" x14ac:dyDescent="0.25">
      <c r="B35" s="109" t="s">
        <v>18</v>
      </c>
      <c r="C35" s="54" t="s">
        <v>13</v>
      </c>
      <c r="D35" s="97" t="s">
        <v>150</v>
      </c>
    </row>
    <row r="36" spans="2:4" x14ac:dyDescent="0.25">
      <c r="B36" s="57" t="s">
        <v>79</v>
      </c>
      <c r="C36" s="58">
        <v>20</v>
      </c>
      <c r="D36" s="63">
        <v>0.1</v>
      </c>
    </row>
    <row r="37" spans="2:4" x14ac:dyDescent="0.25">
      <c r="B37" s="57" t="s">
        <v>19</v>
      </c>
      <c r="C37" s="58">
        <v>50</v>
      </c>
      <c r="D37" s="64">
        <v>7.0000000000000007E-2</v>
      </c>
    </row>
    <row r="38" spans="2:4" x14ac:dyDescent="0.25">
      <c r="B38" s="57" t="s">
        <v>11</v>
      </c>
      <c r="C38" s="117">
        <v>10</v>
      </c>
      <c r="D38" s="118">
        <v>0.01</v>
      </c>
    </row>
    <row r="39" spans="2:4" x14ac:dyDescent="0.25">
      <c r="B39" s="57"/>
      <c r="C39" s="58"/>
      <c r="D39" s="59"/>
    </row>
    <row r="40" spans="2:4" x14ac:dyDescent="0.25">
      <c r="B40" s="57"/>
      <c r="C40" s="58"/>
      <c r="D40" s="59"/>
    </row>
    <row r="41" spans="2:4" x14ac:dyDescent="0.25">
      <c r="B41" s="57"/>
      <c r="C41" s="58"/>
      <c r="D41" s="59"/>
    </row>
    <row r="42" spans="2:4" ht="30" x14ac:dyDescent="0.25">
      <c r="B42" s="109" t="s">
        <v>46</v>
      </c>
      <c r="C42" s="54" t="s">
        <v>13</v>
      </c>
      <c r="D42" s="97" t="s">
        <v>150</v>
      </c>
    </row>
    <row r="43" spans="2:4" x14ac:dyDescent="0.25">
      <c r="B43" s="57" t="s">
        <v>62</v>
      </c>
      <c r="C43" s="58">
        <v>20</v>
      </c>
      <c r="D43" s="59">
        <v>0.05</v>
      </c>
    </row>
    <row r="44" spans="2:4" x14ac:dyDescent="0.25">
      <c r="B44" s="57" t="s">
        <v>63</v>
      </c>
      <c r="C44" s="58">
        <v>20</v>
      </c>
      <c r="D44" s="59">
        <v>0.05</v>
      </c>
    </row>
    <row r="45" spans="2:4" x14ac:dyDescent="0.25">
      <c r="B45" s="57" t="s">
        <v>136</v>
      </c>
      <c r="C45" s="58">
        <v>20</v>
      </c>
      <c r="D45" s="59">
        <v>0.05</v>
      </c>
    </row>
    <row r="46" spans="2:4" ht="30" x14ac:dyDescent="0.25">
      <c r="B46" s="57" t="s">
        <v>137</v>
      </c>
      <c r="C46" s="58">
        <v>20</v>
      </c>
      <c r="D46" s="59">
        <v>0.05</v>
      </c>
    </row>
    <row r="47" spans="2:4" x14ac:dyDescent="0.25">
      <c r="B47" s="57" t="s">
        <v>64</v>
      </c>
      <c r="C47" s="58">
        <v>20</v>
      </c>
      <c r="D47" s="59">
        <v>0.05</v>
      </c>
    </row>
    <row r="48" spans="2:4" x14ac:dyDescent="0.25">
      <c r="B48" s="57" t="s">
        <v>135</v>
      </c>
      <c r="C48" s="58">
        <v>50</v>
      </c>
      <c r="D48" s="59">
        <v>0.05</v>
      </c>
    </row>
    <row r="49" spans="1:4" x14ac:dyDescent="0.25">
      <c r="B49" s="57" t="s">
        <v>65</v>
      </c>
      <c r="C49" s="58">
        <v>50</v>
      </c>
      <c r="D49" s="59">
        <v>0.05</v>
      </c>
    </row>
    <row r="50" spans="1:4" x14ac:dyDescent="0.25">
      <c r="B50" s="57" t="s">
        <v>11</v>
      </c>
      <c r="C50" s="117">
        <v>10</v>
      </c>
      <c r="D50" s="118">
        <v>0.01</v>
      </c>
    </row>
    <row r="51" spans="1:4" x14ac:dyDescent="0.25">
      <c r="B51" s="57"/>
      <c r="C51" s="58"/>
      <c r="D51" s="59"/>
    </row>
    <row r="52" spans="1:4" ht="30" x14ac:dyDescent="0.25">
      <c r="B52" s="109" t="s">
        <v>20</v>
      </c>
      <c r="C52" s="54" t="s">
        <v>13</v>
      </c>
      <c r="D52" s="97" t="s">
        <v>150</v>
      </c>
    </row>
    <row r="53" spans="1:4" x14ac:dyDescent="0.25">
      <c r="B53" s="57" t="s">
        <v>21</v>
      </c>
      <c r="C53" s="58">
        <v>30</v>
      </c>
      <c r="D53" s="59">
        <v>0.03</v>
      </c>
    </row>
    <row r="54" spans="1:4" x14ac:dyDescent="0.25">
      <c r="B54" s="57" t="s">
        <v>90</v>
      </c>
      <c r="C54" s="58">
        <v>30</v>
      </c>
      <c r="D54" s="59">
        <v>0.04</v>
      </c>
    </row>
    <row r="55" spans="1:4" x14ac:dyDescent="0.25">
      <c r="B55" s="57" t="s">
        <v>89</v>
      </c>
      <c r="C55" s="58">
        <v>30</v>
      </c>
      <c r="D55" s="59">
        <v>0.05</v>
      </c>
    </row>
    <row r="56" spans="1:4" x14ac:dyDescent="0.25">
      <c r="B56" s="57" t="s">
        <v>11</v>
      </c>
      <c r="C56" s="117">
        <v>10</v>
      </c>
      <c r="D56" s="118">
        <v>0.01</v>
      </c>
    </row>
    <row r="57" spans="1:4" x14ac:dyDescent="0.25">
      <c r="B57" s="57"/>
      <c r="C57" s="58"/>
      <c r="D57" s="59"/>
    </row>
    <row r="58" spans="1:4" x14ac:dyDescent="0.25">
      <c r="B58" s="57"/>
      <c r="C58" s="58"/>
      <c r="D58" s="59"/>
    </row>
    <row r="59" spans="1:4" x14ac:dyDescent="0.25">
      <c r="B59" s="65"/>
      <c r="C59" s="60"/>
      <c r="D59" s="61"/>
    </row>
    <row r="60" spans="1:4" x14ac:dyDescent="0.25">
      <c r="B60" s="50"/>
      <c r="C60" s="51"/>
      <c r="D60" s="52"/>
    </row>
    <row r="61" spans="1:4" ht="18.75" x14ac:dyDescent="0.25">
      <c r="B61" s="166" t="s">
        <v>22</v>
      </c>
      <c r="C61" s="166"/>
      <c r="D61" s="166"/>
    </row>
    <row r="62" spans="1:4" ht="30" x14ac:dyDescent="0.25">
      <c r="B62" s="110" t="s">
        <v>144</v>
      </c>
      <c r="C62" s="98" t="s">
        <v>13</v>
      </c>
      <c r="D62" s="99" t="s">
        <v>150</v>
      </c>
    </row>
    <row r="63" spans="1:4" ht="30" x14ac:dyDescent="0.25">
      <c r="B63" s="119" t="s">
        <v>23</v>
      </c>
      <c r="C63" s="120">
        <v>20</v>
      </c>
      <c r="D63" s="121">
        <v>0.05</v>
      </c>
    </row>
    <row r="64" spans="1:4" x14ac:dyDescent="0.25">
      <c r="A64" s="49"/>
      <c r="B64" s="119" t="s">
        <v>24</v>
      </c>
      <c r="C64" s="122">
        <v>15</v>
      </c>
      <c r="D64" s="123">
        <v>7.0000000000000007E-2</v>
      </c>
    </row>
    <row r="65" spans="1:4" ht="30" x14ac:dyDescent="0.25">
      <c r="A65" s="49"/>
      <c r="B65" s="119" t="s">
        <v>25</v>
      </c>
      <c r="C65" s="122">
        <v>7</v>
      </c>
      <c r="D65" s="123">
        <v>0.1</v>
      </c>
    </row>
    <row r="66" spans="1:4" x14ac:dyDescent="0.25">
      <c r="A66" s="49"/>
      <c r="B66" s="119" t="s">
        <v>11</v>
      </c>
      <c r="C66" s="117">
        <v>10</v>
      </c>
      <c r="D66" s="118">
        <v>0.01</v>
      </c>
    </row>
    <row r="67" spans="1:4" x14ac:dyDescent="0.25">
      <c r="A67" s="49"/>
      <c r="B67" s="119"/>
      <c r="C67" s="122"/>
      <c r="D67" s="123"/>
    </row>
    <row r="68" spans="1:4" x14ac:dyDescent="0.25">
      <c r="A68" s="49"/>
      <c r="B68" s="119"/>
      <c r="C68" s="122"/>
      <c r="D68" s="123"/>
    </row>
    <row r="69" spans="1:4" x14ac:dyDescent="0.25">
      <c r="A69" s="49"/>
      <c r="B69" s="119"/>
      <c r="C69" s="122"/>
      <c r="D69" s="123"/>
    </row>
    <row r="70" spans="1:4" ht="30" x14ac:dyDescent="0.25">
      <c r="A70" s="49"/>
      <c r="B70" s="110" t="s">
        <v>145</v>
      </c>
      <c r="C70" s="100" t="s">
        <v>13</v>
      </c>
      <c r="D70" s="101" t="s">
        <v>150</v>
      </c>
    </row>
    <row r="71" spans="1:4" ht="30" x14ac:dyDescent="0.25">
      <c r="B71" s="119" t="s">
        <v>23</v>
      </c>
      <c r="C71" s="122">
        <v>20</v>
      </c>
      <c r="D71" s="123">
        <v>0.05</v>
      </c>
    </row>
    <row r="72" spans="1:4" x14ac:dyDescent="0.25">
      <c r="A72" s="49"/>
      <c r="B72" s="119" t="s">
        <v>24</v>
      </c>
      <c r="C72" s="122">
        <v>15</v>
      </c>
      <c r="D72" s="123">
        <v>7.0000000000000007E-2</v>
      </c>
    </row>
    <row r="73" spans="1:4" ht="30" x14ac:dyDescent="0.25">
      <c r="A73" s="49"/>
      <c r="B73" s="119" t="s">
        <v>25</v>
      </c>
      <c r="C73" s="122">
        <v>7</v>
      </c>
      <c r="D73" s="123">
        <v>0.1</v>
      </c>
    </row>
    <row r="74" spans="1:4" x14ac:dyDescent="0.25">
      <c r="A74" s="49"/>
      <c r="B74" s="119" t="s">
        <v>11</v>
      </c>
      <c r="C74" s="117">
        <v>10</v>
      </c>
      <c r="D74" s="118">
        <v>0.01</v>
      </c>
    </row>
    <row r="75" spans="1:4" x14ac:dyDescent="0.25">
      <c r="A75" s="49"/>
      <c r="B75" s="119"/>
      <c r="C75" s="122"/>
      <c r="D75" s="123"/>
    </row>
    <row r="76" spans="1:4" x14ac:dyDescent="0.25">
      <c r="A76" s="49"/>
      <c r="B76" s="119"/>
      <c r="C76" s="122"/>
      <c r="D76" s="123"/>
    </row>
    <row r="77" spans="1:4" x14ac:dyDescent="0.25">
      <c r="A77" s="49"/>
      <c r="B77" s="119"/>
      <c r="C77" s="122"/>
      <c r="D77" s="123"/>
    </row>
    <row r="78" spans="1:4" ht="30" x14ac:dyDescent="0.25">
      <c r="A78" s="49"/>
      <c r="B78" s="110" t="s">
        <v>151</v>
      </c>
      <c r="C78" s="100" t="s">
        <v>13</v>
      </c>
      <c r="D78" s="101" t="s">
        <v>150</v>
      </c>
    </row>
    <row r="79" spans="1:4" ht="30" x14ac:dyDescent="0.25">
      <c r="B79" s="119" t="s">
        <v>23</v>
      </c>
      <c r="C79" s="122">
        <v>20</v>
      </c>
      <c r="D79" s="123">
        <v>0.05</v>
      </c>
    </row>
    <row r="80" spans="1:4" x14ac:dyDescent="0.25">
      <c r="A80" s="49"/>
      <c r="B80" s="119" t="s">
        <v>24</v>
      </c>
      <c r="C80" s="122">
        <v>15</v>
      </c>
      <c r="D80" s="123">
        <v>7.0000000000000007E-2</v>
      </c>
    </row>
    <row r="81" spans="1:4" ht="30" x14ac:dyDescent="0.25">
      <c r="A81" s="49"/>
      <c r="B81" s="119" t="s">
        <v>25</v>
      </c>
      <c r="C81" s="122">
        <v>7</v>
      </c>
      <c r="D81" s="123">
        <v>0.1</v>
      </c>
    </row>
    <row r="82" spans="1:4" x14ac:dyDescent="0.25">
      <c r="A82" s="49"/>
      <c r="B82" s="119" t="s">
        <v>11</v>
      </c>
      <c r="C82" s="117">
        <v>10</v>
      </c>
      <c r="D82" s="118">
        <v>0.01</v>
      </c>
    </row>
    <row r="83" spans="1:4" x14ac:dyDescent="0.25">
      <c r="A83" s="49"/>
      <c r="B83" s="119"/>
      <c r="C83" s="122"/>
      <c r="D83" s="123"/>
    </row>
    <row r="84" spans="1:4" x14ac:dyDescent="0.25">
      <c r="A84" s="49"/>
      <c r="B84" s="119"/>
      <c r="C84" s="122"/>
      <c r="D84" s="123"/>
    </row>
    <row r="85" spans="1:4" x14ac:dyDescent="0.25">
      <c r="A85" s="49"/>
      <c r="B85" s="119"/>
      <c r="C85" s="122"/>
      <c r="D85" s="123"/>
    </row>
    <row r="86" spans="1:4" ht="30" x14ac:dyDescent="0.25">
      <c r="A86" s="49"/>
      <c r="B86" s="111" t="s">
        <v>75</v>
      </c>
      <c r="C86" s="100" t="s">
        <v>13</v>
      </c>
      <c r="D86" s="101" t="s">
        <v>150</v>
      </c>
    </row>
    <row r="87" spans="1:4" x14ac:dyDescent="0.25">
      <c r="B87" s="67" t="s">
        <v>76</v>
      </c>
      <c r="C87" s="68">
        <v>5</v>
      </c>
      <c r="D87" s="69">
        <v>0.01</v>
      </c>
    </row>
    <row r="88" spans="1:4" x14ac:dyDescent="0.25">
      <c r="A88" s="53"/>
      <c r="B88" s="67" t="s">
        <v>77</v>
      </c>
      <c r="C88" s="68">
        <v>15</v>
      </c>
      <c r="D88" s="69">
        <v>0.01</v>
      </c>
    </row>
    <row r="89" spans="1:4" x14ac:dyDescent="0.25">
      <c r="A89" s="53"/>
      <c r="B89" s="67" t="s">
        <v>78</v>
      </c>
      <c r="C89" s="68">
        <v>25</v>
      </c>
      <c r="D89" s="69">
        <v>0.01</v>
      </c>
    </row>
    <row r="90" spans="1:4" x14ac:dyDescent="0.25">
      <c r="A90" s="53"/>
      <c r="B90" s="67"/>
      <c r="C90" s="68"/>
      <c r="D90" s="69"/>
    </row>
    <row r="91" spans="1:4" x14ac:dyDescent="0.25">
      <c r="A91" s="53"/>
      <c r="B91" s="67"/>
      <c r="C91" s="68"/>
      <c r="D91" s="69"/>
    </row>
    <row r="92" spans="1:4" x14ac:dyDescent="0.25">
      <c r="A92" s="53"/>
      <c r="B92" s="67"/>
      <c r="C92" s="68"/>
      <c r="D92" s="69"/>
    </row>
    <row r="93" spans="1:4" ht="30" x14ac:dyDescent="0.25">
      <c r="A93" s="53"/>
      <c r="B93" s="111" t="s">
        <v>26</v>
      </c>
      <c r="C93" s="98" t="s">
        <v>13</v>
      </c>
      <c r="D93" s="99" t="s">
        <v>150</v>
      </c>
    </row>
    <row r="94" spans="1:4" x14ac:dyDescent="0.25">
      <c r="B94" s="67" t="s">
        <v>27</v>
      </c>
      <c r="C94" s="68">
        <v>30</v>
      </c>
      <c r="D94" s="73">
        <v>7.0000000000000007E-2</v>
      </c>
    </row>
    <row r="95" spans="1:4" ht="30" x14ac:dyDescent="0.25">
      <c r="B95" s="67" t="s">
        <v>28</v>
      </c>
      <c r="C95" s="68">
        <v>50</v>
      </c>
      <c r="D95" s="69">
        <v>0.05</v>
      </c>
    </row>
    <row r="96" spans="1:4" x14ac:dyDescent="0.25">
      <c r="B96" s="67" t="s">
        <v>29</v>
      </c>
      <c r="C96" s="68">
        <v>25</v>
      </c>
      <c r="D96" s="69">
        <v>0.1</v>
      </c>
    </row>
    <row r="97" spans="2:4" x14ac:dyDescent="0.25">
      <c r="B97" s="67" t="s">
        <v>11</v>
      </c>
      <c r="C97" s="117">
        <v>10</v>
      </c>
      <c r="D97" s="118">
        <v>0.01</v>
      </c>
    </row>
    <row r="98" spans="2:4" x14ac:dyDescent="0.25">
      <c r="B98" s="67"/>
      <c r="C98" s="68"/>
      <c r="D98" s="69"/>
    </row>
    <row r="99" spans="2:4" x14ac:dyDescent="0.25">
      <c r="B99" s="67"/>
      <c r="C99" s="68"/>
      <c r="D99" s="69"/>
    </row>
    <row r="100" spans="2:4" x14ac:dyDescent="0.25">
      <c r="B100" s="70"/>
      <c r="C100" s="71"/>
      <c r="D100" s="72"/>
    </row>
    <row r="101" spans="2:4" x14ac:dyDescent="0.25">
      <c r="B101" s="50"/>
      <c r="C101" s="51"/>
      <c r="D101" s="52"/>
    </row>
    <row r="102" spans="2:4" ht="19.5" customHeight="1" x14ac:dyDescent="0.25">
      <c r="B102" s="167" t="s">
        <v>30</v>
      </c>
      <c r="C102" s="167"/>
      <c r="D102" s="167"/>
    </row>
    <row r="103" spans="2:4" ht="30" x14ac:dyDescent="0.25">
      <c r="B103" s="112" t="s">
        <v>31</v>
      </c>
      <c r="C103" s="102" t="s">
        <v>13</v>
      </c>
      <c r="D103" s="103" t="s">
        <v>150</v>
      </c>
    </row>
    <row r="104" spans="2:4" x14ac:dyDescent="0.25">
      <c r="B104" s="77" t="s">
        <v>32</v>
      </c>
      <c r="C104" s="83">
        <v>30</v>
      </c>
      <c r="D104" s="84">
        <v>0.05</v>
      </c>
    </row>
    <row r="105" spans="2:4" x14ac:dyDescent="0.25">
      <c r="B105" s="77" t="s">
        <v>33</v>
      </c>
      <c r="C105" s="78">
        <v>30</v>
      </c>
      <c r="D105" s="79">
        <v>0.05</v>
      </c>
    </row>
    <row r="106" spans="2:4" x14ac:dyDescent="0.25">
      <c r="B106" s="77" t="s">
        <v>34</v>
      </c>
      <c r="C106" s="78">
        <v>25</v>
      </c>
      <c r="D106" s="79">
        <v>0.04</v>
      </c>
    </row>
    <row r="107" spans="2:4" x14ac:dyDescent="0.25">
      <c r="B107" s="77" t="s">
        <v>11</v>
      </c>
      <c r="C107" s="117">
        <v>10</v>
      </c>
      <c r="D107" s="118">
        <v>0.01</v>
      </c>
    </row>
    <row r="108" spans="2:4" x14ac:dyDescent="0.25">
      <c r="B108" s="77"/>
      <c r="C108" s="78"/>
      <c r="D108" s="79"/>
    </row>
    <row r="109" spans="2:4" x14ac:dyDescent="0.25">
      <c r="B109" s="77"/>
      <c r="C109" s="78"/>
      <c r="D109" s="79"/>
    </row>
    <row r="110" spans="2:4" x14ac:dyDescent="0.25">
      <c r="B110" s="77"/>
      <c r="C110" s="78"/>
      <c r="D110" s="79"/>
    </row>
    <row r="111" spans="2:4" ht="30" x14ac:dyDescent="0.25">
      <c r="B111" s="112" t="s">
        <v>35</v>
      </c>
      <c r="C111" s="104" t="s">
        <v>13</v>
      </c>
      <c r="D111" s="105" t="s">
        <v>150</v>
      </c>
    </row>
    <row r="112" spans="2:4" x14ac:dyDescent="0.25">
      <c r="B112" s="77" t="s">
        <v>36</v>
      </c>
      <c r="C112" s="78">
        <v>50</v>
      </c>
      <c r="D112" s="79">
        <v>0.05</v>
      </c>
    </row>
    <row r="113" spans="2:4" x14ac:dyDescent="0.25">
      <c r="B113" s="77" t="s">
        <v>37</v>
      </c>
      <c r="C113" s="78">
        <v>44</v>
      </c>
      <c r="D113" s="79">
        <v>0.05</v>
      </c>
    </row>
    <row r="114" spans="2:4" x14ac:dyDescent="0.25">
      <c r="B114" s="77" t="s">
        <v>38</v>
      </c>
      <c r="C114" s="78">
        <v>37</v>
      </c>
      <c r="D114" s="79">
        <v>0.05</v>
      </c>
    </row>
    <row r="115" spans="2:4" x14ac:dyDescent="0.25">
      <c r="B115" s="77" t="s">
        <v>11</v>
      </c>
      <c r="C115" s="117">
        <v>10</v>
      </c>
      <c r="D115" s="118">
        <v>0.01</v>
      </c>
    </row>
    <row r="116" spans="2:4" x14ac:dyDescent="0.25">
      <c r="B116" s="77"/>
      <c r="C116" s="78"/>
      <c r="D116" s="79"/>
    </row>
    <row r="117" spans="2:4" x14ac:dyDescent="0.25">
      <c r="B117" s="77"/>
      <c r="C117" s="78"/>
      <c r="D117" s="79"/>
    </row>
    <row r="118" spans="2:4" x14ac:dyDescent="0.25">
      <c r="B118" s="77"/>
      <c r="C118" s="78"/>
      <c r="D118" s="79"/>
    </row>
    <row r="119" spans="2:4" ht="30" x14ac:dyDescent="0.25">
      <c r="B119" s="112" t="s">
        <v>73</v>
      </c>
      <c r="C119" s="104" t="s">
        <v>13</v>
      </c>
      <c r="D119" s="105" t="s">
        <v>150</v>
      </c>
    </row>
    <row r="120" spans="2:4" x14ac:dyDescent="0.25">
      <c r="B120" s="77" t="s">
        <v>36</v>
      </c>
      <c r="C120" s="78">
        <v>50</v>
      </c>
      <c r="D120" s="79">
        <v>0.05</v>
      </c>
    </row>
    <row r="121" spans="2:4" x14ac:dyDescent="0.25">
      <c r="B121" s="77" t="s">
        <v>39</v>
      </c>
      <c r="C121" s="78">
        <v>50</v>
      </c>
      <c r="D121" s="79">
        <v>0.02</v>
      </c>
    </row>
    <row r="122" spans="2:4" x14ac:dyDescent="0.25">
      <c r="B122" s="77" t="s">
        <v>37</v>
      </c>
      <c r="C122" s="78">
        <v>44</v>
      </c>
      <c r="D122" s="79">
        <v>0.02</v>
      </c>
    </row>
    <row r="123" spans="2:4" x14ac:dyDescent="0.25">
      <c r="B123" s="77" t="s">
        <v>38</v>
      </c>
      <c r="C123" s="78">
        <v>37</v>
      </c>
      <c r="D123" s="79">
        <v>0.05</v>
      </c>
    </row>
    <row r="124" spans="2:4" x14ac:dyDescent="0.25">
      <c r="B124" s="77" t="s">
        <v>11</v>
      </c>
      <c r="C124" s="117">
        <v>10</v>
      </c>
      <c r="D124" s="118">
        <v>0.01</v>
      </c>
    </row>
    <row r="125" spans="2:4" x14ac:dyDescent="0.25">
      <c r="B125" s="77"/>
      <c r="C125" s="78"/>
      <c r="D125" s="79"/>
    </row>
    <row r="126" spans="2:4" x14ac:dyDescent="0.25">
      <c r="B126" s="77"/>
      <c r="C126" s="78"/>
      <c r="D126" s="79"/>
    </row>
    <row r="127" spans="2:4" x14ac:dyDescent="0.25">
      <c r="B127" s="77"/>
      <c r="C127" s="78"/>
      <c r="D127" s="79"/>
    </row>
    <row r="128" spans="2:4" ht="30" x14ac:dyDescent="0.25">
      <c r="B128" s="112" t="s">
        <v>40</v>
      </c>
      <c r="C128" s="104" t="s">
        <v>13</v>
      </c>
      <c r="D128" s="105" t="s">
        <v>150</v>
      </c>
    </row>
    <row r="129" spans="2:4" x14ac:dyDescent="0.25">
      <c r="B129" s="77" t="s">
        <v>41</v>
      </c>
      <c r="C129" s="78">
        <v>35</v>
      </c>
      <c r="D129" s="79">
        <v>0.05</v>
      </c>
    </row>
    <row r="130" spans="2:4" x14ac:dyDescent="0.25">
      <c r="B130" s="77" t="s">
        <v>72</v>
      </c>
      <c r="C130" s="78">
        <v>39</v>
      </c>
      <c r="D130" s="79">
        <v>0.05</v>
      </c>
    </row>
    <row r="131" spans="2:4" x14ac:dyDescent="0.25">
      <c r="B131" s="77" t="s">
        <v>71</v>
      </c>
      <c r="C131" s="78">
        <v>100</v>
      </c>
      <c r="D131" s="79">
        <v>0.05</v>
      </c>
    </row>
    <row r="132" spans="2:4" x14ac:dyDescent="0.25">
      <c r="B132" s="77" t="s">
        <v>42</v>
      </c>
      <c r="C132" s="78">
        <v>19</v>
      </c>
      <c r="D132" s="79">
        <v>0.08</v>
      </c>
    </row>
    <row r="133" spans="2:4" x14ac:dyDescent="0.25">
      <c r="B133" s="77" t="s">
        <v>43</v>
      </c>
      <c r="C133" s="78">
        <v>38</v>
      </c>
      <c r="D133" s="79">
        <v>0.08</v>
      </c>
    </row>
    <row r="134" spans="2:4" x14ac:dyDescent="0.25">
      <c r="B134" s="77" t="s">
        <v>11</v>
      </c>
      <c r="C134" s="117">
        <v>10</v>
      </c>
      <c r="D134" s="118">
        <v>0.01</v>
      </c>
    </row>
    <row r="135" spans="2:4" x14ac:dyDescent="0.25">
      <c r="B135" s="77"/>
      <c r="C135" s="78"/>
      <c r="D135" s="79"/>
    </row>
    <row r="136" spans="2:4" x14ac:dyDescent="0.25">
      <c r="B136" s="77"/>
      <c r="C136" s="78"/>
      <c r="D136" s="79"/>
    </row>
    <row r="137" spans="2:4" x14ac:dyDescent="0.25">
      <c r="B137" s="80"/>
      <c r="C137" s="81"/>
      <c r="D137" s="82"/>
    </row>
    <row r="138" spans="2:4" x14ac:dyDescent="0.25">
      <c r="B138" s="50"/>
      <c r="C138" s="51"/>
      <c r="D138" s="52"/>
    </row>
    <row r="139" spans="2:4" ht="18" customHeight="1" x14ac:dyDescent="0.25">
      <c r="B139" s="168" t="s">
        <v>152</v>
      </c>
      <c r="C139" s="169"/>
      <c r="D139" s="169"/>
    </row>
    <row r="140" spans="2:4" x14ac:dyDescent="0.25">
      <c r="B140" s="106" t="s">
        <v>44</v>
      </c>
      <c r="C140" s="107" t="s">
        <v>45</v>
      </c>
      <c r="D140" s="108" t="s">
        <v>134</v>
      </c>
    </row>
    <row r="141" spans="2:4" x14ac:dyDescent="0.25">
      <c r="B141" s="92" t="s">
        <v>62</v>
      </c>
      <c r="C141" s="93">
        <v>7.2999999999999995E-2</v>
      </c>
      <c r="D141" s="87">
        <v>0.20200000000000001</v>
      </c>
    </row>
    <row r="142" spans="2:4" x14ac:dyDescent="0.25">
      <c r="B142" s="85" t="s">
        <v>63</v>
      </c>
      <c r="C142" s="86">
        <v>4.4999999999999998E-2</v>
      </c>
      <c r="D142" s="87">
        <v>0.26400000000000001</v>
      </c>
    </row>
    <row r="143" spans="2:4" x14ac:dyDescent="0.25">
      <c r="B143" s="85" t="s">
        <v>136</v>
      </c>
      <c r="C143" s="86">
        <v>0.15</v>
      </c>
      <c r="D143" s="88">
        <v>0.109</v>
      </c>
    </row>
    <row r="144" spans="2:4" x14ac:dyDescent="0.25">
      <c r="B144" s="85" t="s">
        <v>137</v>
      </c>
      <c r="C144" s="86">
        <v>0.15</v>
      </c>
      <c r="D144" s="88">
        <v>0</v>
      </c>
    </row>
    <row r="145" spans="2:8" x14ac:dyDescent="0.25">
      <c r="B145" s="85" t="s">
        <v>64</v>
      </c>
      <c r="C145" s="86">
        <v>2.4E-2</v>
      </c>
      <c r="D145" s="88">
        <v>0</v>
      </c>
    </row>
    <row r="146" spans="2:8" x14ac:dyDescent="0.25">
      <c r="B146" s="85" t="s">
        <v>65</v>
      </c>
      <c r="C146" s="86">
        <v>0.15</v>
      </c>
      <c r="D146" s="88">
        <v>0.109</v>
      </c>
    </row>
    <row r="147" spans="2:8" x14ac:dyDescent="0.25">
      <c r="B147" s="85" t="s">
        <v>135</v>
      </c>
      <c r="C147" s="86">
        <v>0.17</v>
      </c>
      <c r="D147" s="88">
        <v>0</v>
      </c>
    </row>
    <row r="148" spans="2:8" x14ac:dyDescent="0.25">
      <c r="B148" s="85" t="s">
        <v>66</v>
      </c>
      <c r="C148" s="86">
        <v>0</v>
      </c>
      <c r="D148" s="87">
        <v>0</v>
      </c>
    </row>
    <row r="149" spans="2:8" x14ac:dyDescent="0.25">
      <c r="B149" s="85"/>
      <c r="C149" s="89"/>
      <c r="D149" s="87"/>
    </row>
    <row r="150" spans="2:8" x14ac:dyDescent="0.25">
      <c r="B150" s="90"/>
      <c r="C150" s="66"/>
      <c r="D150" s="91"/>
    </row>
    <row r="152" spans="2:8" x14ac:dyDescent="0.25">
      <c r="B152" s="114" t="s">
        <v>57</v>
      </c>
      <c r="C152" s="115">
        <v>0.76</v>
      </c>
    </row>
    <row r="153" spans="2:8" x14ac:dyDescent="0.25">
      <c r="B153" s="114" t="s">
        <v>58</v>
      </c>
      <c r="C153" s="115">
        <v>0.15</v>
      </c>
      <c r="F153" s="51"/>
      <c r="G153" s="12" t="s">
        <v>81</v>
      </c>
      <c r="H153" s="12" t="s">
        <v>82</v>
      </c>
    </row>
    <row r="154" spans="2:8" x14ac:dyDescent="0.25">
      <c r="B154" s="114" t="s">
        <v>88</v>
      </c>
      <c r="C154" s="115">
        <v>0.79</v>
      </c>
      <c r="F154" s="51" t="s">
        <v>84</v>
      </c>
      <c r="G154" s="12" t="s">
        <v>85</v>
      </c>
      <c r="H154" s="12" t="s">
        <v>86</v>
      </c>
    </row>
    <row r="155" spans="2:8" x14ac:dyDescent="0.25">
      <c r="F155" s="51"/>
    </row>
    <row r="156" spans="2:8" x14ac:dyDescent="0.25">
      <c r="B156" s="113" t="s">
        <v>60</v>
      </c>
      <c r="F156" s="51"/>
    </row>
    <row r="157" spans="2:8" x14ac:dyDescent="0.25">
      <c r="B157" s="113" t="s">
        <v>61</v>
      </c>
      <c r="F157" s="51" t="s">
        <v>87</v>
      </c>
      <c r="G157" s="12" t="s">
        <v>80</v>
      </c>
      <c r="H157" s="12" t="s">
        <v>83</v>
      </c>
    </row>
    <row r="159" spans="2:8" x14ac:dyDescent="0.25">
      <c r="B159" s="124" t="s">
        <v>135</v>
      </c>
    </row>
    <row r="160" spans="2:8" x14ac:dyDescent="0.25">
      <c r="B160" s="124" t="s">
        <v>65</v>
      </c>
    </row>
  </sheetData>
  <sheetProtection algorithmName="SHA-512" hashValue="Hl0aPFuSdJVT9uRsw52PVU4XmUcYtp1qj10miMxSDVxqqvydZuU3Me2/kdBEnP1oz6M+1b+nA8eD7XwLKZkpIg==" saltValue="PixUYNio++SE4SuOwG2JeQ==" spinCount="100000" sheet="1" objects="1" scenarios="1"/>
  <mergeCells count="4">
    <mergeCell ref="B3:D3"/>
    <mergeCell ref="B61:D61"/>
    <mergeCell ref="B102:D102"/>
    <mergeCell ref="B139:D139"/>
  </mergeCell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E41"/>
  <sheetViews>
    <sheetView workbookViewId="0">
      <selection activeCell="G19" sqref="G19"/>
    </sheetView>
  </sheetViews>
  <sheetFormatPr defaultRowHeight="15" x14ac:dyDescent="0.25"/>
  <cols>
    <col min="1" max="1" width="35" bestFit="1" customWidth="1"/>
    <col min="2" max="5" width="9.5703125" bestFit="1" customWidth="1"/>
  </cols>
  <sheetData>
    <row r="1" spans="1:5" x14ac:dyDescent="0.25">
      <c r="A1" s="8">
        <v>1</v>
      </c>
      <c r="B1" s="1"/>
      <c r="C1" s="1"/>
      <c r="D1" s="1"/>
      <c r="E1" s="1"/>
    </row>
    <row r="2" spans="1:5" ht="18.75" x14ac:dyDescent="0.3">
      <c r="A2" s="4" t="s">
        <v>53</v>
      </c>
      <c r="B2" s="14" t="s">
        <v>166</v>
      </c>
      <c r="C2" s="14" t="s">
        <v>167</v>
      </c>
      <c r="D2" s="3">
        <v>1</v>
      </c>
      <c r="E2" s="3">
        <f>PERIOD</f>
        <v>20</v>
      </c>
    </row>
    <row r="3" spans="1:5" x14ac:dyDescent="0.25">
      <c r="A3" t="str">
        <f>MAIN!$B$121</f>
        <v>Apkure</v>
      </c>
      <c r="B3" s="13">
        <f>MAIN!C126</f>
        <v>69.22</v>
      </c>
      <c r="C3" s="14">
        <f ca="1">VLOOKUP(MAIN!$C$122,T_kuri,3,FALSE)</f>
        <v>0.20200000000000001</v>
      </c>
      <c r="D3" s="15">
        <f ca="1">B3*C3*AREAH</f>
        <v>48899.389168000002</v>
      </c>
      <c r="E3" s="15">
        <f ca="1">D3*$E$2</f>
        <v>977987.78336</v>
      </c>
    </row>
    <row r="4" spans="1:5" x14ac:dyDescent="0.25">
      <c r="A4" t="s">
        <v>55</v>
      </c>
      <c r="B4" s="13">
        <f>MAIN!C133</f>
        <v>11</v>
      </c>
      <c r="C4" s="14">
        <f ca="1">VLOOKUP(MAIN!$C$129,T_kuri,3,FALSE)</f>
        <v>0.20200000000000001</v>
      </c>
      <c r="D4" s="15">
        <f ca="1">B4*C4*AREAT</f>
        <v>7783.6660000000002</v>
      </c>
      <c r="E4" s="15">
        <f t="shared" ref="E4:E8" ca="1" si="0">D4*$E$2</f>
        <v>155673.32</v>
      </c>
    </row>
    <row r="5" spans="1:5" x14ac:dyDescent="0.25">
      <c r="A5" t="str">
        <f>MAIN!$B$143 &amp; " " &amp;MAIN!$B$145</f>
        <v>Elektroenerģija Mehāniskā ventilācija</v>
      </c>
      <c r="B5" s="13">
        <f>MAIN!C148</f>
        <v>10.42</v>
      </c>
      <c r="C5" s="14">
        <f ca="1">VLOOKUP(MAIN!$C$145,T_kuri,3,FALSE)</f>
        <v>0.109</v>
      </c>
      <c r="D5" s="15">
        <f ca="1">B5*C5*AREAT</f>
        <v>3978.6373400000002</v>
      </c>
      <c r="E5" s="15">
        <f t="shared" ca="1" si="0"/>
        <v>79572.746800000008</v>
      </c>
    </row>
    <row r="6" spans="1:5" x14ac:dyDescent="0.25">
      <c r="A6" t="str">
        <f>MAIN!$B$143 &amp; " " &amp;MAIN!$B$150</f>
        <v>Elektroenerģija Apgaismojums</v>
      </c>
      <c r="B6" s="13">
        <f>MAIN!C153</f>
        <v>13.26</v>
      </c>
      <c r="C6" s="14">
        <f ca="1">VLOOKUP(MAIN!$C$150,T_kuri,3,FALSE)</f>
        <v>0.109</v>
      </c>
      <c r="D6" s="15">
        <f ca="1">B6*C6*AREAT</f>
        <v>5063.0260200000002</v>
      </c>
      <c r="E6" s="15">
        <f t="shared" ca="1" si="0"/>
        <v>101260.52040000001</v>
      </c>
    </row>
    <row r="7" spans="1:5" x14ac:dyDescent="0.25">
      <c r="A7" t="str">
        <f>MAIN!$B$143 &amp; " " &amp;MAIN!$B$155</f>
        <v>Elektroenerģija Dzesēšana</v>
      </c>
      <c r="B7" s="13">
        <f>MAIN!C158</f>
        <v>0</v>
      </c>
      <c r="C7" s="14">
        <f ca="1">VLOOKUP(MAIN!$C$155,T_kuri,3,FALSE)</f>
        <v>0.109</v>
      </c>
      <c r="D7" s="15">
        <f ca="1">B7*C7*AREAT</f>
        <v>0</v>
      </c>
      <c r="E7" s="15">
        <f t="shared" ca="1" si="0"/>
        <v>0</v>
      </c>
    </row>
    <row r="8" spans="1:5" x14ac:dyDescent="0.25">
      <c r="A8" t="str">
        <f>MAIN!$B$143 &amp; " " &amp;MAIN!$B$160</f>
        <v>Elektroenerģija Papildus</v>
      </c>
      <c r="B8" s="13">
        <f>MAIN!C163</f>
        <v>0</v>
      </c>
      <c r="C8" s="14">
        <f ca="1">VLOOKUP(MAIN!$C$160,T_kuri,3,FALSE)</f>
        <v>0.109</v>
      </c>
      <c r="D8" s="15">
        <f ca="1">B8*C8*AREAT</f>
        <v>0</v>
      </c>
      <c r="E8" s="15">
        <f t="shared" ca="1" si="0"/>
        <v>0</v>
      </c>
    </row>
    <row r="11" spans="1:5" x14ac:dyDescent="0.25">
      <c r="A11" s="8">
        <v>2</v>
      </c>
      <c r="B11" s="1"/>
      <c r="C11" s="1"/>
      <c r="D11" s="1"/>
      <c r="E11" s="1"/>
    </row>
    <row r="12" spans="1:5" ht="18.75" x14ac:dyDescent="0.3">
      <c r="A12" s="4" t="s">
        <v>53</v>
      </c>
      <c r="B12" s="12"/>
      <c r="C12" s="12"/>
      <c r="D12" s="3">
        <v>1</v>
      </c>
      <c r="E12" s="3">
        <f>PERIOD</f>
        <v>20</v>
      </c>
    </row>
    <row r="13" spans="1:5" x14ac:dyDescent="0.25">
      <c r="A13" t="str">
        <f>MAIN!$B$121</f>
        <v>Apkure</v>
      </c>
      <c r="B13" s="13">
        <f>MAIN!E126</f>
        <v>40</v>
      </c>
      <c r="C13" s="14">
        <f ca="1">VLOOKUP(MAIN!$E$122,T_kuri,3,FALSE)</f>
        <v>0.20200000000000001</v>
      </c>
      <c r="D13" s="15">
        <f ca="1">B13*C13*AREAH</f>
        <v>28257.376</v>
      </c>
      <c r="E13" s="15">
        <f ca="1">D13*$E$12</f>
        <v>565147.52</v>
      </c>
    </row>
    <row r="14" spans="1:5" x14ac:dyDescent="0.25">
      <c r="A14" t="s">
        <v>55</v>
      </c>
      <c r="B14" s="13">
        <f>MAIN!E133</f>
        <v>11</v>
      </c>
      <c r="C14" s="14">
        <f ca="1">VLOOKUP(MAIN!$E$129,T_kuri,3,FALSE)</f>
        <v>0.20200000000000001</v>
      </c>
      <c r="D14" s="15">
        <f ca="1">B14*C14*AREAT</f>
        <v>7783.6660000000002</v>
      </c>
      <c r="E14" s="15">
        <f t="shared" ref="E14:E18" ca="1" si="1">D14*$E$12</f>
        <v>155673.32</v>
      </c>
    </row>
    <row r="15" spans="1:5" x14ac:dyDescent="0.25">
      <c r="A15" t="str">
        <f>MAIN!$B$143 &amp; " " &amp;MAIN!$B$145</f>
        <v>Elektroenerģija Mehāniskā ventilācija</v>
      </c>
      <c r="B15" s="13">
        <f>MAIN!E148</f>
        <v>10.42</v>
      </c>
      <c r="C15" s="14">
        <f ca="1">VLOOKUP(MAIN!$E$145,T_kuri,3,FALSE)</f>
        <v>0.109</v>
      </c>
      <c r="D15" s="15">
        <f ca="1">B15*C15*AREAT</f>
        <v>3978.6373400000002</v>
      </c>
      <c r="E15" s="15">
        <f t="shared" ca="1" si="1"/>
        <v>79572.746800000008</v>
      </c>
    </row>
    <row r="16" spans="1:5" x14ac:dyDescent="0.25">
      <c r="A16" t="str">
        <f>MAIN!$B$143 &amp; " " &amp;MAIN!$B$150</f>
        <v>Elektroenerģija Apgaismojums</v>
      </c>
      <c r="B16" s="13">
        <f>MAIN!E153</f>
        <v>13.26</v>
      </c>
      <c r="C16" s="14">
        <f ca="1">VLOOKUP(MAIN!$E$150,T_kuri,3,FALSE)</f>
        <v>0.109</v>
      </c>
      <c r="D16" s="15">
        <f ca="1">B16*C16*AREAT</f>
        <v>5063.0260200000002</v>
      </c>
      <c r="E16" s="15">
        <f t="shared" ca="1" si="1"/>
        <v>101260.52040000001</v>
      </c>
    </row>
    <row r="17" spans="1:5" x14ac:dyDescent="0.25">
      <c r="A17" t="str">
        <f>MAIN!$B$143 &amp; " " &amp;MAIN!$B$155</f>
        <v>Elektroenerģija Dzesēšana</v>
      </c>
      <c r="B17" s="13">
        <f>MAIN!E158</f>
        <v>0</v>
      </c>
      <c r="C17" s="14">
        <f ca="1">VLOOKUP(MAIN!$E$155,T_kuri,3,FALSE)</f>
        <v>0.109</v>
      </c>
      <c r="D17" s="15">
        <f ca="1">B17*C17*AREAT</f>
        <v>0</v>
      </c>
      <c r="E17" s="15">
        <f t="shared" ca="1" si="1"/>
        <v>0</v>
      </c>
    </row>
    <row r="18" spans="1:5" x14ac:dyDescent="0.25">
      <c r="A18" t="str">
        <f>MAIN!$B$143 &amp; " " &amp;MAIN!$B$160</f>
        <v>Elektroenerģija Papildus</v>
      </c>
      <c r="B18" s="13">
        <f>MAIN!E163</f>
        <v>0</v>
      </c>
      <c r="C18" s="14">
        <f ca="1">VLOOKUP(MAIN!$C$160,T_kuri,3,FALSE)</f>
        <v>0.109</v>
      </c>
      <c r="D18" s="15">
        <f ca="1">B18*C18*AREAT</f>
        <v>0</v>
      </c>
      <c r="E18" s="15">
        <f t="shared" ca="1" si="1"/>
        <v>0</v>
      </c>
    </row>
    <row r="21" spans="1:5" x14ac:dyDescent="0.25">
      <c r="A21" s="8">
        <v>3</v>
      </c>
      <c r="B21" s="1"/>
      <c r="C21" s="1"/>
      <c r="D21" s="1"/>
      <c r="E21" s="1"/>
    </row>
    <row r="22" spans="1:5" ht="18.75" x14ac:dyDescent="0.3">
      <c r="A22" s="4" t="s">
        <v>53</v>
      </c>
      <c r="B22" s="12"/>
      <c r="C22" s="12"/>
      <c r="D22" s="3">
        <v>1</v>
      </c>
      <c r="E22" s="3">
        <f>PERIOD</f>
        <v>20</v>
      </c>
    </row>
    <row r="23" spans="1:5" x14ac:dyDescent="0.25">
      <c r="A23" t="str">
        <f>MAIN!$B$121</f>
        <v>Apkure</v>
      </c>
      <c r="B23" s="13">
        <f>MAIN!G126</f>
        <v>69.22</v>
      </c>
      <c r="C23" s="14">
        <f ca="1">VLOOKUP(MAIN!$G$122,T_kuri,3,FALSE)</f>
        <v>0.20200000000000001</v>
      </c>
      <c r="D23" s="15">
        <f ca="1">B23*C23*AREAH</f>
        <v>48899.389168000002</v>
      </c>
      <c r="E23" s="15">
        <f ca="1">D23*$E$22</f>
        <v>977987.78336</v>
      </c>
    </row>
    <row r="24" spans="1:5" x14ac:dyDescent="0.25">
      <c r="A24" t="s">
        <v>55</v>
      </c>
      <c r="B24" s="13">
        <f>MAIN!G133</f>
        <v>11</v>
      </c>
      <c r="C24" s="14">
        <f ca="1">VLOOKUP(MAIN!$G$129,T_kuri,3,FALSE)</f>
        <v>0.20200000000000001</v>
      </c>
      <c r="D24" s="15">
        <f ca="1">B24*C24*AREAT</f>
        <v>7783.6660000000002</v>
      </c>
      <c r="E24" s="15">
        <f t="shared" ref="E24:E28" ca="1" si="2">D24*$E$22</f>
        <v>155673.32</v>
      </c>
    </row>
    <row r="25" spans="1:5" x14ac:dyDescent="0.25">
      <c r="A25" t="str">
        <f>MAIN!$B$143 &amp; " " &amp;MAIN!$B$145</f>
        <v>Elektroenerģija Mehāniskā ventilācija</v>
      </c>
      <c r="B25" s="13">
        <f>MAIN!G148</f>
        <v>10.42</v>
      </c>
      <c r="C25" s="14">
        <f ca="1">VLOOKUP(MAIN!$G$145,T_kuri,3,FALSE)</f>
        <v>0.109</v>
      </c>
      <c r="D25" s="15">
        <f ca="1">B25*C25*AREAT</f>
        <v>3978.6373400000002</v>
      </c>
      <c r="E25" s="15">
        <f t="shared" ca="1" si="2"/>
        <v>79572.746800000008</v>
      </c>
    </row>
    <row r="26" spans="1:5" x14ac:dyDescent="0.25">
      <c r="A26" t="str">
        <f>MAIN!$B$143 &amp; " " &amp;MAIN!$B$150</f>
        <v>Elektroenerģija Apgaismojums</v>
      </c>
      <c r="B26" s="13">
        <f>MAIN!G153</f>
        <v>13.26</v>
      </c>
      <c r="C26" s="14">
        <f ca="1">VLOOKUP(MAIN!$G$150,T_kuri,3,FALSE)</f>
        <v>0.109</v>
      </c>
      <c r="D26" s="15">
        <f ca="1">B26*C26*AREAT</f>
        <v>5063.0260200000002</v>
      </c>
      <c r="E26" s="15">
        <f t="shared" ca="1" si="2"/>
        <v>101260.52040000001</v>
      </c>
    </row>
    <row r="27" spans="1:5" x14ac:dyDescent="0.25">
      <c r="A27" t="str">
        <f>MAIN!$B$143 &amp; " " &amp;MAIN!$B$155</f>
        <v>Elektroenerģija Dzesēšana</v>
      </c>
      <c r="B27" s="13">
        <f>MAIN!G158</f>
        <v>0</v>
      </c>
      <c r="C27" s="14">
        <f ca="1">VLOOKUP(MAIN!$G$155,T_kuri,3,FALSE)</f>
        <v>0.109</v>
      </c>
      <c r="D27" s="15">
        <f ca="1">B27*C27*AREAT</f>
        <v>0</v>
      </c>
      <c r="E27" s="15">
        <f t="shared" ca="1" si="2"/>
        <v>0</v>
      </c>
    </row>
    <row r="28" spans="1:5" x14ac:dyDescent="0.25">
      <c r="A28" t="str">
        <f>MAIN!$B$143 &amp; " " &amp;MAIN!$B$160</f>
        <v>Elektroenerģija Papildus</v>
      </c>
      <c r="B28" s="13">
        <f>MAIN!G163</f>
        <v>0</v>
      </c>
      <c r="C28" s="14">
        <f ca="1">VLOOKUP(MAIN!$G$160,T_kuri,3,FALSE)</f>
        <v>0.109</v>
      </c>
      <c r="D28" s="15">
        <f ca="1">B28*C28*AREAT</f>
        <v>0</v>
      </c>
      <c r="E28" s="15">
        <f t="shared" ca="1" si="2"/>
        <v>0</v>
      </c>
    </row>
    <row r="32" spans="1:5" x14ac:dyDescent="0.25">
      <c r="A32" s="5" t="str">
        <f>"CO2 for "&amp;MAIN!$G$7&amp;" years"</f>
        <v>CO2 for 20 years</v>
      </c>
      <c r="B32" s="11">
        <v>1</v>
      </c>
      <c r="C32" s="11">
        <v>2</v>
      </c>
      <c r="D32" s="11">
        <v>3</v>
      </c>
    </row>
    <row r="33" spans="1:4" x14ac:dyDescent="0.25">
      <c r="A33" t="str">
        <f>MAIN!$B$121</f>
        <v>Apkure</v>
      </c>
      <c r="B33" s="40">
        <f ca="1">E3</f>
        <v>977987.78336</v>
      </c>
      <c r="C33" s="40">
        <f ca="1">E13</f>
        <v>565147.52</v>
      </c>
      <c r="D33" s="40">
        <f ca="1">E23</f>
        <v>977987.78336</v>
      </c>
    </row>
    <row r="34" spans="1:4" x14ac:dyDescent="0.25">
      <c r="A34" t="s">
        <v>55</v>
      </c>
      <c r="B34" s="40">
        <f t="shared" ref="B34" ca="1" si="3">E4</f>
        <v>155673.32</v>
      </c>
      <c r="C34" s="40">
        <f t="shared" ref="C34" ca="1" si="4">E14</f>
        <v>155673.32</v>
      </c>
      <c r="D34" s="40">
        <f t="shared" ref="D34" ca="1" si="5">E24</f>
        <v>155673.32</v>
      </c>
    </row>
    <row r="35" spans="1:4" x14ac:dyDescent="0.25">
      <c r="A35" t="s">
        <v>65</v>
      </c>
      <c r="B35" s="40">
        <f ca="1">SUM(B36:B39)</f>
        <v>180833.2672</v>
      </c>
      <c r="C35" s="40">
        <f t="shared" ref="C35:D35" ca="1" si="6">SUM(C36:C39)</f>
        <v>180833.2672</v>
      </c>
      <c r="D35" s="40">
        <f t="shared" ca="1" si="6"/>
        <v>180833.2672</v>
      </c>
    </row>
    <row r="36" spans="1:4" x14ac:dyDescent="0.25">
      <c r="A36" s="128" t="str">
        <f>MAIN!$B$143 &amp; " " &amp;MAIN!$B$145</f>
        <v>Elektroenerģija Mehāniskā ventilācija</v>
      </c>
      <c r="B36" s="40">
        <f ca="1">E5</f>
        <v>79572.746800000008</v>
      </c>
      <c r="C36" s="40">
        <f ca="1">E15</f>
        <v>79572.746800000008</v>
      </c>
      <c r="D36" s="40">
        <f ca="1">E25</f>
        <v>79572.746800000008</v>
      </c>
    </row>
    <row r="37" spans="1:4" x14ac:dyDescent="0.25">
      <c r="A37" s="128" t="str">
        <f>MAIN!$B$143 &amp; " " &amp;MAIN!$B$150</f>
        <v>Elektroenerģija Apgaismojums</v>
      </c>
      <c r="B37" s="40">
        <f ca="1">E6</f>
        <v>101260.52040000001</v>
      </c>
      <c r="C37" s="40">
        <f ca="1">E16</f>
        <v>101260.52040000001</v>
      </c>
      <c r="D37" s="40">
        <f ca="1">E26</f>
        <v>101260.52040000001</v>
      </c>
    </row>
    <row r="38" spans="1:4" x14ac:dyDescent="0.25">
      <c r="A38" s="128" t="str">
        <f>MAIN!$B$143 &amp; " " &amp;MAIN!$B$155</f>
        <v>Elektroenerģija Dzesēšana</v>
      </c>
      <c r="B38" s="40">
        <f ca="1">E7</f>
        <v>0</v>
      </c>
      <c r="C38" s="40">
        <f ca="1">E17</f>
        <v>0</v>
      </c>
      <c r="D38" s="40">
        <f ca="1">E27</f>
        <v>0</v>
      </c>
    </row>
    <row r="39" spans="1:4" x14ac:dyDescent="0.25">
      <c r="A39" s="128" t="str">
        <f>MAIN!$B$143 &amp; " " &amp;MAIN!$B$160</f>
        <v>Elektroenerģija Papildus</v>
      </c>
      <c r="B39" s="40">
        <f ca="1">E8</f>
        <v>0</v>
      </c>
      <c r="C39" s="40">
        <f ca="1">E18</f>
        <v>0</v>
      </c>
      <c r="D39" s="40">
        <f ca="1">E28</f>
        <v>0</v>
      </c>
    </row>
    <row r="40" spans="1:4" x14ac:dyDescent="0.25">
      <c r="B40" s="40"/>
      <c r="C40" s="40"/>
      <c r="D40" s="40"/>
    </row>
    <row r="41" spans="1:4" x14ac:dyDescent="0.25">
      <c r="B41" s="40">
        <f ca="1">SUM(B33:B35)</f>
        <v>1314494.3705600002</v>
      </c>
      <c r="C41" s="40">
        <f t="shared" ref="C41:D41" ca="1" si="7">SUM(C33:C35)</f>
        <v>901654.10720000009</v>
      </c>
      <c r="D41" s="40">
        <f t="shared" ca="1" si="7"/>
        <v>1314494.3705600002</v>
      </c>
    </row>
  </sheetData>
  <sheetProtection algorithmName="SHA-512" hashValue="sBRT6ioFuar9BL/CQNg8IGFa8ch6XGEsBus673nGsG0qxGOw4rVm/HEfDzL+M97l+TWRouU/ePWNQWI1qQDfdA==" saltValue="shcB1fDWI0/8xCtqUN4d/A=="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X76"/>
  <sheetViews>
    <sheetView view="pageLayout" topLeftCell="D31" zoomScaleNormal="100" workbookViewId="0">
      <selection activeCell="O60" sqref="O60"/>
    </sheetView>
  </sheetViews>
  <sheetFormatPr defaultRowHeight="15" x14ac:dyDescent="0.25"/>
  <cols>
    <col min="1" max="1" width="35" bestFit="1" customWidth="1"/>
    <col min="2" max="4" width="10.28515625" bestFit="1" customWidth="1"/>
    <col min="5" max="5" width="3.7109375" customWidth="1"/>
    <col min="6" max="8" width="9.5703125" customWidth="1"/>
    <col min="9" max="9" width="3.7109375" customWidth="1"/>
    <col min="10" max="12" width="9.5703125" customWidth="1"/>
    <col min="13" max="13" width="35" bestFit="1" customWidth="1"/>
    <col min="14" max="16" width="10.28515625" bestFit="1" customWidth="1"/>
    <col min="17" max="17" width="3.7109375" customWidth="1"/>
    <col min="18" max="20" width="9.5703125" customWidth="1"/>
    <col min="21" max="21" width="3.7109375" customWidth="1"/>
    <col min="22" max="24" width="9.5703125" customWidth="1"/>
  </cols>
  <sheetData>
    <row r="1" spans="1:24" x14ac:dyDescent="0.25">
      <c r="A1" s="47" t="s">
        <v>127</v>
      </c>
      <c r="B1" s="170" t="str">
        <f>MAIN!C3</f>
        <v>Pirmskolas iestāde</v>
      </c>
      <c r="C1" s="171"/>
      <c r="D1" s="172"/>
      <c r="F1" s="174" t="s">
        <v>9</v>
      </c>
      <c r="G1" s="175"/>
      <c r="H1" s="175"/>
      <c r="I1" s="176"/>
      <c r="J1" s="46">
        <f>MAIN!G3</f>
        <v>2.5999999999999999E-2</v>
      </c>
      <c r="M1" s="47" t="s">
        <v>127</v>
      </c>
      <c r="N1" s="177" t="str">
        <f t="shared" ref="N1:N6" si="0">B1</f>
        <v>Pirmskolas iestāde</v>
      </c>
      <c r="O1" s="178"/>
      <c r="P1" s="178"/>
      <c r="R1" s="174" t="s">
        <v>9</v>
      </c>
      <c r="S1" s="175"/>
      <c r="T1" s="175"/>
      <c r="U1" s="176"/>
      <c r="V1" s="46">
        <f t="shared" ref="V1:V5" si="1">J1</f>
        <v>2.5999999999999999E-2</v>
      </c>
    </row>
    <row r="2" spans="1:24" x14ac:dyDescent="0.25">
      <c r="A2" s="47" t="s">
        <v>132</v>
      </c>
      <c r="B2" s="170" t="str">
        <f>MAIN!C4</f>
        <v>Jaunbūve</v>
      </c>
      <c r="C2" s="171"/>
      <c r="D2" s="172"/>
      <c r="F2" s="174" t="s">
        <v>12</v>
      </c>
      <c r="G2" s="175"/>
      <c r="H2" s="175"/>
      <c r="I2" s="176"/>
      <c r="J2" s="46">
        <f>MAIN!G4</f>
        <v>0.05</v>
      </c>
      <c r="M2" s="47" t="s">
        <v>132</v>
      </c>
      <c r="N2" s="177" t="str">
        <f t="shared" si="0"/>
        <v>Jaunbūve</v>
      </c>
      <c r="O2" s="178"/>
      <c r="P2" s="178"/>
      <c r="R2" s="174" t="s">
        <v>12</v>
      </c>
      <c r="S2" s="175"/>
      <c r="T2" s="175"/>
      <c r="U2" s="176"/>
      <c r="V2" s="46">
        <f t="shared" si="1"/>
        <v>0.05</v>
      </c>
    </row>
    <row r="3" spans="1:24" x14ac:dyDescent="0.25">
      <c r="A3" s="47" t="s">
        <v>128</v>
      </c>
      <c r="B3" s="170" t="str">
        <f>MAIN!C5</f>
        <v>Rīga</v>
      </c>
      <c r="C3" s="171"/>
      <c r="D3" s="172"/>
      <c r="F3" s="129"/>
      <c r="G3" s="129"/>
      <c r="H3" s="130"/>
      <c r="I3" s="130"/>
      <c r="J3" s="18"/>
      <c r="M3" s="47" t="s">
        <v>128</v>
      </c>
      <c r="N3" s="177" t="str">
        <f t="shared" si="0"/>
        <v>Rīga</v>
      </c>
      <c r="O3" s="178"/>
      <c r="P3" s="178"/>
      <c r="R3" s="129"/>
      <c r="S3" s="129"/>
      <c r="T3" s="130"/>
      <c r="U3" s="130"/>
      <c r="V3" s="18"/>
    </row>
    <row r="4" spans="1:24" x14ac:dyDescent="0.25">
      <c r="A4" s="47" t="s">
        <v>130</v>
      </c>
      <c r="B4" s="170">
        <f>MAIN!C6</f>
        <v>3503</v>
      </c>
      <c r="C4" s="171"/>
      <c r="D4" s="172"/>
      <c r="F4" s="129"/>
      <c r="G4" s="129"/>
      <c r="H4" s="130"/>
      <c r="I4" s="130"/>
      <c r="J4" s="18"/>
      <c r="M4" s="47" t="s">
        <v>130</v>
      </c>
      <c r="N4" s="177">
        <f t="shared" si="0"/>
        <v>3503</v>
      </c>
      <c r="O4" s="178"/>
      <c r="P4" s="178"/>
      <c r="R4" s="129"/>
      <c r="S4" s="129"/>
      <c r="T4" s="130"/>
      <c r="U4" s="130"/>
      <c r="V4" s="18"/>
    </row>
    <row r="5" spans="1:24" x14ac:dyDescent="0.25">
      <c r="A5" s="47" t="s">
        <v>131</v>
      </c>
      <c r="B5" s="170">
        <f>MAIN!C7</f>
        <v>3497.2</v>
      </c>
      <c r="C5" s="171"/>
      <c r="D5" s="172"/>
      <c r="F5" s="174" t="s">
        <v>129</v>
      </c>
      <c r="G5" s="175"/>
      <c r="H5" s="175"/>
      <c r="I5" s="176"/>
      <c r="J5" s="46">
        <f>MAIN!G7</f>
        <v>20</v>
      </c>
      <c r="M5" s="47" t="s">
        <v>131</v>
      </c>
      <c r="N5" s="177">
        <f t="shared" si="0"/>
        <v>3497.2</v>
      </c>
      <c r="O5" s="178"/>
      <c r="P5" s="178"/>
      <c r="R5" s="174" t="s">
        <v>129</v>
      </c>
      <c r="S5" s="175"/>
      <c r="T5" s="175"/>
      <c r="U5" s="176"/>
      <c r="V5" s="46">
        <f t="shared" si="1"/>
        <v>20</v>
      </c>
    </row>
    <row r="6" spans="1:24" x14ac:dyDescent="0.25">
      <c r="A6" s="47" t="s">
        <v>196</v>
      </c>
      <c r="B6" s="170">
        <f>MAIN!C8</f>
        <v>100</v>
      </c>
      <c r="C6" s="171"/>
      <c r="D6" s="172"/>
      <c r="E6" s="18"/>
      <c r="F6" s="18"/>
      <c r="M6" s="47" t="s">
        <v>196</v>
      </c>
      <c r="N6" s="177">
        <f t="shared" si="0"/>
        <v>100</v>
      </c>
      <c r="O6" s="178"/>
      <c r="P6" s="178"/>
      <c r="Q6" s="18"/>
      <c r="R6" s="18"/>
    </row>
    <row r="8" spans="1:24" x14ac:dyDescent="0.25">
      <c r="A8" s="173" t="s">
        <v>168</v>
      </c>
      <c r="B8" s="173"/>
      <c r="C8" s="173"/>
      <c r="D8" s="173"/>
      <c r="E8" s="173"/>
      <c r="F8" s="173"/>
      <c r="G8" s="173"/>
      <c r="H8" s="173"/>
      <c r="I8" s="173"/>
      <c r="J8" s="173"/>
      <c r="K8" s="173"/>
      <c r="L8" s="173"/>
      <c r="M8" s="173" t="s">
        <v>169</v>
      </c>
      <c r="N8" s="173"/>
      <c r="O8" s="173"/>
      <c r="P8" s="173"/>
      <c r="Q8" s="173"/>
      <c r="R8" s="173"/>
      <c r="S8" s="173"/>
      <c r="T8" s="173"/>
      <c r="U8" s="173"/>
      <c r="V8" s="173"/>
      <c r="W8" s="173"/>
      <c r="X8" s="173"/>
    </row>
    <row r="9" spans="1:24" s="12" customFormat="1" ht="9.75" customHeight="1" x14ac:dyDescent="0.25">
      <c r="A9" s="140"/>
      <c r="B9" s="140"/>
      <c r="C9" s="140"/>
      <c r="D9" s="140"/>
      <c r="E9" s="140"/>
      <c r="F9" s="140"/>
      <c r="G9" s="140"/>
      <c r="H9" s="140"/>
      <c r="I9" s="140"/>
      <c r="J9" s="140"/>
      <c r="K9" s="140"/>
      <c r="L9" s="140"/>
      <c r="M9" s="140"/>
      <c r="N9" s="140"/>
      <c r="O9" s="140"/>
      <c r="P9" s="140"/>
      <c r="Q9" s="140"/>
      <c r="R9" s="140"/>
      <c r="S9" s="140"/>
      <c r="T9" s="140"/>
      <c r="U9" s="140"/>
      <c r="V9" s="140"/>
      <c r="W9" s="140"/>
      <c r="X9" s="140"/>
    </row>
    <row r="10" spans="1:24" x14ac:dyDescent="0.25">
      <c r="F10" s="164" t="str">
        <f>CFs!F152</f>
        <v>CAPEX Y1</v>
      </c>
      <c r="G10" s="164">
        <f>CFs!G152</f>
        <v>0</v>
      </c>
      <c r="H10" s="164">
        <f>CFs!H152</f>
        <v>0</v>
      </c>
      <c r="J10" s="164" t="str">
        <f>CFs!J152</f>
        <v>CAPEX Y2-Y20</v>
      </c>
      <c r="K10" s="164">
        <f>CFs!K152</f>
        <v>0</v>
      </c>
      <c r="L10" s="164">
        <f>CFs!L152</f>
        <v>0</v>
      </c>
      <c r="R10" s="164" t="str">
        <f>PV!F151</f>
        <v>CAPEX Y1</v>
      </c>
      <c r="S10" s="164">
        <f>PV!G151</f>
        <v>0</v>
      </c>
      <c r="T10" s="164">
        <f>PV!H151</f>
        <v>0</v>
      </c>
      <c r="V10" s="164" t="str">
        <f>PV!J151</f>
        <v>CAPEX Y2-Y20</v>
      </c>
      <c r="W10" s="164">
        <f>PV!K151</f>
        <v>0</v>
      </c>
      <c r="X10" s="164">
        <f>PV!L151</f>
        <v>0</v>
      </c>
    </row>
    <row r="11" spans="1:24" x14ac:dyDescent="0.25">
      <c r="A11" s="131" t="str">
        <f>CFs!A153</f>
        <v>CAPEX for 20 years</v>
      </c>
      <c r="B11" s="11">
        <f>CFs!B153</f>
        <v>1</v>
      </c>
      <c r="C11" s="11">
        <f>CFs!C153</f>
        <v>2</v>
      </c>
      <c r="D11" s="11">
        <f>CFs!D153</f>
        <v>3</v>
      </c>
      <c r="F11" s="11">
        <f>CFs!F153</f>
        <v>1</v>
      </c>
      <c r="G11" s="11">
        <f>CFs!G153</f>
        <v>2</v>
      </c>
      <c r="H11" s="11">
        <f>CFs!H153</f>
        <v>3</v>
      </c>
      <c r="J11" s="11">
        <f>CFs!J153</f>
        <v>1</v>
      </c>
      <c r="K11" s="11">
        <f>CFs!K153</f>
        <v>2</v>
      </c>
      <c r="L11" s="11">
        <f>CFs!L153</f>
        <v>3</v>
      </c>
      <c r="M11" s="5" t="str">
        <f>PV!A152</f>
        <v>CAPEX for 20 years</v>
      </c>
      <c r="N11" s="11">
        <f>PV!B152</f>
        <v>1</v>
      </c>
      <c r="O11" s="11">
        <f>PV!C152</f>
        <v>2</v>
      </c>
      <c r="P11" s="11">
        <f>PV!D152</f>
        <v>3</v>
      </c>
      <c r="R11" s="11">
        <f>PV!F152</f>
        <v>1</v>
      </c>
      <c r="S11" s="11">
        <f>PV!G152</f>
        <v>2</v>
      </c>
      <c r="T11" s="11">
        <f>PV!H152</f>
        <v>3</v>
      </c>
      <c r="V11" s="11">
        <f>PV!J152</f>
        <v>1</v>
      </c>
      <c r="W11" s="11">
        <f>PV!K152</f>
        <v>2</v>
      </c>
      <c r="X11" s="11">
        <f>PV!L152</f>
        <v>3</v>
      </c>
    </row>
    <row r="12" spans="1:24" x14ac:dyDescent="0.25">
      <c r="A12" s="132" t="str">
        <f>CFs!A154</f>
        <v>Ēkas būvkonstrukcijas: Karkass</v>
      </c>
      <c r="B12" s="133">
        <f ca="1">CFs!B154</f>
        <v>350539.8</v>
      </c>
      <c r="C12" s="133">
        <f ca="1">CFs!C154</f>
        <v>350539.8</v>
      </c>
      <c r="D12" s="134">
        <f ca="1">CFs!D154</f>
        <v>350539.8</v>
      </c>
      <c r="F12" s="135">
        <f>CFs!F154</f>
        <v>350539.8</v>
      </c>
      <c r="G12" s="133">
        <f>CFs!G154</f>
        <v>350539.8</v>
      </c>
      <c r="H12" s="134">
        <f>CFs!H154</f>
        <v>350539.8</v>
      </c>
      <c r="J12" s="135">
        <f ca="1">CFs!J154</f>
        <v>0</v>
      </c>
      <c r="K12" s="133">
        <f ca="1">CFs!K154</f>
        <v>0</v>
      </c>
      <c r="L12" s="134">
        <f ca="1">CFs!L154</f>
        <v>0</v>
      </c>
      <c r="M12" t="str">
        <f>PV!A153</f>
        <v>Ēkas būvkonstrukcijas: Karkass</v>
      </c>
      <c r="N12" s="7">
        <f ca="1">PV!B153</f>
        <v>350539.8</v>
      </c>
      <c r="O12" s="7">
        <f ca="1">PV!C153</f>
        <v>350539.8</v>
      </c>
      <c r="P12" s="7">
        <f ca="1">PV!D153</f>
        <v>350539.8</v>
      </c>
      <c r="R12" s="7">
        <f>PV!F153</f>
        <v>350539.8</v>
      </c>
      <c r="S12" s="7">
        <f>PV!G153</f>
        <v>350539.8</v>
      </c>
      <c r="T12" s="7">
        <f>PV!H153</f>
        <v>350539.8</v>
      </c>
      <c r="V12" s="7">
        <f ca="1">PV!J153</f>
        <v>0</v>
      </c>
      <c r="W12" s="7">
        <f ca="1">PV!K153</f>
        <v>0</v>
      </c>
      <c r="X12" s="7">
        <f ca="1">PV!L153</f>
        <v>0</v>
      </c>
    </row>
    <row r="13" spans="1:24" x14ac:dyDescent="0.25">
      <c r="A13" s="132" t="str">
        <f>CFs!A155</f>
        <v>Ēkas būvkonstrukcijas: Pamati</v>
      </c>
      <c r="B13" s="133">
        <f ca="1">CFs!B155</f>
        <v>172965.38</v>
      </c>
      <c r="C13" s="133">
        <f ca="1">CFs!C155</f>
        <v>276744.60800000001</v>
      </c>
      <c r="D13" s="134">
        <f ca="1">CFs!D155</f>
        <v>172965.38</v>
      </c>
      <c r="F13" s="135">
        <f>CFs!F155</f>
        <v>172965.38</v>
      </c>
      <c r="G13" s="133">
        <f>CFs!G155</f>
        <v>276744.60800000001</v>
      </c>
      <c r="H13" s="134">
        <f>CFs!H155</f>
        <v>172965.38</v>
      </c>
      <c r="J13" s="135">
        <f ca="1">CFs!J155</f>
        <v>0</v>
      </c>
      <c r="K13" s="133">
        <f ca="1">CFs!K155</f>
        <v>0</v>
      </c>
      <c r="L13" s="134">
        <f ca="1">CFs!L155</f>
        <v>0</v>
      </c>
      <c r="M13" t="str">
        <f>PV!A154</f>
        <v>Ēkas būvkonstrukcijas: Pamati</v>
      </c>
      <c r="N13" s="7">
        <f ca="1">PV!B154</f>
        <v>172965.38</v>
      </c>
      <c r="O13" s="7">
        <f ca="1">PV!C154</f>
        <v>276744.60800000001</v>
      </c>
      <c r="P13" s="7">
        <f ca="1">PV!D154</f>
        <v>172965.38</v>
      </c>
      <c r="R13" s="7">
        <f>PV!F154</f>
        <v>172965.38</v>
      </c>
      <c r="S13" s="7">
        <f>PV!G154</f>
        <v>276744.60800000001</v>
      </c>
      <c r="T13" s="7">
        <f>PV!H154</f>
        <v>172965.38</v>
      </c>
      <c r="V13" s="7">
        <f ca="1">PV!J154</f>
        <v>0</v>
      </c>
      <c r="W13" s="7">
        <f ca="1">PV!K154</f>
        <v>0</v>
      </c>
      <c r="X13" s="7">
        <f ca="1">PV!L154</f>
        <v>0</v>
      </c>
    </row>
    <row r="14" spans="1:24" x14ac:dyDescent="0.25">
      <c r="A14" s="132" t="str">
        <f>CFs!A156</f>
        <v>Ēkas būvkonstrukcijas: Jumts</v>
      </c>
      <c r="B14" s="133">
        <f ca="1">CFs!B156</f>
        <v>202904.3</v>
      </c>
      <c r="C14" s="133">
        <f ca="1">CFs!C156</f>
        <v>202904.3</v>
      </c>
      <c r="D14" s="134">
        <f ca="1">CFs!D156</f>
        <v>202904.3</v>
      </c>
      <c r="F14" s="135">
        <f>CFs!F156</f>
        <v>202904.3</v>
      </c>
      <c r="G14" s="133">
        <f>CFs!G156</f>
        <v>202904.3</v>
      </c>
      <c r="H14" s="134">
        <f>CFs!H156</f>
        <v>202904.3</v>
      </c>
      <c r="J14" s="135">
        <f ca="1">CFs!J156</f>
        <v>0</v>
      </c>
      <c r="K14" s="133">
        <f ca="1">CFs!K156</f>
        <v>0</v>
      </c>
      <c r="L14" s="134">
        <f ca="1">CFs!L156</f>
        <v>0</v>
      </c>
      <c r="M14" t="str">
        <f>PV!A155</f>
        <v>Ēkas būvkonstrukcijas: Jumts</v>
      </c>
      <c r="N14" s="7">
        <f ca="1">PV!B155</f>
        <v>202904.3</v>
      </c>
      <c r="O14" s="7">
        <f ca="1">PV!C155</f>
        <v>202904.3</v>
      </c>
      <c r="P14" s="7">
        <f ca="1">PV!D155</f>
        <v>202904.3</v>
      </c>
      <c r="R14" s="7">
        <f>PV!F155</f>
        <v>202904.3</v>
      </c>
      <c r="S14" s="7">
        <f>PV!G155</f>
        <v>202904.3</v>
      </c>
      <c r="T14" s="7">
        <f>PV!H155</f>
        <v>202904.3</v>
      </c>
      <c r="V14" s="7">
        <f ca="1">PV!J155</f>
        <v>0</v>
      </c>
      <c r="W14" s="7">
        <f ca="1">PV!K155</f>
        <v>0</v>
      </c>
      <c r="X14" s="7">
        <f ca="1">PV!L155</f>
        <v>0</v>
      </c>
    </row>
    <row r="15" spans="1:24" x14ac:dyDescent="0.25">
      <c r="A15" s="132" t="str">
        <f>CFs!A157</f>
        <v>Elektroapgāde</v>
      </c>
      <c r="B15" s="133">
        <f ca="1">CFs!B157</f>
        <v>167120.76</v>
      </c>
      <c r="C15" s="133">
        <f ca="1">CFs!C157</f>
        <v>167120.76</v>
      </c>
      <c r="D15" s="134">
        <f ca="1">CFs!D157</f>
        <v>167120.76</v>
      </c>
      <c r="F15" s="135">
        <f>CFs!F157</f>
        <v>167120.76</v>
      </c>
      <c r="G15" s="133">
        <f>CFs!G157</f>
        <v>167120.76</v>
      </c>
      <c r="H15" s="134">
        <f>CFs!H157</f>
        <v>167120.76</v>
      </c>
      <c r="J15" s="135">
        <f ca="1">CFs!J157</f>
        <v>0</v>
      </c>
      <c r="K15" s="133">
        <f ca="1">CFs!K157</f>
        <v>0</v>
      </c>
      <c r="L15" s="134">
        <f ca="1">CFs!L157</f>
        <v>0</v>
      </c>
      <c r="M15" t="str">
        <f>PV!A156</f>
        <v>Elektroapgāde</v>
      </c>
      <c r="N15" s="7">
        <f ca="1">PV!B156</f>
        <v>167120.76</v>
      </c>
      <c r="O15" s="7">
        <f ca="1">PV!C156</f>
        <v>167120.76</v>
      </c>
      <c r="P15" s="7">
        <f ca="1">PV!D156</f>
        <v>167120.76</v>
      </c>
      <c r="R15" s="7">
        <f>PV!F156</f>
        <v>167120.76</v>
      </c>
      <c r="S15" s="7">
        <f>PV!G156</f>
        <v>167120.76</v>
      </c>
      <c r="T15" s="7">
        <f>PV!H156</f>
        <v>167120.76</v>
      </c>
      <c r="V15" s="7">
        <f ca="1">PV!J156</f>
        <v>0</v>
      </c>
      <c r="W15" s="7">
        <f ca="1">PV!K156</f>
        <v>0</v>
      </c>
      <c r="X15" s="7">
        <f ca="1">PV!L156</f>
        <v>0</v>
      </c>
    </row>
    <row r="16" spans="1:24" x14ac:dyDescent="0.25">
      <c r="A16" s="132" t="str">
        <f>CFs!A158</f>
        <v>Ventilācija</v>
      </c>
      <c r="B16" s="133">
        <f ca="1">CFs!B158</f>
        <v>586577.372921556</v>
      </c>
      <c r="C16" s="133">
        <f ca="1">CFs!C158</f>
        <v>586577.372921556</v>
      </c>
      <c r="D16" s="134">
        <f ca="1">CFs!D158</f>
        <v>586577.372921556</v>
      </c>
      <c r="F16" s="135">
        <f>CFs!F158</f>
        <v>223156.65</v>
      </c>
      <c r="G16" s="133">
        <f>CFs!G158</f>
        <v>223156.65</v>
      </c>
      <c r="H16" s="134">
        <f>CFs!H158</f>
        <v>223156.65</v>
      </c>
      <c r="J16" s="135">
        <f ca="1">CFs!J158</f>
        <v>363420.72292155598</v>
      </c>
      <c r="K16" s="133">
        <f ca="1">CFs!K158</f>
        <v>363420.72292155598</v>
      </c>
      <c r="L16" s="134">
        <f ca="1">CFs!L158</f>
        <v>363420.72292155598</v>
      </c>
      <c r="M16" t="str">
        <f>PV!A157</f>
        <v>Ventilācija</v>
      </c>
      <c r="N16" s="7">
        <f ca="1">PV!B157</f>
        <v>366974.57074359909</v>
      </c>
      <c r="O16" s="7">
        <f ca="1">PV!C157</f>
        <v>366974.57074359909</v>
      </c>
      <c r="P16" s="7">
        <f ca="1">PV!D157</f>
        <v>366974.57074359909</v>
      </c>
      <c r="R16" s="7">
        <f>PV!F157</f>
        <v>223156.65</v>
      </c>
      <c r="S16" s="7">
        <f>PV!G157</f>
        <v>223156.65</v>
      </c>
      <c r="T16" s="7">
        <f>PV!H157</f>
        <v>223156.65</v>
      </c>
      <c r="V16" s="7">
        <f ca="1">PV!J157</f>
        <v>143817.9207435991</v>
      </c>
      <c r="W16" s="7">
        <f ca="1">PV!K157</f>
        <v>143817.9207435991</v>
      </c>
      <c r="X16" s="7">
        <f ca="1">PV!L157</f>
        <v>143817.9207435991</v>
      </c>
    </row>
    <row r="17" spans="1:24" x14ac:dyDescent="0.25">
      <c r="A17" s="132" t="str">
        <f>CFs!A159</f>
        <v>Apkure</v>
      </c>
      <c r="B17" s="133">
        <f ca="1">CFs!B159</f>
        <v>476359.31247187487</v>
      </c>
      <c r="C17" s="133">
        <f ca="1">CFs!C159</f>
        <v>462068.53309771861</v>
      </c>
      <c r="D17" s="134">
        <f ca="1">CFs!D159</f>
        <v>476359.31247187487</v>
      </c>
      <c r="F17" s="135">
        <f>CFs!F159</f>
        <v>181225.45</v>
      </c>
      <c r="G17" s="133">
        <f>CFs!G159</f>
        <v>175788.68650000001</v>
      </c>
      <c r="H17" s="134">
        <f>CFs!H159</f>
        <v>181225.45</v>
      </c>
      <c r="J17" s="135">
        <f ca="1">CFs!J159</f>
        <v>295133.86247187486</v>
      </c>
      <c r="K17" s="133">
        <f ca="1">CFs!K159</f>
        <v>286279.8465977186</v>
      </c>
      <c r="L17" s="134">
        <f ca="1">CFs!L159</f>
        <v>295133.86247187486</v>
      </c>
      <c r="M17" t="str">
        <f>PV!A158</f>
        <v>Apkure</v>
      </c>
      <c r="N17" s="7">
        <f ca="1">PV!B158</f>
        <v>298019.94124560303</v>
      </c>
      <c r="O17" s="7">
        <f ca="1">PV!C158</f>
        <v>289079.34300823492</v>
      </c>
      <c r="P17" s="7">
        <f ca="1">PV!D158</f>
        <v>298019.94124560303</v>
      </c>
      <c r="R17" s="7">
        <f>PV!F158</f>
        <v>181225.45</v>
      </c>
      <c r="S17" s="7">
        <f>PV!G158</f>
        <v>175788.68650000001</v>
      </c>
      <c r="T17" s="7">
        <f>PV!H158</f>
        <v>181225.45</v>
      </c>
      <c r="V17" s="7">
        <f ca="1">PV!J158</f>
        <v>116794.49124560301</v>
      </c>
      <c r="W17" s="7">
        <f ca="1">PV!K158</f>
        <v>113290.65650823491</v>
      </c>
      <c r="X17" s="7">
        <f ca="1">PV!L158</f>
        <v>116794.49124560301</v>
      </c>
    </row>
    <row r="18" spans="1:24" x14ac:dyDescent="0.25">
      <c r="A18" s="132" t="str">
        <f>CFs!A160</f>
        <v>Ūdensvads, kanalizācija</v>
      </c>
      <c r="B18" s="133">
        <f ca="1">CFs!B160</f>
        <v>149680.4</v>
      </c>
      <c r="C18" s="133">
        <f ca="1">CFs!C160</f>
        <v>149680.4</v>
      </c>
      <c r="D18" s="134">
        <f ca="1">CFs!D160</f>
        <v>149680.4</v>
      </c>
      <c r="F18" s="135">
        <f>CFs!F160</f>
        <v>149680.4</v>
      </c>
      <c r="G18" s="133">
        <f>CFs!G160</f>
        <v>149680.4</v>
      </c>
      <c r="H18" s="134">
        <f>CFs!H160</f>
        <v>149680.4</v>
      </c>
      <c r="J18" s="135">
        <f ca="1">CFs!J160</f>
        <v>0</v>
      </c>
      <c r="K18" s="133">
        <f ca="1">CFs!K160</f>
        <v>0</v>
      </c>
      <c r="L18" s="134">
        <f ca="1">CFs!L160</f>
        <v>0</v>
      </c>
      <c r="M18" t="str">
        <f>PV!A159</f>
        <v>Ūdensvads, kanalizācija</v>
      </c>
      <c r="N18" s="7">
        <f ca="1">PV!B159</f>
        <v>149680.4</v>
      </c>
      <c r="O18" s="7">
        <f ca="1">PV!C159</f>
        <v>149680.4</v>
      </c>
      <c r="P18" s="7">
        <f ca="1">PV!D159</f>
        <v>149680.4</v>
      </c>
      <c r="R18" s="7">
        <f>PV!F159</f>
        <v>149680.4</v>
      </c>
      <c r="S18" s="7">
        <f>PV!G159</f>
        <v>149680.4</v>
      </c>
      <c r="T18" s="7">
        <f>PV!H159</f>
        <v>149680.4</v>
      </c>
      <c r="V18" s="7">
        <f ca="1">PV!J159</f>
        <v>0</v>
      </c>
      <c r="W18" s="7">
        <f ca="1">PV!K159</f>
        <v>0</v>
      </c>
      <c r="X18" s="7">
        <f ca="1">PV!L159</f>
        <v>0</v>
      </c>
    </row>
    <row r="19" spans="1:24" x14ac:dyDescent="0.25">
      <c r="A19" s="132" t="str">
        <f>CFs!A161</f>
        <v>Iekšējā apdare: Griestu apdare</v>
      </c>
      <c r="B19" s="133">
        <f ca="1">CFs!B161</f>
        <v>255376.874315883</v>
      </c>
      <c r="C19" s="133">
        <f ca="1">CFs!C161</f>
        <v>255376.874315883</v>
      </c>
      <c r="D19" s="134">
        <f ca="1">CFs!D161</f>
        <v>284249.6986234606</v>
      </c>
      <c r="F19" s="135">
        <f>CFs!F161</f>
        <v>104989.85</v>
      </c>
      <c r="G19" s="133">
        <f>CFs!G161</f>
        <v>104989.85</v>
      </c>
      <c r="H19" s="134">
        <f>CFs!H161</f>
        <v>108139.54550000001</v>
      </c>
      <c r="J19" s="135">
        <f ca="1">CFs!J161</f>
        <v>150387.024315883</v>
      </c>
      <c r="K19" s="133">
        <f ca="1">CFs!K161</f>
        <v>150387.024315883</v>
      </c>
      <c r="L19" s="134">
        <f ca="1">CFs!L161</f>
        <v>176110.15312346059</v>
      </c>
      <c r="M19" t="str">
        <f>PV!A160</f>
        <v>Iekšējā apdare: Griestu apdare</v>
      </c>
      <c r="N19" s="7">
        <f ca="1">PV!B160</f>
        <v>180945.51652831037</v>
      </c>
      <c r="O19" s="7">
        <f ca="1">PV!C160</f>
        <v>180945.51652831037</v>
      </c>
      <c r="P19" s="7">
        <f ca="1">PV!D160</f>
        <v>177832.31326635531</v>
      </c>
      <c r="R19" s="7">
        <f>PV!F160</f>
        <v>104989.85</v>
      </c>
      <c r="S19" s="7">
        <f>PV!G160</f>
        <v>104989.85</v>
      </c>
      <c r="T19" s="7">
        <f>PV!H160</f>
        <v>108139.54550000001</v>
      </c>
      <c r="V19" s="7">
        <f ca="1">PV!J160</f>
        <v>75955.666528310365</v>
      </c>
      <c r="W19" s="7">
        <f ca="1">PV!K160</f>
        <v>75955.666528310365</v>
      </c>
      <c r="X19" s="7">
        <f ca="1">PV!L160</f>
        <v>69692.767766355304</v>
      </c>
    </row>
    <row r="20" spans="1:24" x14ac:dyDescent="0.25">
      <c r="A20" s="132" t="str">
        <f>CFs!A162</f>
        <v>Iekšējā apdare: Grīdu apdare</v>
      </c>
      <c r="B20" s="133">
        <f ca="1">CFs!B162</f>
        <v>535793.68274076516</v>
      </c>
      <c r="C20" s="133">
        <f ca="1">CFs!C162</f>
        <v>535793.68274076516</v>
      </c>
      <c r="D20" s="134">
        <f ca="1">CFs!D162</f>
        <v>596370.337961899</v>
      </c>
      <c r="F20" s="135">
        <f>CFs!F162</f>
        <v>220274.05</v>
      </c>
      <c r="G20" s="133">
        <f>CFs!G162</f>
        <v>220274.05</v>
      </c>
      <c r="H20" s="134">
        <f>CFs!H162</f>
        <v>226882.2715</v>
      </c>
      <c r="J20" s="135">
        <f ca="1">CFs!J162</f>
        <v>315519.63274076517</v>
      </c>
      <c r="K20" s="133">
        <f ca="1">CFs!K162</f>
        <v>315519.63274076517</v>
      </c>
      <c r="L20" s="134">
        <f ca="1">CFs!L162</f>
        <v>369488.06646189897</v>
      </c>
      <c r="M20" t="str">
        <f>PV!A161</f>
        <v>Iekšējā apdare: Grīdu apdare</v>
      </c>
      <c r="N20" s="7">
        <f ca="1">PV!B161</f>
        <v>379632.90503827611</v>
      </c>
      <c r="O20" s="7">
        <f ca="1">PV!C161</f>
        <v>379632.90503827611</v>
      </c>
      <c r="P20" s="7">
        <f ca="1">PV!D161</f>
        <v>373101.2461113985</v>
      </c>
      <c r="R20" s="7">
        <f>PV!F161</f>
        <v>220274.05</v>
      </c>
      <c r="S20" s="7">
        <f>PV!G161</f>
        <v>220274.05</v>
      </c>
      <c r="T20" s="7">
        <f>PV!H161</f>
        <v>226882.2715</v>
      </c>
      <c r="V20" s="7">
        <f ca="1">PV!J161</f>
        <v>159358.85503827612</v>
      </c>
      <c r="W20" s="7">
        <f ca="1">PV!K161</f>
        <v>159358.85503827612</v>
      </c>
      <c r="X20" s="7">
        <f ca="1">PV!L161</f>
        <v>146218.9746113985</v>
      </c>
    </row>
    <row r="21" spans="1:24" x14ac:dyDescent="0.25">
      <c r="A21" s="132" t="str">
        <f>CFs!A163</f>
        <v>Iekšējā apdare: Sienu apdare</v>
      </c>
      <c r="B21" s="133">
        <f ca="1">CFs!B163</f>
        <v>674966.29983292823</v>
      </c>
      <c r="C21" s="133">
        <f ca="1">CFs!C163</f>
        <v>674966.29983292823</v>
      </c>
      <c r="D21" s="134">
        <f ca="1">CFs!D163</f>
        <v>751277.76476419042</v>
      </c>
      <c r="F21" s="135">
        <f>CFs!F163</f>
        <v>277490.32</v>
      </c>
      <c r="G21" s="133">
        <f>CFs!G163</f>
        <v>277490.32</v>
      </c>
      <c r="H21" s="134">
        <f>CFs!H163</f>
        <v>285815.02960000001</v>
      </c>
      <c r="J21" s="135">
        <f ca="1">CFs!J163</f>
        <v>397475.97983292822</v>
      </c>
      <c r="K21" s="133">
        <f ca="1">CFs!K163</f>
        <v>397475.97983292822</v>
      </c>
      <c r="L21" s="134">
        <f ca="1">CFs!L163</f>
        <v>465462.73516419041</v>
      </c>
      <c r="M21" t="str">
        <f>PV!A162</f>
        <v>Iekšējā apdare: Sienu apdare</v>
      </c>
      <c r="N21" s="7">
        <f ca="1">PV!B162</f>
        <v>478242.69949910516</v>
      </c>
      <c r="O21" s="7">
        <f ca="1">PV!C162</f>
        <v>478242.69949910516</v>
      </c>
      <c r="P21" s="7">
        <f ca="1">PV!D162</f>
        <v>470014.43963031837</v>
      </c>
      <c r="R21" s="7">
        <f>PV!F162</f>
        <v>277490.32</v>
      </c>
      <c r="S21" s="7">
        <f>PV!G162</f>
        <v>277490.32</v>
      </c>
      <c r="T21" s="7">
        <f>PV!H162</f>
        <v>285815.02960000001</v>
      </c>
      <c r="V21" s="7">
        <f ca="1">PV!J162</f>
        <v>200752.37949910515</v>
      </c>
      <c r="W21" s="7">
        <f ca="1">PV!K162</f>
        <v>200752.37949910515</v>
      </c>
      <c r="X21" s="7">
        <f ca="1">PV!L162</f>
        <v>184199.41003031837</v>
      </c>
    </row>
    <row r="22" spans="1:24" x14ac:dyDescent="0.25">
      <c r="A22" s="132" t="str">
        <f>CFs!A164</f>
        <v>Iekšdurvis</v>
      </c>
      <c r="B22" s="133">
        <f ca="1">CFs!B164</f>
        <v>263502.41423708416</v>
      </c>
      <c r="C22" s="133">
        <f ca="1">CFs!C164</f>
        <v>263502.41423708416</v>
      </c>
      <c r="D22" s="134">
        <f ca="1">CFs!D164</f>
        <v>111580.31199999999</v>
      </c>
      <c r="F22" s="135">
        <f>CFs!F164</f>
        <v>108330.4</v>
      </c>
      <c r="G22" s="133">
        <f>CFs!G164</f>
        <v>108330.4</v>
      </c>
      <c r="H22" s="134">
        <f>CFs!H164</f>
        <v>111580.31199999999</v>
      </c>
      <c r="J22" s="135">
        <f ca="1">CFs!J164</f>
        <v>155172.01423708416</v>
      </c>
      <c r="K22" s="133">
        <f ca="1">CFs!K164</f>
        <v>155172.01423708416</v>
      </c>
      <c r="L22" s="134">
        <f ca="1">CFs!L164</f>
        <v>0</v>
      </c>
      <c r="M22" t="str">
        <f>PV!A163</f>
        <v>Iekšdurvis</v>
      </c>
      <c r="N22" s="7">
        <f ca="1">PV!B163</f>
        <v>186702.81159291562</v>
      </c>
      <c r="O22" s="7">
        <f ca="1">PV!C163</f>
        <v>186702.81159291562</v>
      </c>
      <c r="P22" s="7">
        <f ca="1">PV!D163</f>
        <v>111580.31199999999</v>
      </c>
      <c r="R22" s="7">
        <f>PV!F163</f>
        <v>108330.4</v>
      </c>
      <c r="S22" s="7">
        <f>PV!G163</f>
        <v>108330.4</v>
      </c>
      <c r="T22" s="7">
        <f>PV!H163</f>
        <v>111580.31199999999</v>
      </c>
      <c r="V22" s="7">
        <f ca="1">PV!J163</f>
        <v>78372.411592915625</v>
      </c>
      <c r="W22" s="7">
        <f ca="1">PV!K163</f>
        <v>78372.411592915625</v>
      </c>
      <c r="X22" s="7">
        <f ca="1">PV!L163</f>
        <v>0</v>
      </c>
    </row>
    <row r="23" spans="1:24" x14ac:dyDescent="0.25">
      <c r="A23" s="132" t="str">
        <f>CFs!A165</f>
        <v>Ārējā apdare</v>
      </c>
      <c r="B23" s="133">
        <f ca="1">CFs!B165</f>
        <v>137716.29500000001</v>
      </c>
      <c r="C23" s="133">
        <f ca="1">CFs!C165</f>
        <v>137716.29500000001</v>
      </c>
      <c r="D23" s="134">
        <f ca="1">CFs!D165</f>
        <v>137716.29500000001</v>
      </c>
      <c r="F23" s="135">
        <f>CFs!F165</f>
        <v>137716.29500000001</v>
      </c>
      <c r="G23" s="133">
        <f>CFs!G165</f>
        <v>137716.29500000001</v>
      </c>
      <c r="H23" s="134">
        <f>CFs!H165</f>
        <v>137716.29500000001</v>
      </c>
      <c r="J23" s="135">
        <f ca="1">CFs!J165</f>
        <v>0</v>
      </c>
      <c r="K23" s="133">
        <f ca="1">CFs!K165</f>
        <v>0</v>
      </c>
      <c r="L23" s="134">
        <f ca="1">CFs!L165</f>
        <v>0</v>
      </c>
      <c r="M23" t="str">
        <f>PV!A164</f>
        <v>Ārējā apdare</v>
      </c>
      <c r="N23" s="7">
        <f ca="1">PV!B164</f>
        <v>137716.29500000001</v>
      </c>
      <c r="O23" s="7">
        <f ca="1">PV!C164</f>
        <v>137716.29500000001</v>
      </c>
      <c r="P23" s="7">
        <f ca="1">PV!D164</f>
        <v>137716.29500000001</v>
      </c>
      <c r="R23" s="7">
        <f>PV!F164</f>
        <v>137716.29500000001</v>
      </c>
      <c r="S23" s="7">
        <f>PV!G164</f>
        <v>137716.29500000001</v>
      </c>
      <c r="T23" s="7">
        <f>PV!H164</f>
        <v>137716.29500000001</v>
      </c>
      <c r="V23" s="7">
        <f ca="1">PV!J164</f>
        <v>0</v>
      </c>
      <c r="W23" s="7">
        <f ca="1">PV!K164</f>
        <v>0</v>
      </c>
      <c r="X23" s="7">
        <f ca="1">PV!L164</f>
        <v>0</v>
      </c>
    </row>
    <row r="24" spans="1:24" x14ac:dyDescent="0.25">
      <c r="A24" s="132" t="str">
        <f>CFs!A166</f>
        <v>Ārsienas</v>
      </c>
      <c r="B24" s="133">
        <f ca="1">CFs!B166</f>
        <v>87448.554999999993</v>
      </c>
      <c r="C24" s="133">
        <f ca="1">CFs!C166</f>
        <v>92695.468299999993</v>
      </c>
      <c r="D24" s="134">
        <f ca="1">CFs!D166</f>
        <v>87448.554999999993</v>
      </c>
      <c r="F24" s="135">
        <f>CFs!F166</f>
        <v>87448.554999999993</v>
      </c>
      <c r="G24" s="133">
        <f>CFs!G166</f>
        <v>92695.468299999993</v>
      </c>
      <c r="H24" s="134">
        <f>CFs!H166</f>
        <v>87448.554999999993</v>
      </c>
      <c r="J24" s="135">
        <f ca="1">CFs!J166</f>
        <v>0</v>
      </c>
      <c r="K24" s="133">
        <f ca="1">CFs!K166</f>
        <v>0</v>
      </c>
      <c r="L24" s="134">
        <f ca="1">CFs!L166</f>
        <v>0</v>
      </c>
      <c r="M24" t="str">
        <f>PV!A165</f>
        <v>Ārsienas</v>
      </c>
      <c r="N24" s="7">
        <f ca="1">PV!B165</f>
        <v>87448.554999999993</v>
      </c>
      <c r="O24" s="7">
        <f ca="1">PV!C165</f>
        <v>92695.468299999993</v>
      </c>
      <c r="P24" s="7">
        <f ca="1">PV!D165</f>
        <v>87448.554999999993</v>
      </c>
      <c r="R24" s="7">
        <f>PV!F165</f>
        <v>87448.554999999993</v>
      </c>
      <c r="S24" s="7">
        <f>PV!G165</f>
        <v>92695.468299999993</v>
      </c>
      <c r="T24" s="7">
        <f>PV!H165</f>
        <v>87448.554999999993</v>
      </c>
      <c r="V24" s="7">
        <f ca="1">PV!J165</f>
        <v>0</v>
      </c>
      <c r="W24" s="7">
        <f ca="1">PV!K165</f>
        <v>0</v>
      </c>
      <c r="X24" s="7">
        <f ca="1">PV!L165</f>
        <v>0</v>
      </c>
    </row>
    <row r="25" spans="1:24" x14ac:dyDescent="0.25">
      <c r="A25" s="132" t="str">
        <f>CFs!A167</f>
        <v>Logi un stiklotās fasādes</v>
      </c>
      <c r="B25" s="133">
        <f ca="1">CFs!B167</f>
        <v>112438.19</v>
      </c>
      <c r="C25" s="133">
        <f ca="1">CFs!C167</f>
        <v>119184.4814</v>
      </c>
      <c r="D25" s="134">
        <f ca="1">CFs!D167</f>
        <v>112438.19</v>
      </c>
      <c r="F25" s="135">
        <f>CFs!F167</f>
        <v>112438.19</v>
      </c>
      <c r="G25" s="133">
        <f>CFs!G167</f>
        <v>119184.4814</v>
      </c>
      <c r="H25" s="134">
        <f>CFs!H167</f>
        <v>112438.19</v>
      </c>
      <c r="J25" s="135">
        <f ca="1">CFs!J167</f>
        <v>0</v>
      </c>
      <c r="K25" s="133">
        <f ca="1">CFs!K167</f>
        <v>0</v>
      </c>
      <c r="L25" s="134">
        <f ca="1">CFs!L167</f>
        <v>0</v>
      </c>
      <c r="M25" t="str">
        <f>PV!A166</f>
        <v>Logi un stiklotās fasādes</v>
      </c>
      <c r="N25" s="7">
        <f ca="1">PV!B166</f>
        <v>112438.19</v>
      </c>
      <c r="O25" s="7">
        <f ca="1">PV!C166</f>
        <v>119184.4814</v>
      </c>
      <c r="P25" s="7">
        <f ca="1">PV!D166</f>
        <v>112438.19</v>
      </c>
      <c r="R25" s="7">
        <f>PV!F166</f>
        <v>112438.19</v>
      </c>
      <c r="S25" s="7">
        <f>PV!G166</f>
        <v>119184.4814</v>
      </c>
      <c r="T25" s="7">
        <f>PV!H166</f>
        <v>112438.19</v>
      </c>
      <c r="V25" s="7">
        <f ca="1">PV!J166</f>
        <v>0</v>
      </c>
      <c r="W25" s="7">
        <f ca="1">PV!K166</f>
        <v>0</v>
      </c>
      <c r="X25" s="7">
        <f ca="1">PV!L166</f>
        <v>0</v>
      </c>
    </row>
    <row r="26" spans="1:24" x14ac:dyDescent="0.25">
      <c r="A26" s="132" t="str">
        <f>CFs!A168</f>
        <v>Ārdurvis</v>
      </c>
      <c r="B26" s="133">
        <f ca="1">CFs!B168</f>
        <v>37453.839999999997</v>
      </c>
      <c r="C26" s="133">
        <f ca="1">CFs!C168</f>
        <v>37453.839999999997</v>
      </c>
      <c r="D26" s="134">
        <f ca="1">CFs!D168</f>
        <v>37453.839999999997</v>
      </c>
      <c r="F26" s="135">
        <f>CFs!F168</f>
        <v>37453.839999999997</v>
      </c>
      <c r="G26" s="133">
        <f>CFs!G168</f>
        <v>37453.839999999997</v>
      </c>
      <c r="H26" s="134">
        <f>CFs!H168</f>
        <v>37453.839999999997</v>
      </c>
      <c r="J26" s="135">
        <f ca="1">CFs!J168</f>
        <v>0</v>
      </c>
      <c r="K26" s="133">
        <f ca="1">CFs!K168</f>
        <v>0</v>
      </c>
      <c r="L26" s="134">
        <f ca="1">CFs!L168</f>
        <v>0</v>
      </c>
      <c r="M26" t="str">
        <f>PV!A167</f>
        <v>Ārdurvis</v>
      </c>
      <c r="N26" s="7">
        <f ca="1">PV!B167</f>
        <v>37453.839999999997</v>
      </c>
      <c r="O26" s="7">
        <f ca="1">PV!C167</f>
        <v>37453.839999999997</v>
      </c>
      <c r="P26" s="7">
        <f ca="1">PV!D167</f>
        <v>37453.839999999997</v>
      </c>
      <c r="R26" s="7">
        <f>PV!F167</f>
        <v>37453.839999999997</v>
      </c>
      <c r="S26" s="7">
        <f>PV!G167</f>
        <v>37453.839999999997</v>
      </c>
      <c r="T26" s="7">
        <f>PV!H167</f>
        <v>37453.839999999997</v>
      </c>
      <c r="V26" s="7">
        <f ca="1">PV!J167</f>
        <v>0</v>
      </c>
      <c r="W26" s="7">
        <f ca="1">PV!K167</f>
        <v>0</v>
      </c>
      <c r="X26" s="7">
        <f ca="1">PV!L167</f>
        <v>0</v>
      </c>
    </row>
    <row r="27" spans="1:24" x14ac:dyDescent="0.25">
      <c r="A27" s="132" t="str">
        <f>CFs!A169</f>
        <v>Jumts</v>
      </c>
      <c r="B27" s="133">
        <f ca="1">CFs!B169</f>
        <v>49541.97</v>
      </c>
      <c r="C27" s="133">
        <f ca="1">CFs!C169</f>
        <v>52514.488200000007</v>
      </c>
      <c r="D27" s="134">
        <f ca="1">CFs!D169</f>
        <v>49541.97</v>
      </c>
      <c r="F27" s="135">
        <f>CFs!F169</f>
        <v>49541.97</v>
      </c>
      <c r="G27" s="133">
        <f>CFs!G169</f>
        <v>52514.488200000007</v>
      </c>
      <c r="H27" s="134">
        <f>CFs!H169</f>
        <v>49541.97</v>
      </c>
      <c r="J27" s="135">
        <f ca="1">CFs!J169</f>
        <v>0</v>
      </c>
      <c r="K27" s="133">
        <f ca="1">CFs!K169</f>
        <v>0</v>
      </c>
      <c r="L27" s="134">
        <f ca="1">CFs!L169</f>
        <v>0</v>
      </c>
      <c r="M27" t="str">
        <f>PV!A168</f>
        <v>Jumts</v>
      </c>
      <c r="N27" s="7">
        <f ca="1">PV!B168</f>
        <v>49541.97</v>
      </c>
      <c r="O27" s="7">
        <f ca="1">PV!C168</f>
        <v>52514.488200000007</v>
      </c>
      <c r="P27" s="7">
        <f ca="1">PV!D168</f>
        <v>49541.97</v>
      </c>
      <c r="R27" s="7">
        <f>PV!F168</f>
        <v>49541.97</v>
      </c>
      <c r="S27" s="7">
        <f>PV!G168</f>
        <v>52514.488200000007</v>
      </c>
      <c r="T27" s="7">
        <f>PV!H168</f>
        <v>49541.97</v>
      </c>
      <c r="V27" s="7">
        <f ca="1">PV!J168</f>
        <v>0</v>
      </c>
      <c r="W27" s="7">
        <f ca="1">PV!K168</f>
        <v>0</v>
      </c>
      <c r="X27" s="7">
        <f ca="1">PV!L168</f>
        <v>0</v>
      </c>
    </row>
    <row r="28" spans="1:24" x14ac:dyDescent="0.25">
      <c r="A28" s="132" t="str">
        <f>CFs!A170</f>
        <v>Citas kapitālizmaksas</v>
      </c>
      <c r="B28" s="133">
        <f ca="1">CFs!B170</f>
        <v>467850.76999999984</v>
      </c>
      <c r="C28" s="133">
        <f ca="1">CFs!C170</f>
        <v>467850.58260000014</v>
      </c>
      <c r="D28" s="134">
        <f ca="1">CFs!D170</f>
        <v>1178935.4314000001</v>
      </c>
      <c r="F28" s="135">
        <f>CFs!F170</f>
        <v>467850.76999999984</v>
      </c>
      <c r="G28" s="133">
        <f>CFs!G170</f>
        <v>467850.58260000014</v>
      </c>
      <c r="H28" s="134">
        <f>CFs!H170</f>
        <v>1178935.4314000001</v>
      </c>
      <c r="J28" s="135">
        <f ca="1">CFs!J170</f>
        <v>0</v>
      </c>
      <c r="K28" s="133">
        <f ca="1">CFs!K170</f>
        <v>0</v>
      </c>
      <c r="L28" s="134">
        <f ca="1">CFs!L170</f>
        <v>0</v>
      </c>
      <c r="M28" t="str">
        <f>PV!A169</f>
        <v>Citas kapitālizmaksas</v>
      </c>
      <c r="N28" s="7">
        <f ca="1">PV!B169</f>
        <v>467850.76999999984</v>
      </c>
      <c r="O28" s="7">
        <f ca="1">PV!C169</f>
        <v>467850.58260000014</v>
      </c>
      <c r="P28" s="7">
        <f ca="1">PV!D169</f>
        <v>1178935.4314000001</v>
      </c>
      <c r="R28" s="7">
        <f>PV!F169</f>
        <v>467850.76999999984</v>
      </c>
      <c r="S28" s="7">
        <f>PV!G169</f>
        <v>467850.58260000014</v>
      </c>
      <c r="T28" s="7">
        <f>PV!H169</f>
        <v>1178935.4314000001</v>
      </c>
      <c r="V28" s="7">
        <f ca="1">PV!J169</f>
        <v>0</v>
      </c>
      <c r="W28" s="7">
        <f ca="1">PV!K169</f>
        <v>0</v>
      </c>
      <c r="X28" s="7">
        <f ca="1">PV!L169</f>
        <v>0</v>
      </c>
    </row>
    <row r="29" spans="1:24" x14ac:dyDescent="0.25">
      <c r="B29" s="2"/>
      <c r="C29" s="2"/>
      <c r="D29" s="2"/>
      <c r="N29" s="2"/>
      <c r="O29" s="2"/>
      <c r="P29" s="2"/>
    </row>
    <row r="30" spans="1:24" x14ac:dyDescent="0.25">
      <c r="A30" s="131" t="str">
        <f>CFs!A172</f>
        <v>OPEX for 20 years</v>
      </c>
      <c r="B30" s="11">
        <f>CFs!B172</f>
        <v>1</v>
      </c>
      <c r="C30" s="11">
        <f>CFs!C172</f>
        <v>2</v>
      </c>
      <c r="D30" s="11">
        <f>CFs!D172</f>
        <v>3</v>
      </c>
      <c r="M30" s="5" t="str">
        <f>PV!A171</f>
        <v>OPEX for 20 years</v>
      </c>
      <c r="N30" s="11">
        <f>PV!B171</f>
        <v>1</v>
      </c>
      <c r="O30" s="11">
        <f>PV!C171</f>
        <v>2</v>
      </c>
      <c r="P30" s="11">
        <f>PV!D171</f>
        <v>3</v>
      </c>
    </row>
    <row r="31" spans="1:24" x14ac:dyDescent="0.25">
      <c r="A31" s="132" t="str">
        <f>CFs!A173</f>
        <v>Ēkas būvkonstrukcijas: Karkass</v>
      </c>
      <c r="B31" s="133">
        <f ca="1">CFs!B173</f>
        <v>12921.581178058892</v>
      </c>
      <c r="C31" s="133">
        <f ca="1">CFs!C173</f>
        <v>12921.581178058892</v>
      </c>
      <c r="D31" s="134">
        <f ca="1">CFs!D173</f>
        <v>12921.581178058892</v>
      </c>
      <c r="M31" t="str">
        <f>PV!A172</f>
        <v>Ēkas būvkonstrukcijas: Karkass</v>
      </c>
      <c r="N31" s="7">
        <f ca="1">PV!B172</f>
        <v>8111.9305985107994</v>
      </c>
      <c r="O31" s="7">
        <f ca="1">PV!C172</f>
        <v>8111.9305985107994</v>
      </c>
      <c r="P31" s="7">
        <f ca="1">PV!D172</f>
        <v>8111.9305985107994</v>
      </c>
    </row>
    <row r="32" spans="1:24" x14ac:dyDescent="0.25">
      <c r="A32" s="132" t="str">
        <f>CFs!A174</f>
        <v>Ēkas būvkonstrukcijas: Pamati</v>
      </c>
      <c r="B32" s="133">
        <f ca="1">CFs!B174</f>
        <v>5578.8612985767368</v>
      </c>
      <c r="C32" s="133">
        <f ca="1">CFs!C174</f>
        <v>8926.1780777227759</v>
      </c>
      <c r="D32" s="134">
        <f ca="1">CFs!D174</f>
        <v>5578.8612985767368</v>
      </c>
      <c r="M32" t="str">
        <f>PV!A173</f>
        <v>Ēkas būvkonstrukcijas: Pamati</v>
      </c>
      <c r="N32" s="7">
        <f ca="1">PV!B173</f>
        <v>3502.3063392285771</v>
      </c>
      <c r="O32" s="7">
        <f ca="1">PV!C173</f>
        <v>5603.6901427657212</v>
      </c>
      <c r="P32" s="7">
        <f ca="1">PV!D173</f>
        <v>3502.3063392285771</v>
      </c>
    </row>
    <row r="33" spans="1:16" x14ac:dyDescent="0.25">
      <c r="A33" s="132" t="str">
        <f>CFs!A175</f>
        <v>Ēkas būvkonstrukcijas: Jumts</v>
      </c>
      <c r="B33" s="133">
        <f ca="1">CFs!B175</f>
        <v>6544.5174438075601</v>
      </c>
      <c r="C33" s="133">
        <f ca="1">CFs!C175</f>
        <v>6544.5174438075601</v>
      </c>
      <c r="D33" s="134">
        <f ca="1">CFs!D175</f>
        <v>6544.5174438075601</v>
      </c>
      <c r="M33" t="str">
        <f>PV!A174</f>
        <v>Ēkas būvkonstrukcijas: Jumts</v>
      </c>
      <c r="N33" s="7">
        <f ca="1">PV!B174</f>
        <v>4108.5274761153742</v>
      </c>
      <c r="O33" s="7">
        <f ca="1">PV!C174</f>
        <v>4108.5274761153742</v>
      </c>
      <c r="P33" s="7">
        <f ca="1">PV!D174</f>
        <v>4108.5274761153742</v>
      </c>
    </row>
    <row r="34" spans="1:16" x14ac:dyDescent="0.25">
      <c r="A34" s="132" t="str">
        <f>CFs!A176</f>
        <v>Elektroapgāde</v>
      </c>
      <c r="B34" s="133">
        <f ca="1">CFs!B176</f>
        <v>0</v>
      </c>
      <c r="C34" s="133">
        <f ca="1">CFs!C176</f>
        <v>0</v>
      </c>
      <c r="D34" s="134">
        <f ca="1">CFs!D176</f>
        <v>0</v>
      </c>
      <c r="M34" t="str">
        <f>PV!A175</f>
        <v>Elektroapgāde</v>
      </c>
      <c r="N34" s="7">
        <f ca="1">PV!B175</f>
        <v>0</v>
      </c>
      <c r="O34" s="7">
        <f ca="1">PV!C175</f>
        <v>0</v>
      </c>
      <c r="P34" s="7">
        <f ca="1">PV!D175</f>
        <v>0</v>
      </c>
    </row>
    <row r="35" spans="1:16" x14ac:dyDescent="0.25">
      <c r="A35" s="132" t="str">
        <f>CFs!A177</f>
        <v>Ventilācija</v>
      </c>
      <c r="B35" s="133">
        <f ca="1">CFs!B177</f>
        <v>28790.963791830112</v>
      </c>
      <c r="C35" s="133">
        <f ca="1">CFs!C177</f>
        <v>28790.963791830112</v>
      </c>
      <c r="D35" s="134">
        <f ca="1">CFs!D177</f>
        <v>28790.963791830112</v>
      </c>
      <c r="M35" t="str">
        <f>PV!A176</f>
        <v>Ventilācija</v>
      </c>
      <c r="N35" s="7">
        <f ca="1">PV!B176</f>
        <v>18074.436628555668</v>
      </c>
      <c r="O35" s="7">
        <f ca="1">PV!C176</f>
        <v>18074.436628555668</v>
      </c>
      <c r="P35" s="7">
        <f ca="1">PV!D176</f>
        <v>18074.436628555668</v>
      </c>
    </row>
    <row r="36" spans="1:16" x14ac:dyDescent="0.25">
      <c r="A36" s="132" t="str">
        <f>CFs!A178</f>
        <v>Apkure</v>
      </c>
      <c r="B36" s="133">
        <f ca="1">CFs!B178</f>
        <v>11690.566624629197</v>
      </c>
      <c r="C36" s="133">
        <f ca="1">CFs!C178</f>
        <v>11339.849625890321</v>
      </c>
      <c r="D36" s="134">
        <f ca="1">CFs!D178</f>
        <v>11690.566624629197</v>
      </c>
      <c r="M36" t="str">
        <f>PV!A177</f>
        <v>Apkure</v>
      </c>
      <c r="N36" s="7">
        <f ca="1">PV!B177</f>
        <v>7339.1223418761765</v>
      </c>
      <c r="O36" s="7">
        <f ca="1">PV!C177</f>
        <v>7118.9486716198899</v>
      </c>
      <c r="P36" s="7">
        <f ca="1">PV!D177</f>
        <v>7339.1223418761765</v>
      </c>
    </row>
    <row r="37" spans="1:16" x14ac:dyDescent="0.25">
      <c r="A37" s="132" t="str">
        <f>CFs!A179</f>
        <v>Ūdensvads, kanalizācija</v>
      </c>
      <c r="B37" s="133">
        <f ca="1">CFs!B179</f>
        <v>3862.2581731233631</v>
      </c>
      <c r="C37" s="133">
        <f ca="1">CFs!C179</f>
        <v>3862.2581731233631</v>
      </c>
      <c r="D37" s="134">
        <f ca="1">CFs!D179</f>
        <v>3862.2581731233631</v>
      </c>
      <c r="M37" t="str">
        <f>PV!A178</f>
        <v>Ūdensvads, kanalizācija</v>
      </c>
      <c r="N37" s="7">
        <f ca="1">PV!B178</f>
        <v>2424.6545234810292</v>
      </c>
      <c r="O37" s="7">
        <f ca="1">PV!C178</f>
        <v>2424.6545234810292</v>
      </c>
      <c r="P37" s="7">
        <f ca="1">PV!D178</f>
        <v>2424.6545234810292</v>
      </c>
    </row>
    <row r="38" spans="1:16" x14ac:dyDescent="0.25">
      <c r="A38" s="132" t="str">
        <f>CFs!A180</f>
        <v>Iekšējā apdare: Griestu apdare</v>
      </c>
      <c r="B38" s="133">
        <f ca="1">CFs!B180</f>
        <v>12642.42721515296</v>
      </c>
      <c r="C38" s="133">
        <f ca="1">CFs!C180</f>
        <v>12642.42721515296</v>
      </c>
      <c r="D38" s="134">
        <f ca="1">CFs!D180</f>
        <v>6975.9107312183278</v>
      </c>
      <c r="M38" t="str">
        <f>PV!A179</f>
        <v>Iekšējā apdare: Griestu apdare</v>
      </c>
      <c r="N38" s="7">
        <f ca="1">PV!B179</f>
        <v>7936.6828836848999</v>
      </c>
      <c r="O38" s="7">
        <f ca="1">PV!C179</f>
        <v>7936.6828836848999</v>
      </c>
      <c r="P38" s="7">
        <f ca="1">PV!D179</f>
        <v>4379.3482340332721</v>
      </c>
    </row>
    <row r="39" spans="1:16" x14ac:dyDescent="0.25">
      <c r="A39" s="132" t="str">
        <f>CFs!A181</f>
        <v>Iekšējā apdare: Grīdu apdare</v>
      </c>
      <c r="B39" s="133">
        <f ca="1">CFs!B181</f>
        <v>26524.455883230268</v>
      </c>
      <c r="C39" s="133">
        <f ca="1">CFs!C181</f>
        <v>26524.455883230268</v>
      </c>
      <c r="D39" s="134">
        <f ca="1">CFs!D181</f>
        <v>14635.81583556813</v>
      </c>
      <c r="M39" t="str">
        <f>PV!A180</f>
        <v>Iekšējā apdare: Grīdu apdare</v>
      </c>
      <c r="N39" s="7">
        <f ca="1">PV!B180</f>
        <v>16651.564721303545</v>
      </c>
      <c r="O39" s="7">
        <f ca="1">PV!C180</f>
        <v>16651.564721303545</v>
      </c>
      <c r="P39" s="7">
        <f ca="1">PV!D180</f>
        <v>9188.095533719279</v>
      </c>
    </row>
    <row r="40" spans="1:16" x14ac:dyDescent="0.25">
      <c r="A40" s="132" t="str">
        <f>CFs!A182</f>
        <v>Iekšējā apdare: Sienu apdare</v>
      </c>
      <c r="B40" s="133">
        <f ca="1">CFs!B182</f>
        <v>33414.193595947625</v>
      </c>
      <c r="C40" s="133">
        <f ca="1">CFs!C182</f>
        <v>33414.193595947625</v>
      </c>
      <c r="D40" s="134">
        <f ca="1">CFs!D182</f>
        <v>18437.474680621108</v>
      </c>
      <c r="M40" t="str">
        <f>PV!A181</f>
        <v>Iekšējā apdare: Sienu apdare</v>
      </c>
      <c r="N40" s="7">
        <f ca="1">PV!B181</f>
        <v>20976.81512195936</v>
      </c>
      <c r="O40" s="7">
        <f ca="1">PV!C181</f>
        <v>20976.81512195936</v>
      </c>
      <c r="P40" s="7">
        <f ca="1">PV!D181</f>
        <v>11574.706915509722</v>
      </c>
    </row>
    <row r="41" spans="1:16" x14ac:dyDescent="0.25">
      <c r="A41" s="132" t="str">
        <f>CFs!A183</f>
        <v>Iekšdurvis</v>
      </c>
      <c r="B41" s="133">
        <f ca="1">CFs!B183</f>
        <v>1863.5259873602824</v>
      </c>
      <c r="C41" s="133">
        <f ca="1">CFs!C183</f>
        <v>1863.5259873602824</v>
      </c>
      <c r="D41" s="134">
        <f ca="1">CFs!D183</f>
        <v>1151.6590601886544</v>
      </c>
      <c r="M41" t="str">
        <f>PV!A182</f>
        <v>Iekšdurvis</v>
      </c>
      <c r="N41" s="7">
        <f ca="1">PV!B182</f>
        <v>1169.8872815701959</v>
      </c>
      <c r="O41" s="7">
        <f ca="1">PV!C182</f>
        <v>1169.8872815701959</v>
      </c>
      <c r="P41" s="7">
        <f ca="1">PV!D182</f>
        <v>722.99034001038092</v>
      </c>
    </row>
    <row r="42" spans="1:16" x14ac:dyDescent="0.25">
      <c r="A42" s="132" t="str">
        <f>CFs!A184</f>
        <v>Ārējā apdare</v>
      </c>
      <c r="B42" s="133">
        <f ca="1">CFs!B184</f>
        <v>8291.6026448177272</v>
      </c>
      <c r="C42" s="133">
        <f ca="1">CFs!C184</f>
        <v>8291.6026448177272</v>
      </c>
      <c r="D42" s="134">
        <f ca="1">CFs!D184</f>
        <v>8291.6026448177272</v>
      </c>
      <c r="M42" t="str">
        <f>PV!A183</f>
        <v>Ārējā apdare</v>
      </c>
      <c r="N42" s="7">
        <f ca="1">PV!B183</f>
        <v>5205.315377300758</v>
      </c>
      <c r="O42" s="7">
        <f ca="1">PV!C183</f>
        <v>5205.315377300758</v>
      </c>
      <c r="P42" s="7">
        <f ca="1">PV!D183</f>
        <v>5205.315377300758</v>
      </c>
    </row>
    <row r="43" spans="1:16" x14ac:dyDescent="0.25">
      <c r="A43" s="132" t="str">
        <f>CFs!A185</f>
        <v>Ārsienas</v>
      </c>
      <c r="B43" s="133">
        <f ca="1">CFs!B185</f>
        <v>3610.3473403500025</v>
      </c>
      <c r="C43" s="133">
        <f ca="1">CFs!C185</f>
        <v>3826.9681807710049</v>
      </c>
      <c r="D43" s="134">
        <f ca="1">CFs!D185</f>
        <v>3610.3473403500025</v>
      </c>
      <c r="M43" t="str">
        <f>PV!A184</f>
        <v>Ārsienas</v>
      </c>
      <c r="N43" s="7">
        <f ca="1">PV!B184</f>
        <v>2266.5095438294343</v>
      </c>
      <c r="O43" s="7">
        <f ca="1">PV!C184</f>
        <v>2402.5001164592018</v>
      </c>
      <c r="P43" s="7">
        <f ca="1">PV!D184</f>
        <v>2266.5095438294343</v>
      </c>
    </row>
    <row r="44" spans="1:16" x14ac:dyDescent="0.25">
      <c r="A44" s="132" t="str">
        <f>CFs!A186</f>
        <v>Logi un stiklotās fasādes</v>
      </c>
      <c r="B44" s="133">
        <f ca="1">CFs!B186</f>
        <v>3920.6537711548713</v>
      </c>
      <c r="C44" s="133">
        <f ca="1">CFs!C186</f>
        <v>4155.8929974241646</v>
      </c>
      <c r="D44" s="134">
        <f ca="1">CFs!D186</f>
        <v>3920.6537711548713</v>
      </c>
      <c r="M44" t="str">
        <f>PV!A185</f>
        <v>Logi un stiklotās fasādes</v>
      </c>
      <c r="N44" s="7">
        <f ca="1">PV!B185</f>
        <v>2461.3142040543703</v>
      </c>
      <c r="O44" s="7">
        <f ca="1">PV!C185</f>
        <v>2608.9930562976333</v>
      </c>
      <c r="P44" s="7">
        <f ca="1">PV!D185</f>
        <v>2461.3142040543703</v>
      </c>
    </row>
    <row r="45" spans="1:16" x14ac:dyDescent="0.25">
      <c r="A45" s="132" t="str">
        <f>CFs!A187</f>
        <v>Ārdurvis</v>
      </c>
      <c r="B45" s="133">
        <f ca="1">CFs!B187</f>
        <v>439.28870402554293</v>
      </c>
      <c r="C45" s="133">
        <f ca="1">CFs!C187</f>
        <v>439.28870402554293</v>
      </c>
      <c r="D45" s="134">
        <f ca="1">CFs!D187</f>
        <v>439.28870402554293</v>
      </c>
      <c r="M45" t="str">
        <f>PV!A186</f>
        <v>Ārdurvis</v>
      </c>
      <c r="N45" s="7">
        <f ca="1">PV!B186</f>
        <v>275.7773550048052</v>
      </c>
      <c r="O45" s="7">
        <f ca="1">PV!C186</f>
        <v>275.7773550048052</v>
      </c>
      <c r="P45" s="7">
        <f ca="1">PV!D186</f>
        <v>275.7773550048052</v>
      </c>
    </row>
    <row r="46" spans="1:16" x14ac:dyDescent="0.25">
      <c r="A46" s="132" t="str">
        <f>CFs!A188</f>
        <v>Jumts</v>
      </c>
      <c r="B46" s="133">
        <f ca="1">CFs!B188</f>
        <v>1826.2137054792593</v>
      </c>
      <c r="C46" s="133">
        <f ca="1">CFs!C188</f>
        <v>1935.7865278080153</v>
      </c>
      <c r="D46" s="134">
        <f ca="1">CFs!D188</f>
        <v>1826.2137054792593</v>
      </c>
      <c r="M46" t="str">
        <f>PV!A187</f>
        <v>Jumts</v>
      </c>
      <c r="N46" s="7">
        <f ca="1">PV!B187</f>
        <v>1146.4633184405996</v>
      </c>
      <c r="O46" s="7">
        <f ca="1">PV!C187</f>
        <v>1215.2511175470358</v>
      </c>
      <c r="P46" s="7">
        <f ca="1">PV!D187</f>
        <v>1146.4633184405996</v>
      </c>
    </row>
    <row r="47" spans="1:16" x14ac:dyDescent="0.25">
      <c r="A47" s="132" t="str">
        <f>CFs!A189</f>
        <v>Citas kapitālizmaksas</v>
      </c>
      <c r="B47" s="133">
        <f ca="1">CFs!B189</f>
        <v>5160.6732386115527</v>
      </c>
      <c r="C47" s="133">
        <f ca="1">CFs!C189</f>
        <v>5160.6732386115527</v>
      </c>
      <c r="D47" s="134">
        <f ca="1">CFs!D189</f>
        <v>5160.6732386115527</v>
      </c>
      <c r="M47" t="str">
        <f>PV!A188</f>
        <v>Citas kapitālizmaksas</v>
      </c>
      <c r="N47" s="7">
        <f ca="1">PV!B188</f>
        <v>3239.7755798100879</v>
      </c>
      <c r="O47" s="7">
        <f ca="1">PV!C188</f>
        <v>3239.7755798100879</v>
      </c>
      <c r="P47" s="7">
        <f ca="1">PV!D188</f>
        <v>3239.7755798100879</v>
      </c>
    </row>
    <row r="48" spans="1:16" x14ac:dyDescent="0.25">
      <c r="B48" s="7"/>
      <c r="C48" s="7"/>
      <c r="D48" s="7"/>
    </row>
    <row r="49" spans="1:16" x14ac:dyDescent="0.25">
      <c r="A49" s="131" t="str">
        <f>CFs!A191</f>
        <v>Utility for 20 years</v>
      </c>
      <c r="B49" s="11">
        <f>CFs!B191</f>
        <v>1</v>
      </c>
      <c r="C49" s="11">
        <f>CFs!C191</f>
        <v>2</v>
      </c>
      <c r="D49" s="11">
        <f>CFs!D191</f>
        <v>3</v>
      </c>
      <c r="M49" s="5" t="str">
        <f>PV!A190</f>
        <v>Utility for 20 years</v>
      </c>
      <c r="N49" s="11">
        <f>PV!B190</f>
        <v>1</v>
      </c>
      <c r="O49" s="11">
        <f>PV!C190</f>
        <v>2</v>
      </c>
      <c r="P49" s="11">
        <f>PV!D190</f>
        <v>3</v>
      </c>
    </row>
    <row r="50" spans="1:16" x14ac:dyDescent="0.25">
      <c r="A50" s="132" t="str">
        <f>CFs!A192</f>
        <v>Apkure</v>
      </c>
      <c r="B50" s="133">
        <f ca="1">CFs!B192</f>
        <v>479985.02192948636</v>
      </c>
      <c r="C50" s="133">
        <f ca="1">CFs!C192</f>
        <v>277367.82544321666</v>
      </c>
      <c r="D50" s="134">
        <f ca="1">CFs!D192</f>
        <v>479985.02192948636</v>
      </c>
      <c r="M50" t="str">
        <f>PV!A191</f>
        <v>Apkure</v>
      </c>
      <c r="N50" s="7">
        <f ca="1">PV!B191</f>
        <v>301325.75360267039</v>
      </c>
      <c r="O50" s="7">
        <f ca="1">PV!C191</f>
        <v>174126.41063430827</v>
      </c>
      <c r="P50" s="7">
        <f ca="1">PV!D191</f>
        <v>301325.75360267039</v>
      </c>
    </row>
    <row r="51" spans="1:16" x14ac:dyDescent="0.25">
      <c r="A51" s="132" t="str">
        <f>CFs!A193</f>
        <v>Karsts ūdens sagat.</v>
      </c>
      <c r="B51" s="133">
        <f ca="1">CFs!B193</f>
        <v>85391.201170291635</v>
      </c>
      <c r="C51" s="133">
        <f ca="1">CFs!C193</f>
        <v>85391.201170291635</v>
      </c>
      <c r="D51" s="134">
        <f ca="1">CFs!D193</f>
        <v>85391.201170291635</v>
      </c>
      <c r="M51" t="str">
        <f>PV!A192</f>
        <v>Karsts ūdens sagat.</v>
      </c>
      <c r="N51" s="7">
        <f ca="1">PV!B192</f>
        <v>53607.022861341262</v>
      </c>
      <c r="O51" s="7">
        <f ca="1">PV!C192</f>
        <v>53607.022861341262</v>
      </c>
      <c r="P51" s="7">
        <f ca="1">PV!D192</f>
        <v>53607.022861341262</v>
      </c>
    </row>
    <row r="52" spans="1:16" x14ac:dyDescent="0.25">
      <c r="A52" s="132" t="str">
        <f>CFs!A194</f>
        <v>Auksts ūdens</v>
      </c>
      <c r="B52" s="133">
        <f ca="1">CFs!B194</f>
        <v>58831.674920171696</v>
      </c>
      <c r="C52" s="133">
        <f ca="1">CFs!C194</f>
        <v>58831.674920171696</v>
      </c>
      <c r="D52" s="134">
        <f ca="1">CFs!D194</f>
        <v>58831.674920171696</v>
      </c>
      <c r="M52" t="str">
        <f>PV!A193</f>
        <v>Auksts ūdens</v>
      </c>
      <c r="N52" s="7">
        <f ca="1">PV!B193</f>
        <v>36933.441609835005</v>
      </c>
      <c r="O52" s="7">
        <f ca="1">PV!C193</f>
        <v>36933.441609835005</v>
      </c>
      <c r="P52" s="7">
        <f ca="1">PV!D193</f>
        <v>36933.441609835005</v>
      </c>
    </row>
    <row r="53" spans="1:16" x14ac:dyDescent="0.25">
      <c r="A53" s="132" t="str">
        <f>CFs!A195</f>
        <v>Kanalizācija</v>
      </c>
      <c r="B53" s="133">
        <f ca="1">CFs!B195</f>
        <v>61153.977877546866</v>
      </c>
      <c r="C53" s="133">
        <f ca="1">CFs!C195</f>
        <v>61153.977877546866</v>
      </c>
      <c r="D53" s="134">
        <f ca="1">CFs!D195</f>
        <v>61153.977877546866</v>
      </c>
      <c r="M53" t="str">
        <f>PV!A194</f>
        <v>Kanalizācija</v>
      </c>
      <c r="N53" s="7">
        <f ca="1">PV!B194</f>
        <v>38391.340620749535</v>
      </c>
      <c r="O53" s="7">
        <f ca="1">PV!C194</f>
        <v>38391.340620749535</v>
      </c>
      <c r="P53" s="7">
        <f ca="1">PV!D194</f>
        <v>38391.340620749535</v>
      </c>
    </row>
    <row r="54" spans="1:16" x14ac:dyDescent="0.25">
      <c r="A54" s="132" t="str">
        <f>CFs!A196</f>
        <v>Elektroenerģija Mehāniskā ventilācija</v>
      </c>
      <c r="B54" s="133">
        <f ca="1">CFs!B196</f>
        <v>141278.30674320171</v>
      </c>
      <c r="C54" s="133">
        <f ca="1">CFs!C196</f>
        <v>141278.30674320171</v>
      </c>
      <c r="D54" s="134">
        <f ca="1">CFs!D196</f>
        <v>141278.30674320171</v>
      </c>
      <c r="M54" t="str">
        <f>PV!A195</f>
        <v>Elektroenerģija Mehāniskā ventilācija</v>
      </c>
      <c r="N54" s="7">
        <f ca="1">PV!B195</f>
        <v>88691.918085224053</v>
      </c>
      <c r="O54" s="7">
        <f ca="1">PV!C195</f>
        <v>88691.918085224053</v>
      </c>
      <c r="P54" s="7">
        <f ca="1">PV!D195</f>
        <v>88691.918085224053</v>
      </c>
    </row>
    <row r="55" spans="1:16" x14ac:dyDescent="0.25">
      <c r="A55" s="132" t="str">
        <f>CFs!A197</f>
        <v>Elektroenerģija Apgaismojums</v>
      </c>
      <c r="B55" s="133">
        <f ca="1">CFs!B197</f>
        <v>179784.10243904553</v>
      </c>
      <c r="C55" s="133">
        <f ca="1">CFs!C197</f>
        <v>179784.10243904553</v>
      </c>
      <c r="D55" s="134">
        <f ca="1">CFs!D197</f>
        <v>179784.10243904553</v>
      </c>
      <c r="M55" t="str">
        <f>PV!A196</f>
        <v>Elektroenerģija Apgaismojums</v>
      </c>
      <c r="N55" s="7">
        <f ca="1">PV!B196</f>
        <v>112865.1471986633</v>
      </c>
      <c r="O55" s="7">
        <f ca="1">PV!C196</f>
        <v>112865.1471986633</v>
      </c>
      <c r="P55" s="7">
        <f ca="1">PV!D196</f>
        <v>112865.1471986633</v>
      </c>
    </row>
    <row r="56" spans="1:16" x14ac:dyDescent="0.25">
      <c r="A56" s="132" t="str">
        <f>CFs!A198</f>
        <v>Elektroenerģija Dzesēšana</v>
      </c>
      <c r="B56" s="133">
        <f ca="1">CFs!B198</f>
        <v>0</v>
      </c>
      <c r="C56" s="133">
        <f ca="1">CFs!C198</f>
        <v>0</v>
      </c>
      <c r="D56" s="134">
        <f ca="1">CFs!D198</f>
        <v>0</v>
      </c>
      <c r="M56" t="str">
        <f>PV!A197</f>
        <v>Elektroenerģija Dzēšana</v>
      </c>
      <c r="N56" s="7">
        <f ca="1">PV!B197</f>
        <v>0</v>
      </c>
      <c r="O56" s="7">
        <f ca="1">PV!C197</f>
        <v>0</v>
      </c>
      <c r="P56" s="7">
        <f ca="1">PV!D197</f>
        <v>0</v>
      </c>
    </row>
    <row r="57" spans="1:16" x14ac:dyDescent="0.25">
      <c r="A57" s="132" t="str">
        <f>CFs!A199</f>
        <v>Elektroenerģija Papildus</v>
      </c>
      <c r="B57" s="133">
        <f ca="1">CFs!B199</f>
        <v>0</v>
      </c>
      <c r="C57" s="133">
        <f ca="1">CFs!C199</f>
        <v>0</v>
      </c>
      <c r="D57" s="134">
        <f ca="1">CFs!D199</f>
        <v>0</v>
      </c>
      <c r="M57" t="str">
        <f>PV!A198</f>
        <v>Elektroenerģija Papildus</v>
      </c>
      <c r="N57" s="7">
        <f ca="1">PV!B198</f>
        <v>0</v>
      </c>
      <c r="O57" s="7">
        <f ca="1">PV!C198</f>
        <v>0</v>
      </c>
      <c r="P57" s="7">
        <f ca="1">PV!D198</f>
        <v>0</v>
      </c>
    </row>
    <row r="59" spans="1:16" x14ac:dyDescent="0.25">
      <c r="B59" s="11">
        <f>CFs!B202</f>
        <v>1</v>
      </c>
      <c r="C59" s="11">
        <f>CFs!C202</f>
        <v>2</v>
      </c>
      <c r="D59" s="11">
        <f>CFs!D202</f>
        <v>3</v>
      </c>
      <c r="N59" s="11">
        <f>PV!B201</f>
        <v>1</v>
      </c>
      <c r="O59" s="11">
        <f>PV!C201</f>
        <v>2</v>
      </c>
      <c r="P59" s="11">
        <f>PV!D201</f>
        <v>3</v>
      </c>
    </row>
    <row r="60" spans="1:16" x14ac:dyDescent="0.25">
      <c r="A60" s="132" t="str">
        <f>CFs!A203</f>
        <v>CAPEX</v>
      </c>
      <c r="B60" s="136">
        <f ca="1">CFs!B203</f>
        <v>4728236.2165200915</v>
      </c>
      <c r="C60" s="136">
        <f ca="1">CFs!C203</f>
        <v>4832690.2006459357</v>
      </c>
      <c r="D60" s="137">
        <f ca="1">CFs!D203</f>
        <v>5453159.720142981</v>
      </c>
      <c r="M60" t="str">
        <f>PV!A202</f>
        <v>CAPEX</v>
      </c>
      <c r="N60" s="36">
        <f ca="1">PV!B202</f>
        <v>3826178.7046478093</v>
      </c>
      <c r="O60" s="36">
        <f ca="1">PV!C202</f>
        <v>3935982.8699104413</v>
      </c>
      <c r="P60" s="36">
        <f ca="1">PV!D202</f>
        <v>4444267.7443972742</v>
      </c>
    </row>
    <row r="61" spans="1:16" x14ac:dyDescent="0.25">
      <c r="A61" s="132" t="str">
        <f>CFs!A204</f>
        <v>CAPEX Y1</v>
      </c>
      <c r="B61" s="136">
        <f>CFs!B204</f>
        <v>3051126.98</v>
      </c>
      <c r="C61" s="136">
        <f>CFs!C204</f>
        <v>3164434.98</v>
      </c>
      <c r="D61" s="137">
        <f>CFs!D204</f>
        <v>3783544.18</v>
      </c>
      <c r="M61" t="str">
        <f>PV!A203</f>
        <v>CAPEX Y1</v>
      </c>
      <c r="N61" s="36">
        <f>PV!B203</f>
        <v>3051126.98</v>
      </c>
      <c r="O61" s="36">
        <f>PV!C203</f>
        <v>3164434.98</v>
      </c>
      <c r="P61" s="36">
        <f>PV!D203</f>
        <v>3783544.18</v>
      </c>
    </row>
    <row r="62" spans="1:16" x14ac:dyDescent="0.25">
      <c r="A62" s="132" t="str">
        <f>CFs!A205</f>
        <v>CAPEX Y2-Y20</v>
      </c>
      <c r="B62" s="136">
        <f ca="1">CFs!B205</f>
        <v>1677109.2365200913</v>
      </c>
      <c r="C62" s="136">
        <f ca="1">CFs!C205</f>
        <v>1668255.220645935</v>
      </c>
      <c r="D62" s="137">
        <f ca="1">CFs!D205</f>
        <v>1669615.5401429809</v>
      </c>
      <c r="M62" t="str">
        <f>PV!A204</f>
        <v>CAPEX Y2-Y20</v>
      </c>
      <c r="N62" s="36">
        <f ca="1">PV!B204</f>
        <v>775051.7246478094</v>
      </c>
      <c r="O62" s="36">
        <f ca="1">PV!C204</f>
        <v>771547.88991044136</v>
      </c>
      <c r="P62" s="36">
        <f ca="1">PV!D204</f>
        <v>660723.56439727428</v>
      </c>
    </row>
    <row r="63" spans="1:16" x14ac:dyDescent="0.25">
      <c r="A63" s="132" t="str">
        <f>CFs!A206</f>
        <v>OPEX</v>
      </c>
      <c r="B63" s="136">
        <f ca="1">CFs!B206</f>
        <v>167082.13059615594</v>
      </c>
      <c r="C63" s="136">
        <f ca="1">CFs!C206</f>
        <v>170640.1632655822</v>
      </c>
      <c r="D63" s="137">
        <f ca="1">CFs!D206</f>
        <v>133838.38822206104</v>
      </c>
      <c r="M63" t="str">
        <f>PV!A205</f>
        <v>OPEX</v>
      </c>
      <c r="N63" s="36">
        <f ca="1">PV!B205</f>
        <v>104891.08329472569</v>
      </c>
      <c r="O63" s="36">
        <f ca="1">PV!C205</f>
        <v>107124.75065198599</v>
      </c>
      <c r="P63" s="36">
        <f ca="1">PV!D205</f>
        <v>84021.27430948033</v>
      </c>
    </row>
    <row r="64" spans="1:16" x14ac:dyDescent="0.25">
      <c r="A64" s="132" t="str">
        <f>CFs!A207</f>
        <v>Utility</v>
      </c>
      <c r="B64" s="138">
        <f ca="1">CFs!B207</f>
        <v>1006424.2850797438</v>
      </c>
      <c r="C64" s="138">
        <f ca="1">CFs!C207</f>
        <v>803807.08859347412</v>
      </c>
      <c r="D64" s="139">
        <f ca="1">CFs!D207</f>
        <v>1006424.2850797438</v>
      </c>
      <c r="M64" t="str">
        <f>PV!A206</f>
        <v>Utility</v>
      </c>
      <c r="N64" s="36">
        <f ca="1">PV!B206</f>
        <v>631814.62397848349</v>
      </c>
      <c r="O64" s="36">
        <f ca="1">PV!C206</f>
        <v>504615.28101012146</v>
      </c>
      <c r="P64" s="36">
        <f ca="1">PV!D206</f>
        <v>631814.62397848349</v>
      </c>
    </row>
    <row r="66" spans="1:12" ht="18" x14ac:dyDescent="0.25">
      <c r="A66" s="173" t="s">
        <v>170</v>
      </c>
      <c r="B66" s="173"/>
      <c r="C66" s="173"/>
      <c r="D66" s="173"/>
      <c r="E66" s="173"/>
      <c r="F66" s="173"/>
      <c r="G66" s="173"/>
      <c r="H66" s="173"/>
      <c r="I66" s="173"/>
      <c r="J66" s="173"/>
      <c r="K66" s="173"/>
      <c r="L66" s="173"/>
    </row>
    <row r="67" spans="1:12" s="12" customFormat="1" x14ac:dyDescent="0.25">
      <c r="A67" s="140"/>
      <c r="B67" s="140"/>
      <c r="C67" s="140"/>
      <c r="D67" s="140"/>
      <c r="E67" s="140"/>
      <c r="F67" s="140"/>
      <c r="G67" s="140"/>
      <c r="H67" s="140"/>
      <c r="I67" s="140"/>
      <c r="J67" s="140"/>
      <c r="K67" s="140"/>
      <c r="L67" s="140"/>
    </row>
    <row r="69" spans="1:12" x14ac:dyDescent="0.25">
      <c r="A69" s="5" t="str">
        <f>'CO2'!A32</f>
        <v>CO2 for 20 years</v>
      </c>
      <c r="B69" s="11">
        <f>'CO2'!B32</f>
        <v>1</v>
      </c>
      <c r="C69" s="11">
        <f>'CO2'!C32</f>
        <v>2</v>
      </c>
      <c r="D69" s="11">
        <f>'CO2'!D32</f>
        <v>3</v>
      </c>
    </row>
    <row r="70" spans="1:12" x14ac:dyDescent="0.25">
      <c r="A70" t="str">
        <f>'CO2'!A33</f>
        <v>Apkure</v>
      </c>
      <c r="B70" s="40">
        <f ca="1">'CO2'!B33</f>
        <v>977987.78336</v>
      </c>
      <c r="C70" s="40">
        <f ca="1">'CO2'!C33</f>
        <v>565147.52</v>
      </c>
      <c r="D70" s="40">
        <f ca="1">'CO2'!D33</f>
        <v>977987.78336</v>
      </c>
    </row>
    <row r="71" spans="1:12" x14ac:dyDescent="0.25">
      <c r="A71" t="str">
        <f>'CO2'!A34</f>
        <v>Karsts ūdens sagat.</v>
      </c>
      <c r="B71" s="40">
        <f ca="1">'CO2'!B34</f>
        <v>155673.32</v>
      </c>
      <c r="C71" s="40">
        <f ca="1">'CO2'!C34</f>
        <v>155673.32</v>
      </c>
      <c r="D71" s="40">
        <f ca="1">'CO2'!D34</f>
        <v>155673.32</v>
      </c>
    </row>
    <row r="72" spans="1:12" x14ac:dyDescent="0.25">
      <c r="A72" t="str">
        <f>'CO2'!A35</f>
        <v>Elektroenerģija</v>
      </c>
      <c r="B72" s="40">
        <f ca="1">'CO2'!B35</f>
        <v>180833.2672</v>
      </c>
      <c r="C72" s="40">
        <f ca="1">'CO2'!C35</f>
        <v>180833.2672</v>
      </c>
      <c r="D72" s="40">
        <f ca="1">'CO2'!D35</f>
        <v>180833.2672</v>
      </c>
    </row>
    <row r="73" spans="1:12" x14ac:dyDescent="0.25">
      <c r="A73" s="128" t="str">
        <f>'CO2'!A36</f>
        <v>Elektroenerģija Mehāniskā ventilācija</v>
      </c>
      <c r="B73" s="40">
        <f ca="1">'CO2'!B36</f>
        <v>79572.746800000008</v>
      </c>
      <c r="C73" s="40">
        <f ca="1">'CO2'!C36</f>
        <v>79572.746800000008</v>
      </c>
      <c r="D73" s="40">
        <f ca="1">'CO2'!D36</f>
        <v>79572.746800000008</v>
      </c>
    </row>
    <row r="74" spans="1:12" x14ac:dyDescent="0.25">
      <c r="A74" s="128" t="str">
        <f>'CO2'!A37</f>
        <v>Elektroenerģija Apgaismojums</v>
      </c>
      <c r="B74" s="40">
        <f ca="1">'CO2'!B37</f>
        <v>101260.52040000001</v>
      </c>
      <c r="C74" s="40">
        <f ca="1">'CO2'!C37</f>
        <v>101260.52040000001</v>
      </c>
      <c r="D74" s="40">
        <f ca="1">'CO2'!D37</f>
        <v>101260.52040000001</v>
      </c>
    </row>
    <row r="75" spans="1:12" x14ac:dyDescent="0.25">
      <c r="A75" s="128" t="str">
        <f>'CO2'!A38</f>
        <v>Elektroenerģija Dzesēšana</v>
      </c>
      <c r="B75" s="40">
        <f ca="1">'CO2'!B38</f>
        <v>0</v>
      </c>
      <c r="C75" s="40">
        <f ca="1">'CO2'!C38</f>
        <v>0</v>
      </c>
      <c r="D75" s="40">
        <f ca="1">'CO2'!D38</f>
        <v>0</v>
      </c>
    </row>
    <row r="76" spans="1:12" x14ac:dyDescent="0.25">
      <c r="A76" s="128" t="str">
        <f>'CO2'!A39</f>
        <v>Elektroenerģija Papildus</v>
      </c>
      <c r="B76" s="40">
        <f ca="1">'CO2'!B39</f>
        <v>0</v>
      </c>
      <c r="C76" s="40">
        <f ca="1">'CO2'!C39</f>
        <v>0</v>
      </c>
      <c r="D76" s="40">
        <f ca="1">'CO2'!D39</f>
        <v>0</v>
      </c>
    </row>
  </sheetData>
  <sheetProtection algorithmName="SHA-512" hashValue="arSPD9s52PMAMwW9Z7upEcjEAAkBCUd6PqXff4LUsWuU6MX43TWC7UNo6xXBy7vOThY4eaGMT7HqucGI2URgyw==" saltValue="OWMeJxDGons3tdxaxx0n9Q==" spinCount="100000" sheet="1" objects="1" scenarios="1"/>
  <mergeCells count="25">
    <mergeCell ref="B1:D1"/>
    <mergeCell ref="N6:P6"/>
    <mergeCell ref="R10:T10"/>
    <mergeCell ref="V10:X10"/>
    <mergeCell ref="A8:L8"/>
    <mergeCell ref="M8:X8"/>
    <mergeCell ref="N4:P4"/>
    <mergeCell ref="N5:P5"/>
    <mergeCell ref="R5:U5"/>
    <mergeCell ref="F10:H10"/>
    <mergeCell ref="F1:I1"/>
    <mergeCell ref="F2:I2"/>
    <mergeCell ref="F5:I5"/>
    <mergeCell ref="N1:P1"/>
    <mergeCell ref="R1:U1"/>
    <mergeCell ref="N2:P2"/>
    <mergeCell ref="B5:D5"/>
    <mergeCell ref="A66:L66"/>
    <mergeCell ref="B6:D6"/>
    <mergeCell ref="J10:L10"/>
    <mergeCell ref="R2:U2"/>
    <mergeCell ref="N3:P3"/>
    <mergeCell ref="B2:D2"/>
    <mergeCell ref="B3:D3"/>
    <mergeCell ref="B4:D4"/>
  </mergeCells>
  <dataValidations disablePrompts="1" count="4">
    <dataValidation type="whole" allowBlank="1" showInputMessage="1" showErrorMessage="1" errorTitle="Wrong value" error="1 to 35 years" sqref="J5 V5">
      <formula1>1</formula1>
      <formula2>35</formula2>
    </dataValidation>
    <dataValidation type="decimal" allowBlank="1" showInputMessage="1" showErrorMessage="1" sqref="J1:J2 V1:V2">
      <formula1>0.001</formula1>
      <formula2>0.15</formula2>
    </dataValidation>
    <dataValidation type="whole" operator="greaterThanOrEqual" allowBlank="1" showInputMessage="1" showErrorMessage="1" errorTitle="Wrong value" error="Whole positive numbers only" sqref="B6 N6">
      <formula1>1</formula1>
    </dataValidation>
    <dataValidation type="decimal" operator="greaterThan" allowBlank="1" showInputMessage="1" showErrorMessage="1" errorTitle="Wrong value" error="Positive only" sqref="B5 N5">
      <formula1>0</formula1>
    </dataValidation>
  </dataValidations>
  <pageMargins left="0.7" right="0.7" top="0.75" bottom="0.75" header="0.3" footer="0.3"/>
  <pageSetup paperSize="9" scale="65" orientation="portrait" r:id="rId1"/>
  <headerFooter>
    <oddHeader>&amp;CDzīves cikla analīze</oddHeader>
    <oddFooter>&amp;L&amp;D&amp;R&amp;P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8" id="{7B2AE945-20AE-4432-9E2C-92724CBCE252}">
            <xm:f>A1=Ref!$B$156</xm:f>
            <x14:dxf>
              <font>
                <b/>
                <i val="0"/>
                <color theme="1" tint="4.9989318521683403E-2"/>
              </font>
            </x14:dxf>
          </x14:cfRule>
          <xm:sqref>A2 M2</xm:sqref>
        </x14:conditionalFormatting>
        <x14:conditionalFormatting xmlns:xm="http://schemas.microsoft.com/office/excel/2006/main">
          <x14:cfRule type="expression" priority="9" id="{9B15056A-9ACF-43E1-AD72-C858FE15EDF3}">
            <xm:f>#REF!=Ref!$B$156</xm:f>
            <x14:dxf>
              <font>
                <b/>
                <i val="0"/>
                <color theme="1" tint="4.9989318521683403E-2"/>
              </font>
            </x14:dxf>
          </x14:cfRule>
          <xm:sqref>A3:A6</xm:sqref>
        </x14:conditionalFormatting>
        <x14:conditionalFormatting xmlns:xm="http://schemas.microsoft.com/office/excel/2006/main">
          <x14:cfRule type="expression" priority="576" id="{7B2AE945-20AE-4432-9E2C-92724CBCE252}">
            <xm:f>#REF!=Ref!$B$156</xm:f>
            <x14:dxf>
              <font>
                <b/>
                <i val="0"/>
                <color theme="1" tint="4.9989318521683403E-2"/>
              </font>
            </x14:dxf>
          </x14:cfRule>
          <xm:sqref>F5 F1:F2</xm:sqref>
        </x14:conditionalFormatting>
        <x14:conditionalFormatting xmlns:xm="http://schemas.microsoft.com/office/excel/2006/main">
          <x14:cfRule type="expression" priority="3" id="{BBBCB01D-567B-40A2-852D-A74C45C3DBC7}">
            <xm:f>#REF!=Ref!$B$156</xm:f>
            <x14:dxf>
              <font>
                <b/>
                <i val="0"/>
                <color theme="1" tint="4.9989318521683403E-2"/>
              </font>
            </x14:dxf>
          </x14:cfRule>
          <xm:sqref>M3:M5</xm:sqref>
        </x14:conditionalFormatting>
        <x14:conditionalFormatting xmlns:xm="http://schemas.microsoft.com/office/excel/2006/main">
          <x14:cfRule type="expression" priority="4" id="{0407FA11-A68A-49B9-A8FC-832BE5640D9C}">
            <xm:f>#REF!=Ref!$B$156</xm:f>
            <x14:dxf>
              <font>
                <b/>
                <i val="0"/>
                <color theme="1" tint="4.9989318521683403E-2"/>
              </font>
            </x14:dxf>
          </x14:cfRule>
          <xm:sqref>R5 R1:R2</xm:sqref>
        </x14:conditionalFormatting>
        <x14:conditionalFormatting xmlns:xm="http://schemas.microsoft.com/office/excel/2006/main">
          <x14:cfRule type="expression" priority="577" id="{7B2AE945-20AE-4432-9E2C-92724CBCE252}">
            <xm:f>#REF!=Ref!$B$156</xm:f>
            <x14:dxf>
              <font>
                <b/>
                <i val="0"/>
                <color theme="1" tint="4.9989318521683403E-2"/>
              </font>
            </x14:dxf>
          </x14:cfRule>
          <xm:sqref>A1 M1</xm:sqref>
        </x14:conditionalFormatting>
        <x14:conditionalFormatting xmlns:xm="http://schemas.microsoft.com/office/excel/2006/main">
          <x14:cfRule type="expression" priority="1" id="{491C1D96-3591-4C9A-879A-015D627BF92E}">
            <xm:f>#REF!=Ref!$B$156</xm:f>
            <x14:dxf>
              <font>
                <b/>
                <i val="0"/>
                <color theme="1" tint="4.9989318521683403E-2"/>
              </font>
            </x14:dxf>
          </x14:cfRule>
          <xm:sqref>M6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MAIN</vt:lpstr>
      <vt:lpstr>CFs</vt:lpstr>
      <vt:lpstr>PV</vt:lpstr>
      <vt:lpstr>Ref</vt:lpstr>
      <vt:lpstr>CO2</vt:lpstr>
      <vt:lpstr>PDF</vt:lpstr>
      <vt:lpstr>AREAH</vt:lpstr>
      <vt:lpstr>AREAT</vt:lpstr>
      <vt:lpstr>Cena_el</vt:lpstr>
      <vt:lpstr>Cena_kan</vt:lpstr>
      <vt:lpstr>Cena_ud</vt:lpstr>
      <vt:lpstr>Defin</vt:lpstr>
      <vt:lpstr>Defined</vt:lpstr>
      <vt:lpstr>DISCOUNT</vt:lpstr>
      <vt:lpstr>Electro</vt:lpstr>
      <vt:lpstr>INFLATION</vt:lpstr>
      <vt:lpstr>PERIOD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Grjazniha</dc:creator>
  <cp:lastModifiedBy>user</cp:lastModifiedBy>
  <cp:lastPrinted>2017-12-14T19:51:41Z</cp:lastPrinted>
  <dcterms:created xsi:type="dcterms:W3CDTF">2017-10-16T07:01:58Z</dcterms:created>
  <dcterms:modified xsi:type="dcterms:W3CDTF">2017-12-22T14:58:06Z</dcterms:modified>
</cp:coreProperties>
</file>