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evak\finansu_modelis\SAM_521\5212\publicesanai\"/>
    </mc:Choice>
  </mc:AlternateContent>
  <bookViews>
    <workbookView xWindow="0" yWindow="0" windowWidth="16935" windowHeight="11625" firstSheet="7" activeTab="7"/>
  </bookViews>
  <sheets>
    <sheet name="list" sheetId="2" state="hidden" r:id="rId1"/>
    <sheet name="Titullapa" sheetId="1" r:id="rId2"/>
    <sheet name="1.DL Projekta budžets" sheetId="3" r:id="rId3"/>
    <sheet name="2.DL Naudas plūsma bez projekta" sheetId="4" r:id="rId4"/>
    <sheet name="3.DL Naudas plūsma ar projektu" sheetId="5" r:id="rId5"/>
    <sheet name="4.DL Projekta_finansiala_ilgtsp" sheetId="6" r:id="rId6"/>
    <sheet name="5.DL_Proj_iesn_naudas_plusma" sheetId="19" r:id="rId7"/>
    <sheet name="6.DL Soc.ekon.analīze" sheetId="15" r:id="rId8"/>
    <sheet name="7.DL Jūtīguma analīze_Invest" sheetId="7" r:id="rId9"/>
    <sheet name="8.DL jut.analīze_Soc" sheetId="16" r:id="rId10"/>
    <sheet name="9.DL jut.anal_Kap_NP" sheetId="21" r:id="rId11"/>
    <sheet name="10.AL Budžets" sheetId="8" r:id="rId12"/>
    <sheet name="11.AL Alternatīvu analīze" sheetId="9" r:id="rId13"/>
    <sheet name="12. AL Soc.ekonom.anal." sheetId="17" r:id="rId14"/>
    <sheet name="13.RL Kapitāla naudas plūsma" sheetId="10" r:id="rId15"/>
    <sheet name="14.RL Kapit.NP_stimul.ietekm." sheetId="20" r:id="rId16"/>
    <sheet name="15.RL Investīciju naudas plūsma" sheetId="11" r:id="rId17"/>
    <sheet name="16.RL Sociālekonomiskā analīze" sheetId="18" r:id="rId18"/>
    <sheet name="17.Kontroles lapa" sheetId="12" r:id="rId19"/>
    <sheet name="18.PIV 2.pielikums Fin.plāns" sheetId="13" r:id="rId20"/>
    <sheet name="19.PIV 4.pielikums finanšu anal" sheetId="14" r:id="rId21"/>
    <sheet name="Paskaidrojums" sheetId="22" r:id="rId22"/>
  </sheets>
  <externalReferences>
    <externalReference r:id="rId23"/>
    <externalReference r:id="rId2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7" l="1"/>
  <c r="H25" i="17"/>
  <c r="I25" i="17"/>
  <c r="J25" i="17"/>
  <c r="K25" i="17"/>
  <c r="L25" i="17"/>
  <c r="M25" i="17"/>
  <c r="N25" i="17"/>
  <c r="O25" i="17"/>
  <c r="P25" i="17"/>
  <c r="Q25" i="17"/>
  <c r="R25" i="17"/>
  <c r="S25" i="17"/>
  <c r="T25" i="17"/>
  <c r="U25" i="17"/>
  <c r="V25" i="17"/>
  <c r="W25" i="17"/>
  <c r="X25" i="17"/>
  <c r="Y25" i="17"/>
  <c r="Z25" i="17"/>
  <c r="AA25" i="17"/>
  <c r="AB25" i="17"/>
  <c r="AC25" i="17"/>
  <c r="E25" i="17"/>
  <c r="F21" i="17"/>
  <c r="G21" i="17"/>
  <c r="H21" i="17"/>
  <c r="I21" i="17"/>
  <c r="J21" i="17"/>
  <c r="K21" i="17"/>
  <c r="L21" i="17"/>
  <c r="M21" i="17"/>
  <c r="N21" i="17"/>
  <c r="O21" i="17"/>
  <c r="P21" i="17"/>
  <c r="Q21" i="17"/>
  <c r="R21" i="17"/>
  <c r="S21" i="17"/>
  <c r="T21" i="17"/>
  <c r="U21" i="17"/>
  <c r="V21" i="17"/>
  <c r="W21" i="17"/>
  <c r="X21" i="17"/>
  <c r="Y21" i="17"/>
  <c r="Z21" i="17"/>
  <c r="AA21" i="17"/>
  <c r="AB21" i="17"/>
  <c r="AC21" i="17"/>
  <c r="E21" i="17"/>
  <c r="J10" i="11" l="1"/>
  <c r="I10" i="11"/>
  <c r="H10" i="11"/>
  <c r="J53" i="5" l="1"/>
  <c r="I53" i="5"/>
  <c r="H53" i="5"/>
  <c r="N2" i="2" l="1"/>
  <c r="D70" i="5" l="1"/>
  <c r="AC19" i="15" l="1"/>
  <c r="AC20" i="15"/>
  <c r="AC21" i="15"/>
  <c r="AC22" i="15"/>
  <c r="AC23" i="15"/>
  <c r="AC24" i="15"/>
  <c r="AC25" i="15"/>
  <c r="AC17" i="15"/>
  <c r="H3" i="21"/>
  <c r="I3" i="21"/>
  <c r="J3" i="21"/>
  <c r="K3" i="21"/>
  <c r="L3" i="21"/>
  <c r="M3" i="21"/>
  <c r="N3" i="21"/>
  <c r="O3" i="21"/>
  <c r="P3" i="21"/>
  <c r="Q3" i="21"/>
  <c r="R3" i="21"/>
  <c r="S3" i="21"/>
  <c r="T3" i="21"/>
  <c r="U3" i="21"/>
  <c r="V3" i="21"/>
  <c r="W3" i="21"/>
  <c r="X3" i="21"/>
  <c r="Y3" i="21"/>
  <c r="Z3" i="21"/>
  <c r="AA3" i="21"/>
  <c r="AB3" i="21"/>
  <c r="AC3" i="21"/>
  <c r="AD3" i="21"/>
  <c r="AE3" i="21"/>
  <c r="G3" i="21"/>
  <c r="D19" i="12" l="1"/>
  <c r="H6" i="3"/>
  <c r="H7" i="3"/>
  <c r="H8" i="3"/>
  <c r="H9" i="3"/>
  <c r="H10" i="3"/>
  <c r="H11" i="3"/>
  <c r="H12" i="3"/>
  <c r="H13" i="3"/>
  <c r="H14" i="3"/>
  <c r="G6" i="3"/>
  <c r="E6" i="3" s="1"/>
  <c r="G7" i="3"/>
  <c r="G8" i="3"/>
  <c r="G9" i="3"/>
  <c r="G10" i="3"/>
  <c r="G11" i="3"/>
  <c r="G12" i="3"/>
  <c r="G13" i="3"/>
  <c r="G14" i="3"/>
  <c r="E14" i="3" s="1"/>
  <c r="C47" i="16"/>
  <c r="J55" i="5"/>
  <c r="I55" i="5"/>
  <c r="H55" i="5"/>
  <c r="F55" i="5"/>
  <c r="G55" i="5"/>
  <c r="E55" i="5"/>
  <c r="D65" i="5"/>
  <c r="D17" i="8"/>
  <c r="R17" i="8"/>
  <c r="F7" i="13" s="1"/>
  <c r="C17" i="8"/>
  <c r="J16" i="3"/>
  <c r="K16" i="3"/>
  <c r="K17" i="8" s="1"/>
  <c r="B9" i="13" s="1"/>
  <c r="L16" i="3"/>
  <c r="M16" i="3"/>
  <c r="M17" i="8" s="1"/>
  <c r="C9" i="13" s="1"/>
  <c r="N16" i="3"/>
  <c r="O16" i="3"/>
  <c r="O17" i="8" s="1"/>
  <c r="P16" i="3"/>
  <c r="P17" i="8" s="1"/>
  <c r="E7" i="13" s="1"/>
  <c r="Q16" i="3"/>
  <c r="Q17" i="8" s="1"/>
  <c r="E9" i="13" s="1"/>
  <c r="R16" i="3"/>
  <c r="S16" i="3"/>
  <c r="S17" i="8" s="1"/>
  <c r="F9" i="13" s="1"/>
  <c r="T16" i="3"/>
  <c r="T17" i="8" s="1"/>
  <c r="G7" i="13" s="1"/>
  <c r="U16" i="3"/>
  <c r="U17" i="8" s="1"/>
  <c r="G9" i="13" s="1"/>
  <c r="I2" i="2"/>
  <c r="G53" i="5" l="1"/>
  <c r="F53" i="5"/>
  <c r="E53" i="5"/>
  <c r="E10" i="3"/>
  <c r="E12" i="3"/>
  <c r="E13" i="3"/>
  <c r="E11" i="3"/>
  <c r="E9" i="3"/>
  <c r="E7" i="3"/>
  <c r="E8" i="3"/>
  <c r="D9" i="13"/>
  <c r="N17" i="8"/>
  <c r="G10" i="11" s="1"/>
  <c r="L17" i="8"/>
  <c r="J17" i="8"/>
  <c r="AB8" i="19"/>
  <c r="AB10" i="19"/>
  <c r="AB13" i="19"/>
  <c r="AD38" i="4"/>
  <c r="AD39" i="4"/>
  <c r="AD40" i="4"/>
  <c r="AD41" i="4"/>
  <c r="AD44" i="4"/>
  <c r="AD46" i="4"/>
  <c r="AD47" i="4"/>
  <c r="AD48" i="4"/>
  <c r="AD49" i="4"/>
  <c r="AD50" i="4"/>
  <c r="AD35" i="4"/>
  <c r="D7" i="13" l="1"/>
  <c r="C7" i="13"/>
  <c r="B7" i="13"/>
  <c r="AD41" i="5"/>
  <c r="AD44" i="5"/>
  <c r="AD46" i="5"/>
  <c r="AD47" i="5"/>
  <c r="AD48" i="5"/>
  <c r="AD49" i="5"/>
  <c r="AD50" i="5"/>
  <c r="AD35" i="5"/>
  <c r="H19" i="16"/>
  <c r="I19" i="16"/>
  <c r="J19" i="16"/>
  <c r="K19" i="16"/>
  <c r="L19" i="16"/>
  <c r="M19" i="16"/>
  <c r="N19" i="16"/>
  <c r="O19" i="16"/>
  <c r="P19" i="16"/>
  <c r="Q19" i="16"/>
  <c r="R19" i="16"/>
  <c r="S19" i="16"/>
  <c r="T19" i="16"/>
  <c r="U19" i="16"/>
  <c r="V19" i="16"/>
  <c r="W19" i="16"/>
  <c r="X19" i="16"/>
  <c r="Y19" i="16"/>
  <c r="Z19" i="16"/>
  <c r="AA19" i="16"/>
  <c r="AB19" i="16"/>
  <c r="AC19" i="16"/>
  <c r="AD19" i="16"/>
  <c r="AE19" i="16"/>
  <c r="H20" i="16"/>
  <c r="I20" i="16"/>
  <c r="J20" i="16"/>
  <c r="K20" i="16"/>
  <c r="L20" i="16"/>
  <c r="M20" i="16"/>
  <c r="N20" i="16"/>
  <c r="O20" i="16"/>
  <c r="P20" i="16"/>
  <c r="Q20" i="16"/>
  <c r="R20" i="16"/>
  <c r="S20" i="16"/>
  <c r="T20" i="16"/>
  <c r="U20" i="16"/>
  <c r="V20" i="16"/>
  <c r="W20" i="16"/>
  <c r="X20" i="16"/>
  <c r="Y20" i="16"/>
  <c r="Z20" i="16"/>
  <c r="AA20" i="16"/>
  <c r="AB20" i="16"/>
  <c r="AC20" i="16"/>
  <c r="AD20" i="16"/>
  <c r="AE20" i="16"/>
  <c r="H21" i="16"/>
  <c r="I21" i="16"/>
  <c r="J21" i="16"/>
  <c r="K21" i="16"/>
  <c r="L21" i="16"/>
  <c r="M21" i="16"/>
  <c r="N21" i="16"/>
  <c r="O21" i="16"/>
  <c r="P21" i="16"/>
  <c r="Q21" i="16"/>
  <c r="R21" i="16"/>
  <c r="S21" i="16"/>
  <c r="T21" i="16"/>
  <c r="U21" i="16"/>
  <c r="V21" i="16"/>
  <c r="W21" i="16"/>
  <c r="X21" i="16"/>
  <c r="Y21" i="16"/>
  <c r="Z21" i="16"/>
  <c r="AA21" i="16"/>
  <c r="AB21" i="16"/>
  <c r="AC21" i="16"/>
  <c r="AD21" i="16"/>
  <c r="AE21" i="16"/>
  <c r="H22" i="16"/>
  <c r="I22" i="16"/>
  <c r="J22" i="16"/>
  <c r="K22" i="16"/>
  <c r="L22" i="16"/>
  <c r="M22" i="16"/>
  <c r="N22" i="16"/>
  <c r="O22" i="16"/>
  <c r="P22" i="16"/>
  <c r="Q22" i="16"/>
  <c r="R22" i="16"/>
  <c r="S22" i="16"/>
  <c r="T22" i="16"/>
  <c r="U22" i="16"/>
  <c r="V22" i="16"/>
  <c r="W22" i="16"/>
  <c r="X22" i="16"/>
  <c r="Y22" i="16"/>
  <c r="Z22" i="16"/>
  <c r="AA22" i="16"/>
  <c r="AB22" i="16"/>
  <c r="AC22" i="16"/>
  <c r="AD22" i="16"/>
  <c r="AE22" i="16"/>
  <c r="H23" i="16"/>
  <c r="I23" i="16"/>
  <c r="J23" i="16"/>
  <c r="K23" i="16"/>
  <c r="L23" i="16"/>
  <c r="M23" i="16"/>
  <c r="N23" i="16"/>
  <c r="O23" i="16"/>
  <c r="P23" i="16"/>
  <c r="Q23" i="16"/>
  <c r="R23" i="16"/>
  <c r="S23" i="16"/>
  <c r="T23" i="16"/>
  <c r="U23" i="16"/>
  <c r="V23" i="16"/>
  <c r="W23" i="16"/>
  <c r="X23" i="16"/>
  <c r="Y23" i="16"/>
  <c r="Z23" i="16"/>
  <c r="AA23" i="16"/>
  <c r="AB23" i="16"/>
  <c r="AC23" i="16"/>
  <c r="AD23" i="16"/>
  <c r="AE23" i="16"/>
  <c r="H24" i="16"/>
  <c r="I24" i="16"/>
  <c r="J24" i="16"/>
  <c r="K24" i="16"/>
  <c r="L24" i="16"/>
  <c r="M24" i="16"/>
  <c r="N24" i="16"/>
  <c r="O24" i="16"/>
  <c r="P24" i="16"/>
  <c r="Q24" i="16"/>
  <c r="R24" i="16"/>
  <c r="S24" i="16"/>
  <c r="T24" i="16"/>
  <c r="U24" i="16"/>
  <c r="V24" i="16"/>
  <c r="W24" i="16"/>
  <c r="X24" i="16"/>
  <c r="Y24" i="16"/>
  <c r="Z24" i="16"/>
  <c r="AA24" i="16"/>
  <c r="AB24" i="16"/>
  <c r="AC24" i="16"/>
  <c r="AD24" i="16"/>
  <c r="AE24" i="16"/>
  <c r="H25" i="16"/>
  <c r="I25" i="16"/>
  <c r="J25" i="16"/>
  <c r="K25" i="16"/>
  <c r="L25" i="16"/>
  <c r="M25" i="16"/>
  <c r="N25" i="16"/>
  <c r="O25" i="16"/>
  <c r="P25" i="16"/>
  <c r="Q25" i="16"/>
  <c r="R25" i="16"/>
  <c r="S25" i="16"/>
  <c r="T25" i="16"/>
  <c r="U25" i="16"/>
  <c r="V25" i="16"/>
  <c r="W25" i="16"/>
  <c r="X25" i="16"/>
  <c r="Y25" i="16"/>
  <c r="Z25" i="16"/>
  <c r="AA25" i="16"/>
  <c r="AB25" i="16"/>
  <c r="AC25" i="16"/>
  <c r="AD25" i="16"/>
  <c r="AE25" i="16"/>
  <c r="H26" i="16"/>
  <c r="I26" i="16"/>
  <c r="J26" i="16"/>
  <c r="K26" i="16"/>
  <c r="L26" i="16"/>
  <c r="M26" i="16"/>
  <c r="N26" i="16"/>
  <c r="O26" i="16"/>
  <c r="P26" i="16"/>
  <c r="Q26" i="16"/>
  <c r="R26" i="16"/>
  <c r="S26" i="16"/>
  <c r="T26" i="16"/>
  <c r="U26" i="16"/>
  <c r="V26" i="16"/>
  <c r="W26" i="16"/>
  <c r="X26" i="16"/>
  <c r="Y26" i="16"/>
  <c r="Z26" i="16"/>
  <c r="AA26" i="16"/>
  <c r="AB26" i="16"/>
  <c r="AC26" i="16"/>
  <c r="AD26" i="16"/>
  <c r="AE26" i="16"/>
  <c r="H27" i="16"/>
  <c r="I27" i="16"/>
  <c r="J27" i="16"/>
  <c r="K27" i="16"/>
  <c r="L27" i="16"/>
  <c r="M27" i="16"/>
  <c r="N27" i="16"/>
  <c r="O27" i="16"/>
  <c r="P27" i="16"/>
  <c r="Q27" i="16"/>
  <c r="R27" i="16"/>
  <c r="S27" i="16"/>
  <c r="T27" i="16"/>
  <c r="U27" i="16"/>
  <c r="V27" i="16"/>
  <c r="W27" i="16"/>
  <c r="X27" i="16"/>
  <c r="Y27" i="16"/>
  <c r="Z27" i="16"/>
  <c r="AA27" i="16"/>
  <c r="AB27" i="16"/>
  <c r="AC27" i="16"/>
  <c r="AD27" i="16"/>
  <c r="AE27" i="16"/>
  <c r="H28" i="16"/>
  <c r="I28" i="16"/>
  <c r="J28" i="16"/>
  <c r="K28" i="16"/>
  <c r="L28" i="16"/>
  <c r="M28" i="16"/>
  <c r="N28" i="16"/>
  <c r="O28" i="16"/>
  <c r="P28" i="16"/>
  <c r="Q28" i="16"/>
  <c r="R28" i="16"/>
  <c r="S28" i="16"/>
  <c r="T28" i="16"/>
  <c r="U28" i="16"/>
  <c r="V28" i="16"/>
  <c r="W28" i="16"/>
  <c r="X28" i="16"/>
  <c r="Y28" i="16"/>
  <c r="Z28" i="16"/>
  <c r="AA28" i="16"/>
  <c r="AB28" i="16"/>
  <c r="AC28" i="16"/>
  <c r="AD28" i="16"/>
  <c r="AE28" i="16"/>
  <c r="G20" i="16"/>
  <c r="G21" i="16"/>
  <c r="G22" i="16"/>
  <c r="G23" i="16"/>
  <c r="G24" i="16"/>
  <c r="G25" i="16"/>
  <c r="G26" i="16"/>
  <c r="G27" i="16"/>
  <c r="G28" i="16"/>
  <c r="G10" i="7"/>
  <c r="H10" i="7"/>
  <c r="I10" i="7"/>
  <c r="J10" i="7"/>
  <c r="K10" i="7"/>
  <c r="L10" i="7"/>
  <c r="M10" i="7"/>
  <c r="N10" i="7"/>
  <c r="O10" i="7"/>
  <c r="P10" i="7"/>
  <c r="Q10" i="7"/>
  <c r="R10" i="7"/>
  <c r="S10" i="7"/>
  <c r="T10" i="7"/>
  <c r="U10" i="7"/>
  <c r="V10" i="7"/>
  <c r="W10" i="7"/>
  <c r="X10" i="7"/>
  <c r="Y10" i="7"/>
  <c r="Z10" i="7"/>
  <c r="AA10" i="7"/>
  <c r="AB10" i="7"/>
  <c r="AC10" i="7"/>
  <c r="AD10" i="7"/>
  <c r="AE10" i="7"/>
  <c r="G11" i="7"/>
  <c r="H11" i="7"/>
  <c r="I11" i="7"/>
  <c r="J11" i="7"/>
  <c r="K11" i="7"/>
  <c r="L11" i="7"/>
  <c r="M11" i="7"/>
  <c r="N11" i="7"/>
  <c r="O11" i="7"/>
  <c r="P11" i="7"/>
  <c r="Q11" i="7"/>
  <c r="R11" i="7"/>
  <c r="S11" i="7"/>
  <c r="T11" i="7"/>
  <c r="U11" i="7"/>
  <c r="V11" i="7"/>
  <c r="W11" i="7"/>
  <c r="X11" i="7"/>
  <c r="Y11" i="7"/>
  <c r="Z11" i="7"/>
  <c r="AA11" i="7"/>
  <c r="AB11" i="7"/>
  <c r="AC11" i="7"/>
  <c r="AD11" i="7"/>
  <c r="AE11" i="7"/>
  <c r="G12" i="7"/>
  <c r="H12" i="7"/>
  <c r="I12" i="7"/>
  <c r="J12" i="7"/>
  <c r="K12" i="7"/>
  <c r="L12" i="7"/>
  <c r="M12" i="7"/>
  <c r="N12" i="7"/>
  <c r="O12" i="7"/>
  <c r="P12" i="7"/>
  <c r="Q12" i="7"/>
  <c r="R12" i="7"/>
  <c r="S12" i="7"/>
  <c r="T12" i="7"/>
  <c r="U12" i="7"/>
  <c r="V12" i="7"/>
  <c r="W12" i="7"/>
  <c r="X12" i="7"/>
  <c r="Y12" i="7"/>
  <c r="Z12" i="7"/>
  <c r="AA12" i="7"/>
  <c r="AB12" i="7"/>
  <c r="AC12" i="7"/>
  <c r="AD12" i="7"/>
  <c r="AE12" i="7"/>
  <c r="G13" i="7"/>
  <c r="H13" i="7"/>
  <c r="I13" i="7"/>
  <c r="J13" i="7"/>
  <c r="K13" i="7"/>
  <c r="L13" i="7"/>
  <c r="M13" i="7"/>
  <c r="N13" i="7"/>
  <c r="O13" i="7"/>
  <c r="P13" i="7"/>
  <c r="Q13" i="7"/>
  <c r="R13" i="7"/>
  <c r="S13" i="7"/>
  <c r="T13" i="7"/>
  <c r="U13" i="7"/>
  <c r="V13" i="7"/>
  <c r="W13" i="7"/>
  <c r="X13" i="7"/>
  <c r="Y13" i="7"/>
  <c r="Z13" i="7"/>
  <c r="AA13" i="7"/>
  <c r="AB13" i="7"/>
  <c r="AC13" i="7"/>
  <c r="AD13" i="7"/>
  <c r="AE13" i="7"/>
  <c r="G14" i="7"/>
  <c r="H14" i="7"/>
  <c r="I14" i="7"/>
  <c r="J14" i="7"/>
  <c r="K14" i="7"/>
  <c r="L14" i="7"/>
  <c r="M14" i="7"/>
  <c r="N14" i="7"/>
  <c r="O14" i="7"/>
  <c r="P14" i="7"/>
  <c r="Q14" i="7"/>
  <c r="R14" i="7"/>
  <c r="S14" i="7"/>
  <c r="T14" i="7"/>
  <c r="U14" i="7"/>
  <c r="V14" i="7"/>
  <c r="W14" i="7"/>
  <c r="X14" i="7"/>
  <c r="Y14" i="7"/>
  <c r="Z14" i="7"/>
  <c r="AA14" i="7"/>
  <c r="AB14" i="7"/>
  <c r="AC14" i="7"/>
  <c r="AD14" i="7"/>
  <c r="AE14" i="7"/>
  <c r="G15" i="7"/>
  <c r="H15" i="7"/>
  <c r="I15" i="7"/>
  <c r="J15" i="7"/>
  <c r="K15" i="7"/>
  <c r="L15" i="7"/>
  <c r="M15" i="7"/>
  <c r="N15" i="7"/>
  <c r="O15" i="7"/>
  <c r="P15" i="7"/>
  <c r="Q15" i="7"/>
  <c r="R15" i="7"/>
  <c r="S15" i="7"/>
  <c r="T15" i="7"/>
  <c r="U15" i="7"/>
  <c r="V15" i="7"/>
  <c r="W15" i="7"/>
  <c r="X15" i="7"/>
  <c r="Y15" i="7"/>
  <c r="Z15" i="7"/>
  <c r="AA15" i="7"/>
  <c r="AB15" i="7"/>
  <c r="AC15" i="7"/>
  <c r="AD15" i="7"/>
  <c r="AE15" i="7"/>
  <c r="G16" i="7"/>
  <c r="H16" i="7"/>
  <c r="I16" i="7"/>
  <c r="J16" i="7"/>
  <c r="K16" i="7"/>
  <c r="L16" i="7"/>
  <c r="M16" i="7"/>
  <c r="N16" i="7"/>
  <c r="O16" i="7"/>
  <c r="P16" i="7"/>
  <c r="Q16" i="7"/>
  <c r="R16" i="7"/>
  <c r="S16" i="7"/>
  <c r="T16" i="7"/>
  <c r="U16" i="7"/>
  <c r="V16" i="7"/>
  <c r="W16" i="7"/>
  <c r="X16" i="7"/>
  <c r="Y16" i="7"/>
  <c r="Z16" i="7"/>
  <c r="AA16" i="7"/>
  <c r="AB16" i="7"/>
  <c r="AC16" i="7"/>
  <c r="AD16" i="7"/>
  <c r="AE16" i="7"/>
  <c r="G17" i="7"/>
  <c r="H17" i="7"/>
  <c r="I17" i="7"/>
  <c r="J17" i="7"/>
  <c r="K17" i="7"/>
  <c r="L17" i="7"/>
  <c r="M17" i="7"/>
  <c r="N17" i="7"/>
  <c r="O17" i="7"/>
  <c r="P17" i="7"/>
  <c r="Q17" i="7"/>
  <c r="R17" i="7"/>
  <c r="S17" i="7"/>
  <c r="T17" i="7"/>
  <c r="U17" i="7"/>
  <c r="V17" i="7"/>
  <c r="W17" i="7"/>
  <c r="X17" i="7"/>
  <c r="Y17" i="7"/>
  <c r="Z17" i="7"/>
  <c r="AA17" i="7"/>
  <c r="AB17" i="7"/>
  <c r="AC17" i="7"/>
  <c r="AD17" i="7"/>
  <c r="AE17" i="7"/>
  <c r="G18" i="7"/>
  <c r="H18" i="7"/>
  <c r="I18" i="7"/>
  <c r="J18" i="7"/>
  <c r="K18" i="7"/>
  <c r="L18" i="7"/>
  <c r="M18" i="7"/>
  <c r="N18" i="7"/>
  <c r="O18" i="7"/>
  <c r="P18" i="7"/>
  <c r="Q18" i="7"/>
  <c r="R18" i="7"/>
  <c r="S18" i="7"/>
  <c r="T18" i="7"/>
  <c r="U18" i="7"/>
  <c r="V18" i="7"/>
  <c r="W18" i="7"/>
  <c r="X18" i="7"/>
  <c r="Y18" i="7"/>
  <c r="Z18" i="7"/>
  <c r="AA18" i="7"/>
  <c r="AB18" i="7"/>
  <c r="AC18" i="7"/>
  <c r="AD18" i="7"/>
  <c r="AE18" i="7"/>
  <c r="B10" i="7"/>
  <c r="C10" i="7"/>
  <c r="B11" i="7"/>
  <c r="C11" i="7"/>
  <c r="B12" i="7"/>
  <c r="C12" i="7"/>
  <c r="B13" i="7"/>
  <c r="C13" i="7"/>
  <c r="B14" i="7"/>
  <c r="C14" i="7"/>
  <c r="B15" i="7"/>
  <c r="C15" i="7"/>
  <c r="B16" i="7"/>
  <c r="C16" i="7"/>
  <c r="B17" i="7"/>
  <c r="C17" i="7"/>
  <c r="B18" i="7"/>
  <c r="C18" i="7"/>
  <c r="C9" i="7"/>
  <c r="B9" i="7"/>
  <c r="D44" i="5"/>
  <c r="D47" i="5"/>
  <c r="D48" i="5"/>
  <c r="D49" i="5"/>
  <c r="D50" i="5"/>
  <c r="D46" i="5"/>
  <c r="D39" i="5"/>
  <c r="D40" i="5"/>
  <c r="D41" i="5"/>
  <c r="D38" i="5"/>
  <c r="D35" i="5"/>
  <c r="D25" i="5"/>
  <c r="D26" i="5"/>
  <c r="D27" i="5"/>
  <c r="D28" i="5"/>
  <c r="D29" i="5"/>
  <c r="D30" i="5"/>
  <c r="D31" i="5"/>
  <c r="D32" i="5"/>
  <c r="D33" i="5"/>
  <c r="D24" i="5"/>
  <c r="E23" i="5"/>
  <c r="F23" i="5"/>
  <c r="G23" i="5"/>
  <c r="H23" i="5"/>
  <c r="I23" i="5"/>
  <c r="J23" i="5"/>
  <c r="K23" i="5"/>
  <c r="L23" i="5"/>
  <c r="M23" i="5"/>
  <c r="N23" i="5"/>
  <c r="O23" i="5"/>
  <c r="P23" i="5"/>
  <c r="Q23" i="5"/>
  <c r="R23" i="5"/>
  <c r="S23" i="5"/>
  <c r="T23" i="5"/>
  <c r="U23" i="5"/>
  <c r="V23" i="5"/>
  <c r="W23" i="5"/>
  <c r="X23" i="5"/>
  <c r="Y23" i="5"/>
  <c r="Z23" i="5"/>
  <c r="AA23" i="5"/>
  <c r="AB23" i="5"/>
  <c r="AC23" i="5"/>
  <c r="AD24" i="5"/>
  <c r="AD25" i="5"/>
  <c r="AD26" i="5"/>
  <c r="AD27" i="5"/>
  <c r="AD28" i="5"/>
  <c r="AD29" i="5"/>
  <c r="AD30" i="5"/>
  <c r="AD31" i="5"/>
  <c r="AD32" i="5"/>
  <c r="A24" i="5"/>
  <c r="B24" i="5"/>
  <c r="C24" i="5"/>
  <c r="A25" i="5"/>
  <c r="B25" i="5"/>
  <c r="C20" i="16" s="1"/>
  <c r="C25" i="5"/>
  <c r="A26" i="5"/>
  <c r="B26" i="5"/>
  <c r="C21" i="16" s="1"/>
  <c r="C26" i="5"/>
  <c r="A27" i="5"/>
  <c r="B27" i="5"/>
  <c r="C22" i="16" s="1"/>
  <c r="C27" i="5"/>
  <c r="A28" i="5"/>
  <c r="B28" i="5"/>
  <c r="C23" i="16" s="1"/>
  <c r="C28" i="5"/>
  <c r="A29" i="5"/>
  <c r="B29" i="5"/>
  <c r="C24" i="16" s="1"/>
  <c r="C29" i="5"/>
  <c r="A30" i="5"/>
  <c r="B30" i="5"/>
  <c r="C25" i="16" s="1"/>
  <c r="C30" i="5"/>
  <c r="A31" i="5"/>
  <c r="B31" i="5"/>
  <c r="C26" i="16" s="1"/>
  <c r="C31" i="5"/>
  <c r="A32" i="5"/>
  <c r="B32" i="5"/>
  <c r="C27" i="16" s="1"/>
  <c r="C32" i="5"/>
  <c r="A33" i="5"/>
  <c r="B33" i="5"/>
  <c r="C28" i="16" s="1"/>
  <c r="C33" i="5"/>
  <c r="C23" i="5"/>
  <c r="B23" i="5"/>
  <c r="A23" i="5"/>
  <c r="AD12" i="5"/>
  <c r="AD13" i="5"/>
  <c r="AD14" i="5"/>
  <c r="AD15" i="5"/>
  <c r="AD16" i="5"/>
  <c r="AD17" i="5"/>
  <c r="AD18" i="5"/>
  <c r="AD19" i="5"/>
  <c r="AD20" i="5"/>
  <c r="E10" i="5"/>
  <c r="F10" i="5"/>
  <c r="G10" i="5"/>
  <c r="H10" i="5"/>
  <c r="I10" i="5"/>
  <c r="J10" i="5"/>
  <c r="K10" i="5"/>
  <c r="L10" i="5"/>
  <c r="M10" i="5"/>
  <c r="N10" i="5"/>
  <c r="O10" i="5"/>
  <c r="P10" i="5"/>
  <c r="Q10" i="5"/>
  <c r="R10" i="5"/>
  <c r="S10" i="5"/>
  <c r="T10" i="5"/>
  <c r="U10" i="5"/>
  <c r="V10" i="5"/>
  <c r="W10" i="5"/>
  <c r="X10" i="5"/>
  <c r="Y10" i="5"/>
  <c r="Z10" i="5"/>
  <c r="AA10" i="5"/>
  <c r="AB10" i="5"/>
  <c r="AC10" i="5"/>
  <c r="D12" i="5"/>
  <c r="D13" i="5"/>
  <c r="D14" i="5"/>
  <c r="D15" i="5"/>
  <c r="D16" i="5"/>
  <c r="D17" i="5"/>
  <c r="D18" i="5"/>
  <c r="D19" i="5"/>
  <c r="D20" i="5"/>
  <c r="D11" i="5"/>
  <c r="A12" i="5"/>
  <c r="B12" i="5"/>
  <c r="C12" i="5"/>
  <c r="A13" i="5"/>
  <c r="B13" i="5"/>
  <c r="C13" i="5"/>
  <c r="A14" i="5"/>
  <c r="B14" i="5"/>
  <c r="C14" i="5"/>
  <c r="A15" i="5"/>
  <c r="B15" i="5"/>
  <c r="C15" i="5"/>
  <c r="A16" i="5"/>
  <c r="B16" i="5"/>
  <c r="C16" i="5"/>
  <c r="A17" i="5"/>
  <c r="B17" i="5"/>
  <c r="C17" i="5"/>
  <c r="A18" i="5"/>
  <c r="B18" i="5"/>
  <c r="C18" i="5"/>
  <c r="A19" i="5"/>
  <c r="B19" i="5"/>
  <c r="C19" i="5"/>
  <c r="A20" i="5"/>
  <c r="B20" i="5"/>
  <c r="C20" i="5"/>
  <c r="C11" i="5"/>
  <c r="B11" i="5"/>
  <c r="A11" i="5"/>
  <c r="AD25" i="4"/>
  <c r="AD26" i="4"/>
  <c r="AD27" i="4"/>
  <c r="AD28" i="4"/>
  <c r="AD29" i="4"/>
  <c r="AD30" i="4"/>
  <c r="AD31" i="4"/>
  <c r="AD32" i="4"/>
  <c r="AD33" i="4"/>
  <c r="AD15" i="4"/>
  <c r="AD16" i="4"/>
  <c r="AD17" i="4"/>
  <c r="AD18" i="4"/>
  <c r="AD19" i="4"/>
  <c r="AD20" i="4"/>
  <c r="E10" i="4"/>
  <c r="F10" i="4"/>
  <c r="G10" i="4"/>
  <c r="H10" i="4"/>
  <c r="I10" i="4"/>
  <c r="J10" i="4"/>
  <c r="K10" i="4"/>
  <c r="L10" i="4"/>
  <c r="M10" i="4"/>
  <c r="N10" i="4"/>
  <c r="O10" i="4"/>
  <c r="P10" i="4"/>
  <c r="Q10" i="4"/>
  <c r="R10" i="4"/>
  <c r="S10" i="4"/>
  <c r="T10" i="4"/>
  <c r="U10" i="4"/>
  <c r="V10" i="4"/>
  <c r="W10" i="4"/>
  <c r="X10" i="4"/>
  <c r="Y10" i="4"/>
  <c r="Z10" i="4"/>
  <c r="AA10" i="4"/>
  <c r="AB10" i="4"/>
  <c r="AC10" i="4"/>
  <c r="D10" i="4"/>
  <c r="E23" i="4"/>
  <c r="F23" i="4"/>
  <c r="G23" i="4"/>
  <c r="H23" i="4"/>
  <c r="I23" i="4"/>
  <c r="J23" i="4"/>
  <c r="K23" i="4"/>
  <c r="L23" i="4"/>
  <c r="M23" i="4"/>
  <c r="N23" i="4"/>
  <c r="O23" i="4"/>
  <c r="P23" i="4"/>
  <c r="Q23" i="4"/>
  <c r="R23" i="4"/>
  <c r="S23" i="4"/>
  <c r="T23" i="4"/>
  <c r="U23" i="4"/>
  <c r="V23" i="4"/>
  <c r="W23" i="4"/>
  <c r="X23" i="4"/>
  <c r="Y23" i="4"/>
  <c r="Z23" i="4"/>
  <c r="AA23" i="4"/>
  <c r="AB23" i="4"/>
  <c r="AC23" i="4"/>
  <c r="D23" i="4"/>
  <c r="AD14" i="4"/>
  <c r="AF18" i="7" l="1"/>
  <c r="AF16" i="7"/>
  <c r="AF15" i="7"/>
  <c r="AF17" i="7"/>
  <c r="D10" i="5"/>
  <c r="AF14" i="7"/>
  <c r="AF13" i="7"/>
  <c r="AF12" i="7"/>
  <c r="AF11" i="7"/>
  <c r="AF10" i="7"/>
  <c r="D23" i="5"/>
  <c r="AD12" i="4"/>
  <c r="AD13" i="4"/>
  <c r="D74" i="5" l="1"/>
  <c r="C8" i="8"/>
  <c r="D8" i="8"/>
  <c r="J8" i="8"/>
  <c r="K8" i="8"/>
  <c r="L8" i="8"/>
  <c r="M8" i="8"/>
  <c r="N8" i="8"/>
  <c r="O8" i="8"/>
  <c r="P8" i="8"/>
  <c r="Q8" i="8"/>
  <c r="R8" i="8"/>
  <c r="S8" i="8"/>
  <c r="T8" i="8"/>
  <c r="U8" i="8"/>
  <c r="C9" i="8"/>
  <c r="D9" i="8"/>
  <c r="J9" i="8"/>
  <c r="K9" i="8"/>
  <c r="L9" i="8"/>
  <c r="M9" i="8"/>
  <c r="N9" i="8"/>
  <c r="O9" i="8"/>
  <c r="P9" i="8"/>
  <c r="Q9" i="8"/>
  <c r="R9" i="8"/>
  <c r="S9" i="8"/>
  <c r="T9" i="8"/>
  <c r="U9" i="8"/>
  <c r="C10" i="8"/>
  <c r="D10" i="8"/>
  <c r="J10" i="8"/>
  <c r="K10" i="8"/>
  <c r="L10" i="8"/>
  <c r="M10" i="8"/>
  <c r="N10" i="8"/>
  <c r="O10" i="8"/>
  <c r="P10" i="8"/>
  <c r="Q10" i="8"/>
  <c r="R10" i="8"/>
  <c r="S10" i="8"/>
  <c r="T10" i="8"/>
  <c r="U10" i="8"/>
  <c r="C11" i="8"/>
  <c r="D11" i="8"/>
  <c r="C12" i="8"/>
  <c r="D12" i="8"/>
  <c r="J12" i="8"/>
  <c r="K12" i="8"/>
  <c r="L12" i="8"/>
  <c r="M12" i="8"/>
  <c r="N12" i="8"/>
  <c r="O12" i="8"/>
  <c r="P12" i="8"/>
  <c r="Q12" i="8"/>
  <c r="R12" i="8"/>
  <c r="S12" i="8"/>
  <c r="T12" i="8"/>
  <c r="U12" i="8"/>
  <c r="C13" i="8"/>
  <c r="D13" i="8"/>
  <c r="J13" i="8"/>
  <c r="K13" i="8"/>
  <c r="L13" i="8"/>
  <c r="M13" i="8"/>
  <c r="N13" i="8"/>
  <c r="O13" i="8"/>
  <c r="P13" i="8"/>
  <c r="Q13" i="8"/>
  <c r="R13" i="8"/>
  <c r="S13" i="8"/>
  <c r="T13" i="8"/>
  <c r="U13" i="8"/>
  <c r="C14" i="8"/>
  <c r="D14" i="8"/>
  <c r="J14" i="8"/>
  <c r="K14" i="8"/>
  <c r="L14" i="8"/>
  <c r="M14" i="8"/>
  <c r="N14" i="8"/>
  <c r="O14" i="8"/>
  <c r="P14" i="8"/>
  <c r="Q14" i="8"/>
  <c r="R14" i="8"/>
  <c r="S14" i="8"/>
  <c r="T14" i="8"/>
  <c r="U14" i="8"/>
  <c r="C15" i="8"/>
  <c r="D15" i="8"/>
  <c r="J15" i="8"/>
  <c r="E10" i="11" s="1"/>
  <c r="K15" i="8"/>
  <c r="L15" i="8"/>
  <c r="F10" i="11" s="1"/>
  <c r="M15" i="8"/>
  <c r="N15" i="8"/>
  <c r="O15" i="8"/>
  <c r="P15" i="8"/>
  <c r="Q15" i="8"/>
  <c r="R15" i="8"/>
  <c r="S15" i="8"/>
  <c r="T15" i="8"/>
  <c r="U15" i="8"/>
  <c r="C16" i="8"/>
  <c r="J16" i="8"/>
  <c r="K16" i="8"/>
  <c r="L16" i="8"/>
  <c r="M16" i="8"/>
  <c r="N16" i="8"/>
  <c r="O16" i="8"/>
  <c r="P16" i="8"/>
  <c r="Q16" i="8"/>
  <c r="R16" i="8"/>
  <c r="S16" i="8"/>
  <c r="T16" i="8"/>
  <c r="U16" i="8"/>
  <c r="D7" i="8"/>
  <c r="B8" i="8"/>
  <c r="B9" i="8"/>
  <c r="B10" i="8"/>
  <c r="B11" i="8"/>
  <c r="B12" i="8"/>
  <c r="B13" i="8"/>
  <c r="B14" i="8"/>
  <c r="B15" i="8"/>
  <c r="B16" i="8"/>
  <c r="A8" i="8"/>
  <c r="A9" i="8"/>
  <c r="A10" i="8"/>
  <c r="A11" i="8"/>
  <c r="A12" i="8"/>
  <c r="A13" i="8"/>
  <c r="A14" i="8"/>
  <c r="A15" i="8"/>
  <c r="A16" i="8"/>
  <c r="B7" i="8"/>
  <c r="C7" i="8"/>
  <c r="A7" i="8"/>
  <c r="M13" i="21" l="1"/>
  <c r="N13" i="21"/>
  <c r="O13" i="21"/>
  <c r="P13" i="21"/>
  <c r="Q13" i="21"/>
  <c r="R13" i="21"/>
  <c r="S13" i="21"/>
  <c r="T13" i="21"/>
  <c r="U13" i="21"/>
  <c r="V13" i="21"/>
  <c r="W13" i="21"/>
  <c r="X13" i="21"/>
  <c r="Y13" i="21"/>
  <c r="Z13" i="21"/>
  <c r="AA13" i="21"/>
  <c r="AB13" i="21"/>
  <c r="AC13" i="21"/>
  <c r="AD13" i="21"/>
  <c r="AE13" i="21"/>
  <c r="G17" i="21" l="1"/>
  <c r="G21" i="21" s="1"/>
  <c r="AF21" i="21" s="1"/>
  <c r="J32" i="21" s="1"/>
  <c r="C37" i="21"/>
  <c r="H32" i="21"/>
  <c r="AE21" i="21"/>
  <c r="T21" i="21"/>
  <c r="S21" i="21"/>
  <c r="R21" i="21"/>
  <c r="Q21" i="21"/>
  <c r="P21" i="21"/>
  <c r="O21" i="21"/>
  <c r="N21" i="21"/>
  <c r="M21" i="21"/>
  <c r="L21" i="21"/>
  <c r="K21" i="21"/>
  <c r="J21" i="21"/>
  <c r="I21" i="21"/>
  <c r="H21" i="21"/>
  <c r="I18" i="21"/>
  <c r="G58" i="16"/>
  <c r="G19" i="21" l="1"/>
  <c r="AE19" i="21"/>
  <c r="AC19" i="21"/>
  <c r="AA19" i="21"/>
  <c r="Y19" i="21"/>
  <c r="W19" i="21"/>
  <c r="U19" i="21"/>
  <c r="S19" i="21"/>
  <c r="Q19" i="21"/>
  <c r="O19" i="21"/>
  <c r="M19" i="21"/>
  <c r="K19" i="21"/>
  <c r="I19" i="21"/>
  <c r="H19" i="21"/>
  <c r="AD19" i="21"/>
  <c r="AB19" i="21"/>
  <c r="Z19" i="21"/>
  <c r="X19" i="21"/>
  <c r="V19" i="21"/>
  <c r="T19" i="21"/>
  <c r="R19" i="21"/>
  <c r="P19" i="21"/>
  <c r="N19" i="21"/>
  <c r="L19" i="21"/>
  <c r="J19" i="21"/>
  <c r="J18" i="21"/>
  <c r="V26" i="15"/>
  <c r="N26" i="21" l="1"/>
  <c r="R26" i="21"/>
  <c r="V26" i="21"/>
  <c r="Z26" i="21"/>
  <c r="AD26" i="21"/>
  <c r="M26" i="21"/>
  <c r="Q26" i="21"/>
  <c r="U26" i="21"/>
  <c r="Y26" i="21"/>
  <c r="AC26" i="21"/>
  <c r="P26" i="21"/>
  <c r="T26" i="21"/>
  <c r="X26" i="21"/>
  <c r="AB26" i="21"/>
  <c r="O26" i="21"/>
  <c r="S26" i="21"/>
  <c r="W26" i="21"/>
  <c r="AA26" i="21"/>
  <c r="AE26" i="21"/>
  <c r="K18" i="21"/>
  <c r="G47" i="20"/>
  <c r="H47" i="20"/>
  <c r="I47" i="20"/>
  <c r="J47" i="20"/>
  <c r="K47" i="20"/>
  <c r="F47" i="20"/>
  <c r="B33" i="1"/>
  <c r="C33" i="1" s="1"/>
  <c r="D33" i="1" s="1"/>
  <c r="E33" i="1" s="1"/>
  <c r="F33" i="1" s="1"/>
  <c r="G33" i="1" s="1"/>
  <c r="E46" i="20"/>
  <c r="E51" i="20"/>
  <c r="AD47" i="20"/>
  <c r="AC47" i="20"/>
  <c r="AB47" i="20"/>
  <c r="AA47" i="20"/>
  <c r="Z47" i="20"/>
  <c r="Y47" i="20"/>
  <c r="X47" i="20"/>
  <c r="W47" i="20"/>
  <c r="V47" i="20"/>
  <c r="U47" i="20"/>
  <c r="T47" i="20"/>
  <c r="S47" i="20"/>
  <c r="R47" i="20"/>
  <c r="Q47" i="20"/>
  <c r="P47" i="20"/>
  <c r="O47" i="20"/>
  <c r="N47" i="20"/>
  <c r="M47" i="20"/>
  <c r="L47" i="20"/>
  <c r="C35" i="20"/>
  <c r="G30" i="20"/>
  <c r="I16" i="20"/>
  <c r="J16" i="20" s="1"/>
  <c r="K16" i="20" s="1"/>
  <c r="L16" i="20" s="1"/>
  <c r="M16" i="20" s="1"/>
  <c r="N16" i="20" s="1"/>
  <c r="O16" i="20" s="1"/>
  <c r="P16" i="20" s="1"/>
  <c r="Q16" i="20" s="1"/>
  <c r="R16" i="20" s="1"/>
  <c r="S16" i="20" s="1"/>
  <c r="T16" i="20" s="1"/>
  <c r="U16" i="20" s="1"/>
  <c r="V16" i="20" s="1"/>
  <c r="W16" i="20" s="1"/>
  <c r="X16" i="20" s="1"/>
  <c r="Y16" i="20" s="1"/>
  <c r="Z16" i="20" s="1"/>
  <c r="AA16" i="20" s="1"/>
  <c r="AB16" i="20" s="1"/>
  <c r="AC16" i="20" s="1"/>
  <c r="AD16" i="20" s="1"/>
  <c r="H16" i="20"/>
  <c r="F15" i="20"/>
  <c r="AD9" i="20"/>
  <c r="AC9" i="20"/>
  <c r="AB9" i="20"/>
  <c r="AA9" i="20"/>
  <c r="Z9" i="20"/>
  <c r="Y9" i="20"/>
  <c r="X9" i="20"/>
  <c r="W9" i="20"/>
  <c r="V9" i="20"/>
  <c r="U9" i="20"/>
  <c r="T9" i="20"/>
  <c r="S9" i="20"/>
  <c r="R9" i="20"/>
  <c r="Q9" i="20"/>
  <c r="P9" i="20"/>
  <c r="O9" i="20"/>
  <c r="N9" i="20"/>
  <c r="M9" i="20"/>
  <c r="L9" i="20"/>
  <c r="J9" i="20"/>
  <c r="I9" i="20"/>
  <c r="G9" i="20"/>
  <c r="F4" i="20"/>
  <c r="F44" i="20" s="1"/>
  <c r="F50" i="20" s="1"/>
  <c r="H3" i="20"/>
  <c r="I3" i="20" s="1"/>
  <c r="J3" i="20" s="1"/>
  <c r="K3" i="20" s="1"/>
  <c r="L3" i="20" s="1"/>
  <c r="M3" i="20" s="1"/>
  <c r="N3" i="20" s="1"/>
  <c r="O3" i="20" s="1"/>
  <c r="P3" i="20" s="1"/>
  <c r="Q3" i="20" s="1"/>
  <c r="R3" i="20" s="1"/>
  <c r="S3" i="20" s="1"/>
  <c r="T3" i="20" s="1"/>
  <c r="U3" i="20" s="1"/>
  <c r="V3" i="20" s="1"/>
  <c r="W3" i="20" s="1"/>
  <c r="X3" i="20" s="1"/>
  <c r="Y3" i="20" s="1"/>
  <c r="Z3" i="20" s="1"/>
  <c r="AA3" i="20" s="1"/>
  <c r="AB3" i="20" s="1"/>
  <c r="AC3" i="20" s="1"/>
  <c r="AD3" i="20" s="1"/>
  <c r="G3" i="20"/>
  <c r="L18" i="21" l="1"/>
  <c r="E49" i="20"/>
  <c r="E48" i="20" s="1"/>
  <c r="G4" i="20"/>
  <c r="H4" i="20" s="1"/>
  <c r="I4" i="20" s="1"/>
  <c r="J4" i="20" s="1"/>
  <c r="K4" i="20" s="1"/>
  <c r="L4" i="20" s="1"/>
  <c r="M4" i="20" s="1"/>
  <c r="N4" i="20" s="1"/>
  <c r="O4" i="20" s="1"/>
  <c r="P4" i="20" s="1"/>
  <c r="Q4" i="20" s="1"/>
  <c r="R4" i="20" s="1"/>
  <c r="S4" i="20" s="1"/>
  <c r="T4" i="20" s="1"/>
  <c r="U4" i="20" s="1"/>
  <c r="V4" i="20" s="1"/>
  <c r="W4" i="20" s="1"/>
  <c r="X4" i="20" s="1"/>
  <c r="Y4" i="20" s="1"/>
  <c r="Z4" i="20" s="1"/>
  <c r="AA4" i="20" s="1"/>
  <c r="AB4" i="20" s="1"/>
  <c r="AC4" i="20" s="1"/>
  <c r="AD4" i="20" s="1"/>
  <c r="F49" i="20"/>
  <c r="G44" i="20"/>
  <c r="G50" i="20" s="1"/>
  <c r="AE47" i="20"/>
  <c r="AF47" i="20" s="1"/>
  <c r="AE9" i="20"/>
  <c r="AC17" i="20"/>
  <c r="AA17" i="20"/>
  <c r="Y17" i="20"/>
  <c r="W17" i="20"/>
  <c r="U17" i="20"/>
  <c r="S17" i="20"/>
  <c r="Q17" i="20"/>
  <c r="O17" i="20"/>
  <c r="M17" i="20"/>
  <c r="K17" i="20"/>
  <c r="I17" i="20"/>
  <c r="G17" i="20"/>
  <c r="AD17" i="20"/>
  <c r="AD22" i="20" s="1"/>
  <c r="Z17" i="20"/>
  <c r="Z24" i="20" s="1"/>
  <c r="V17" i="20"/>
  <c r="V24" i="20" s="1"/>
  <c r="R17" i="20"/>
  <c r="R22" i="20" s="1"/>
  <c r="N17" i="20"/>
  <c r="N22" i="20" s="1"/>
  <c r="J17" i="20"/>
  <c r="J19" i="20" s="1"/>
  <c r="F17" i="20"/>
  <c r="F19" i="20" s="1"/>
  <c r="AE19" i="20" s="1"/>
  <c r="I30" i="20" s="1"/>
  <c r="AB17" i="20"/>
  <c r="AB24" i="20" s="1"/>
  <c r="X17" i="20"/>
  <c r="X24" i="20" s="1"/>
  <c r="T17" i="20"/>
  <c r="T24" i="20" s="1"/>
  <c r="P17" i="20"/>
  <c r="L17" i="20"/>
  <c r="H17" i="20"/>
  <c r="H19" i="20" s="1"/>
  <c r="M18" i="21" l="1"/>
  <c r="F51" i="20"/>
  <c r="G49" i="20" s="1"/>
  <c r="F10" i="20"/>
  <c r="Z22" i="20"/>
  <c r="J22" i="20"/>
  <c r="V22" i="20"/>
  <c r="P22" i="20"/>
  <c r="F22" i="20"/>
  <c r="X22" i="20"/>
  <c r="H22" i="20"/>
  <c r="H44" i="20"/>
  <c r="H50" i="20" s="1"/>
  <c r="F48" i="20"/>
  <c r="L24" i="20"/>
  <c r="L19" i="20"/>
  <c r="R24" i="20"/>
  <c r="R19" i="20"/>
  <c r="G19" i="20"/>
  <c r="K19" i="20"/>
  <c r="O24" i="20"/>
  <c r="O19" i="20"/>
  <c r="S19" i="20"/>
  <c r="S24" i="20"/>
  <c r="W24" i="20"/>
  <c r="AA24" i="20"/>
  <c r="G33" i="20"/>
  <c r="AA22" i="20"/>
  <c r="W22" i="20"/>
  <c r="S22" i="20"/>
  <c r="O22" i="20"/>
  <c r="K22" i="20"/>
  <c r="G22" i="20"/>
  <c r="AB22" i="20"/>
  <c r="T22" i="20"/>
  <c r="L22" i="20"/>
  <c r="P24" i="20"/>
  <c r="P19" i="20"/>
  <c r="N24" i="20"/>
  <c r="N19" i="20"/>
  <c r="AD24" i="20"/>
  <c r="AD19" i="20"/>
  <c r="I19" i="20"/>
  <c r="M24" i="20"/>
  <c r="M19" i="20"/>
  <c r="Q24" i="20"/>
  <c r="Q19" i="20"/>
  <c r="U24" i="20"/>
  <c r="Y24" i="20"/>
  <c r="AC24" i="20"/>
  <c r="AC22" i="20"/>
  <c r="Y22" i="20"/>
  <c r="U22" i="20"/>
  <c r="Q22" i="20"/>
  <c r="M22" i="20"/>
  <c r="I22" i="20"/>
  <c r="N18" i="21" l="1"/>
  <c r="G51" i="20"/>
  <c r="H49" i="20" s="1"/>
  <c r="G10" i="20"/>
  <c r="AE22" i="20"/>
  <c r="I33" i="20" s="1"/>
  <c r="I44" i="20"/>
  <c r="I50" i="20" s="1"/>
  <c r="G48" i="20"/>
  <c r="C5" i="19"/>
  <c r="I12" i="19"/>
  <c r="J12" i="19"/>
  <c r="K12" i="19"/>
  <c r="L12" i="19"/>
  <c r="M12" i="19"/>
  <c r="N12" i="19"/>
  <c r="O12" i="19"/>
  <c r="P12" i="19"/>
  <c r="Q12" i="19"/>
  <c r="R12" i="19"/>
  <c r="S12" i="19"/>
  <c r="T12" i="19"/>
  <c r="U12" i="19"/>
  <c r="V12" i="19"/>
  <c r="W12" i="19"/>
  <c r="X12" i="19"/>
  <c r="Y12" i="19"/>
  <c r="Z12" i="19"/>
  <c r="AA12" i="19"/>
  <c r="I14" i="19"/>
  <c r="J14" i="19"/>
  <c r="K14" i="19"/>
  <c r="L14" i="19"/>
  <c r="M14" i="19"/>
  <c r="N14" i="19"/>
  <c r="O14" i="19"/>
  <c r="P14" i="19"/>
  <c r="Q14" i="19"/>
  <c r="R14" i="19"/>
  <c r="S14" i="19"/>
  <c r="T14" i="19"/>
  <c r="U14" i="19"/>
  <c r="V14" i="19"/>
  <c r="W14" i="19"/>
  <c r="X14" i="19"/>
  <c r="Y14" i="19"/>
  <c r="Z14" i="19"/>
  <c r="AA14" i="19"/>
  <c r="D16" i="19"/>
  <c r="E16" i="19"/>
  <c r="F16" i="19"/>
  <c r="G16" i="19"/>
  <c r="H16" i="19"/>
  <c r="C16" i="19"/>
  <c r="AB3" i="19"/>
  <c r="AB24" i="19" s="1"/>
  <c r="AB16" i="19" l="1"/>
  <c r="O18" i="21"/>
  <c r="J44" i="20"/>
  <c r="J50" i="20" s="1"/>
  <c r="P18" i="21" l="1"/>
  <c r="K44" i="20"/>
  <c r="K50" i="20" s="1"/>
  <c r="C33" i="18"/>
  <c r="C34" i="18"/>
  <c r="C35" i="18"/>
  <c r="C36" i="18"/>
  <c r="C37" i="18"/>
  <c r="C38" i="18"/>
  <c r="C39" i="18"/>
  <c r="C40" i="18"/>
  <c r="C32" i="18"/>
  <c r="C21" i="18"/>
  <c r="C22" i="18"/>
  <c r="C23" i="18"/>
  <c r="C24" i="18"/>
  <c r="C25" i="18"/>
  <c r="C26" i="18"/>
  <c r="C27" i="18"/>
  <c r="C28" i="18"/>
  <c r="C20" i="18"/>
  <c r="F3" i="18"/>
  <c r="F17" i="18" s="1"/>
  <c r="F16" i="18"/>
  <c r="C12" i="18"/>
  <c r="C11" i="18"/>
  <c r="C10" i="18"/>
  <c r="C9" i="18"/>
  <c r="C8" i="18"/>
  <c r="C7" i="18"/>
  <c r="G24" i="17"/>
  <c r="H24" i="17"/>
  <c r="I24" i="17"/>
  <c r="J24" i="17"/>
  <c r="K24" i="17"/>
  <c r="L24" i="17"/>
  <c r="M24" i="17"/>
  <c r="N24" i="17"/>
  <c r="O24" i="17"/>
  <c r="P24" i="17"/>
  <c r="Q24" i="17"/>
  <c r="R24" i="17"/>
  <c r="S24" i="17"/>
  <c r="T24" i="17"/>
  <c r="U24" i="17"/>
  <c r="V24" i="17"/>
  <c r="W24" i="17"/>
  <c r="X24" i="17"/>
  <c r="Y24" i="17"/>
  <c r="Z24" i="17"/>
  <c r="AA24" i="17"/>
  <c r="AB24" i="17"/>
  <c r="AC24" i="17"/>
  <c r="F24" i="17"/>
  <c r="E24" i="17"/>
  <c r="G19" i="17"/>
  <c r="G23" i="17" s="1"/>
  <c r="I52" i="16" s="1"/>
  <c r="H19" i="17"/>
  <c r="H23" i="17" s="1"/>
  <c r="J52" i="16" s="1"/>
  <c r="I19" i="17"/>
  <c r="I23" i="17" s="1"/>
  <c r="K52" i="16" s="1"/>
  <c r="J19" i="17"/>
  <c r="J23" i="17" s="1"/>
  <c r="L52" i="16" s="1"/>
  <c r="K19" i="17"/>
  <c r="K23" i="17" s="1"/>
  <c r="M52" i="16" s="1"/>
  <c r="L19" i="17"/>
  <c r="L23" i="17" s="1"/>
  <c r="N52" i="16" s="1"/>
  <c r="M19" i="17"/>
  <c r="M23" i="17" s="1"/>
  <c r="O52" i="16" s="1"/>
  <c r="N19" i="17"/>
  <c r="N23" i="17" s="1"/>
  <c r="P52" i="16" s="1"/>
  <c r="O19" i="17"/>
  <c r="O23" i="17" s="1"/>
  <c r="Q52" i="16" s="1"/>
  <c r="P19" i="17"/>
  <c r="P23" i="17" s="1"/>
  <c r="R52" i="16" s="1"/>
  <c r="Q19" i="17"/>
  <c r="Q23" i="17" s="1"/>
  <c r="S52" i="16" s="1"/>
  <c r="R19" i="17"/>
  <c r="R23" i="17" s="1"/>
  <c r="T52" i="16" s="1"/>
  <c r="S19" i="17"/>
  <c r="S23" i="17" s="1"/>
  <c r="U52" i="16" s="1"/>
  <c r="T19" i="17"/>
  <c r="T23" i="17" s="1"/>
  <c r="V52" i="16" s="1"/>
  <c r="U19" i="17"/>
  <c r="U23" i="17" s="1"/>
  <c r="W52" i="16" s="1"/>
  <c r="V19" i="17"/>
  <c r="V23" i="17" s="1"/>
  <c r="X52" i="16" s="1"/>
  <c r="W19" i="17"/>
  <c r="W23" i="17" s="1"/>
  <c r="Y52" i="16" s="1"/>
  <c r="X19" i="17"/>
  <c r="X23" i="17" s="1"/>
  <c r="Z52" i="16" s="1"/>
  <c r="Y19" i="17"/>
  <c r="Y23" i="17" s="1"/>
  <c r="AA52" i="16" s="1"/>
  <c r="Z19" i="17"/>
  <c r="Z23" i="17" s="1"/>
  <c r="AB52" i="16" s="1"/>
  <c r="AA19" i="17"/>
  <c r="AA23" i="17" s="1"/>
  <c r="AC52" i="16" s="1"/>
  <c r="AB19" i="17"/>
  <c r="AB23" i="17" s="1"/>
  <c r="AD52" i="16" s="1"/>
  <c r="AC19" i="17"/>
  <c r="AC23" i="17" s="1"/>
  <c r="AE52" i="16" s="1"/>
  <c r="F19" i="17"/>
  <c r="F23" i="17" s="1"/>
  <c r="H52" i="16" s="1"/>
  <c r="G16" i="17"/>
  <c r="G22" i="17" s="1"/>
  <c r="I51" i="16" s="1"/>
  <c r="H16" i="17"/>
  <c r="H22" i="17" s="1"/>
  <c r="J51" i="16" s="1"/>
  <c r="I16" i="17"/>
  <c r="I22" i="17" s="1"/>
  <c r="K51" i="16" s="1"/>
  <c r="J16" i="17"/>
  <c r="J22" i="17" s="1"/>
  <c r="L51" i="16" s="1"/>
  <c r="K16" i="17"/>
  <c r="K22" i="17" s="1"/>
  <c r="M51" i="16" s="1"/>
  <c r="L16" i="17"/>
  <c r="L22" i="17" s="1"/>
  <c r="N51" i="16" s="1"/>
  <c r="M16" i="17"/>
  <c r="M22" i="17" s="1"/>
  <c r="O51" i="16" s="1"/>
  <c r="N16" i="17"/>
  <c r="N22" i="17" s="1"/>
  <c r="P51" i="16" s="1"/>
  <c r="O16" i="17"/>
  <c r="O22" i="17" s="1"/>
  <c r="Q51" i="16" s="1"/>
  <c r="P16" i="17"/>
  <c r="P22" i="17" s="1"/>
  <c r="R51" i="16" s="1"/>
  <c r="Q16" i="17"/>
  <c r="Q22" i="17" s="1"/>
  <c r="S51" i="16" s="1"/>
  <c r="R16" i="17"/>
  <c r="R22" i="17" s="1"/>
  <c r="T51" i="16" s="1"/>
  <c r="S16" i="17"/>
  <c r="S22" i="17" s="1"/>
  <c r="U51" i="16" s="1"/>
  <c r="T16" i="17"/>
  <c r="T22" i="17" s="1"/>
  <c r="V51" i="16" s="1"/>
  <c r="U16" i="17"/>
  <c r="U22" i="17" s="1"/>
  <c r="W51" i="16" s="1"/>
  <c r="V16" i="17"/>
  <c r="V22" i="17" s="1"/>
  <c r="X51" i="16" s="1"/>
  <c r="W16" i="17"/>
  <c r="W22" i="17" s="1"/>
  <c r="Y51" i="16" s="1"/>
  <c r="X16" i="17"/>
  <c r="X22" i="17" s="1"/>
  <c r="Z51" i="16" s="1"/>
  <c r="Y16" i="17"/>
  <c r="Y22" i="17" s="1"/>
  <c r="AA51" i="16" s="1"/>
  <c r="Z16" i="17"/>
  <c r="Z22" i="17" s="1"/>
  <c r="AB51" i="16" s="1"/>
  <c r="AA16" i="17"/>
  <c r="AA22" i="17" s="1"/>
  <c r="AC51" i="16" s="1"/>
  <c r="AB16" i="17"/>
  <c r="AB22" i="17" s="1"/>
  <c r="AD51" i="16" s="1"/>
  <c r="AC16" i="17"/>
  <c r="AC22" i="17" s="1"/>
  <c r="AE51" i="16" s="1"/>
  <c r="F16" i="17"/>
  <c r="F22" i="17" s="1"/>
  <c r="H51" i="16" s="1"/>
  <c r="E16" i="17"/>
  <c r="E22" i="17" s="1"/>
  <c r="G51" i="16" s="1"/>
  <c r="E19" i="17"/>
  <c r="E23" i="17" s="1"/>
  <c r="G52" i="16" s="1"/>
  <c r="G50" i="16" l="1"/>
  <c r="G53" i="16"/>
  <c r="AE53" i="16"/>
  <c r="AE50" i="16" s="1"/>
  <c r="AC53" i="16"/>
  <c r="AC50" i="16" s="1"/>
  <c r="AA53" i="16"/>
  <c r="AA50" i="16" s="1"/>
  <c r="Y53" i="16"/>
  <c r="Y50" i="16" s="1"/>
  <c r="W53" i="16"/>
  <c r="W50" i="16" s="1"/>
  <c r="U53" i="16"/>
  <c r="U50" i="16" s="1"/>
  <c r="R11" i="18"/>
  <c r="S53" i="16"/>
  <c r="S50" i="16" s="1"/>
  <c r="Q53" i="16"/>
  <c r="Q50" i="16" s="1"/>
  <c r="N11" i="18"/>
  <c r="O53" i="16"/>
  <c r="O50" i="16" s="1"/>
  <c r="M53" i="16"/>
  <c r="M50" i="16" s="1"/>
  <c r="K53" i="16"/>
  <c r="K50" i="16" s="1"/>
  <c r="I53" i="16"/>
  <c r="I50" i="16" s="1"/>
  <c r="H53" i="16"/>
  <c r="H50" i="16" s="1"/>
  <c r="AD53" i="16"/>
  <c r="AD50" i="16" s="1"/>
  <c r="AB53" i="16"/>
  <c r="AB50" i="16" s="1"/>
  <c r="Z53" i="16"/>
  <c r="Z50" i="16" s="1"/>
  <c r="X53" i="16"/>
  <c r="X50" i="16" s="1"/>
  <c r="V53" i="16"/>
  <c r="V50" i="16" s="1"/>
  <c r="S11" i="18"/>
  <c r="T53" i="16"/>
  <c r="T50" i="16" s="1"/>
  <c r="R53" i="16"/>
  <c r="R50" i="16" s="1"/>
  <c r="O11" i="18"/>
  <c r="P53" i="16"/>
  <c r="P50" i="16" s="1"/>
  <c r="N53" i="16"/>
  <c r="N50" i="16" s="1"/>
  <c r="K11" i="18"/>
  <c r="L53" i="16"/>
  <c r="L50" i="16" s="1"/>
  <c r="J53" i="16"/>
  <c r="J50" i="16" s="1"/>
  <c r="T11" i="18"/>
  <c r="P11" i="18"/>
  <c r="L11" i="18"/>
  <c r="Q11" i="18"/>
  <c r="M11" i="18"/>
  <c r="Q18" i="21"/>
  <c r="L44" i="20"/>
  <c r="L50" i="20" s="1"/>
  <c r="F18" i="18"/>
  <c r="R18" i="21" l="1"/>
  <c r="M44" i="20"/>
  <c r="M50" i="20" s="1"/>
  <c r="F22" i="18"/>
  <c r="F24" i="18"/>
  <c r="F26" i="18"/>
  <c r="F28" i="18"/>
  <c r="F21" i="18"/>
  <c r="F23" i="18"/>
  <c r="F25" i="18"/>
  <c r="F27" i="18"/>
  <c r="F20" i="18"/>
  <c r="S18" i="21" l="1"/>
  <c r="N44" i="20"/>
  <c r="N50" i="20" s="1"/>
  <c r="T18" i="21" l="1"/>
  <c r="O44" i="20"/>
  <c r="O50" i="20" s="1"/>
  <c r="F3" i="17"/>
  <c r="G3" i="17"/>
  <c r="H3" i="17"/>
  <c r="I3" i="17"/>
  <c r="J3" i="17"/>
  <c r="K3" i="17"/>
  <c r="L3" i="17"/>
  <c r="M3" i="17"/>
  <c r="N3" i="17"/>
  <c r="O3" i="17"/>
  <c r="P3" i="17"/>
  <c r="Q3" i="17"/>
  <c r="R3" i="17"/>
  <c r="S3" i="17"/>
  <c r="T3" i="17"/>
  <c r="U3" i="17"/>
  <c r="V3" i="17"/>
  <c r="W3" i="17"/>
  <c r="X3" i="17"/>
  <c r="Y3" i="17"/>
  <c r="Z3" i="17"/>
  <c r="AA3" i="17"/>
  <c r="AB3" i="17"/>
  <c r="AC3" i="17"/>
  <c r="E3" i="17"/>
  <c r="AD24" i="17"/>
  <c r="AD11" i="18"/>
  <c r="AB11" i="18"/>
  <c r="Z11" i="18"/>
  <c r="X11" i="18"/>
  <c r="V11" i="18"/>
  <c r="J11" i="18"/>
  <c r="H11" i="18"/>
  <c r="C17" i="16"/>
  <c r="E26" i="15"/>
  <c r="F26" i="15"/>
  <c r="G26" i="15"/>
  <c r="H26" i="15"/>
  <c r="I26" i="15"/>
  <c r="J26" i="15"/>
  <c r="K26" i="15"/>
  <c r="L26" i="15"/>
  <c r="M26" i="15"/>
  <c r="N26" i="15"/>
  <c r="O26" i="15"/>
  <c r="P26" i="15"/>
  <c r="Q26" i="15"/>
  <c r="R26" i="15"/>
  <c r="S26" i="15"/>
  <c r="T26" i="15"/>
  <c r="U26" i="15"/>
  <c r="W26" i="15"/>
  <c r="X26" i="15"/>
  <c r="Y26" i="15"/>
  <c r="Z26" i="15"/>
  <c r="AA26" i="15"/>
  <c r="AB26" i="15"/>
  <c r="D26" i="15"/>
  <c r="C53" i="16"/>
  <c r="C52" i="16"/>
  <c r="C51" i="16"/>
  <c r="M49" i="16"/>
  <c r="N49" i="16"/>
  <c r="O49" i="16"/>
  <c r="P49" i="16"/>
  <c r="Q49" i="16"/>
  <c r="R49" i="16"/>
  <c r="S49" i="16"/>
  <c r="T49" i="16"/>
  <c r="U49" i="16"/>
  <c r="V49" i="16"/>
  <c r="W49" i="16"/>
  <c r="X49" i="16"/>
  <c r="Y49" i="16"/>
  <c r="Z49" i="16"/>
  <c r="AA49" i="16"/>
  <c r="AB49" i="16"/>
  <c r="AC49" i="16"/>
  <c r="AD49" i="16"/>
  <c r="AE49" i="16"/>
  <c r="M48" i="16"/>
  <c r="M47" i="16" s="1"/>
  <c r="M46" i="16" s="1"/>
  <c r="N48" i="16"/>
  <c r="N47" i="16" s="1"/>
  <c r="O48" i="16"/>
  <c r="O47" i="16" s="1"/>
  <c r="O46" i="16" s="1"/>
  <c r="P48" i="16"/>
  <c r="P47" i="16" s="1"/>
  <c r="Q48" i="16"/>
  <c r="Q47" i="16" s="1"/>
  <c r="Q46" i="16" s="1"/>
  <c r="R48" i="16"/>
  <c r="R47" i="16" s="1"/>
  <c r="S48" i="16"/>
  <c r="S47" i="16" s="1"/>
  <c r="S46" i="16" s="1"/>
  <c r="T48" i="16"/>
  <c r="T47" i="16" s="1"/>
  <c r="U48" i="16"/>
  <c r="U47" i="16" s="1"/>
  <c r="U46" i="16" s="1"/>
  <c r="V48" i="16"/>
  <c r="V47" i="16" s="1"/>
  <c r="W48" i="16"/>
  <c r="W47" i="16" s="1"/>
  <c r="W46" i="16" s="1"/>
  <c r="X48" i="16"/>
  <c r="X47" i="16" s="1"/>
  <c r="Y48" i="16"/>
  <c r="Y47" i="16" s="1"/>
  <c r="Y46" i="16" s="1"/>
  <c r="Z48" i="16"/>
  <c r="Z47" i="16" s="1"/>
  <c r="AA48" i="16"/>
  <c r="AA47" i="16" s="1"/>
  <c r="AA46" i="16" s="1"/>
  <c r="AB48" i="16"/>
  <c r="AB47" i="16" s="1"/>
  <c r="AC48" i="16"/>
  <c r="AC47" i="16" s="1"/>
  <c r="AC46" i="16" s="1"/>
  <c r="AD48" i="16"/>
  <c r="AD47" i="16" s="1"/>
  <c r="AE48" i="16"/>
  <c r="AE47" i="16" s="1"/>
  <c r="AE46" i="16" s="1"/>
  <c r="H32" i="16"/>
  <c r="I32" i="16"/>
  <c r="J32" i="16"/>
  <c r="K32" i="16"/>
  <c r="L32" i="16"/>
  <c r="M32" i="16"/>
  <c r="N32" i="16"/>
  <c r="O32" i="16"/>
  <c r="P32" i="16"/>
  <c r="Q32" i="16"/>
  <c r="R32" i="16"/>
  <c r="S32" i="16"/>
  <c r="T32" i="16"/>
  <c r="U32" i="16"/>
  <c r="V32" i="16"/>
  <c r="W32" i="16"/>
  <c r="X32" i="16"/>
  <c r="Y32" i="16"/>
  <c r="Z32" i="16"/>
  <c r="AA32" i="16"/>
  <c r="AB32" i="16"/>
  <c r="AC32" i="16"/>
  <c r="AD32" i="16"/>
  <c r="AE32" i="16"/>
  <c r="H33" i="16"/>
  <c r="I33" i="16"/>
  <c r="J33" i="16"/>
  <c r="K33" i="16"/>
  <c r="L33" i="16"/>
  <c r="M33" i="16"/>
  <c r="N33" i="16"/>
  <c r="O33" i="16"/>
  <c r="P33" i="16"/>
  <c r="Q33" i="16"/>
  <c r="R33" i="16"/>
  <c r="S33" i="16"/>
  <c r="T33" i="16"/>
  <c r="U33" i="16"/>
  <c r="V33" i="16"/>
  <c r="W33" i="16"/>
  <c r="X33" i="16"/>
  <c r="Y33" i="16"/>
  <c r="Z33" i="16"/>
  <c r="AA33" i="16"/>
  <c r="AB33" i="16"/>
  <c r="AC33" i="16"/>
  <c r="AD33" i="16"/>
  <c r="AE33" i="16"/>
  <c r="H34" i="16"/>
  <c r="I34" i="16"/>
  <c r="J34" i="16"/>
  <c r="K34" i="16"/>
  <c r="L34" i="16"/>
  <c r="M34" i="16"/>
  <c r="N34" i="16"/>
  <c r="O34" i="16"/>
  <c r="P34" i="16"/>
  <c r="Q34" i="16"/>
  <c r="R34" i="16"/>
  <c r="S34" i="16"/>
  <c r="T34" i="16"/>
  <c r="U34" i="16"/>
  <c r="V34" i="16"/>
  <c r="W34" i="16"/>
  <c r="X34" i="16"/>
  <c r="Y34" i="16"/>
  <c r="Z34" i="16"/>
  <c r="AA34" i="16"/>
  <c r="AB34" i="16"/>
  <c r="AC34" i="16"/>
  <c r="AD34" i="16"/>
  <c r="AE34" i="16"/>
  <c r="H35" i="16"/>
  <c r="I35" i="16"/>
  <c r="J35" i="16"/>
  <c r="K35" i="16"/>
  <c r="L35" i="16"/>
  <c r="M35" i="16"/>
  <c r="N35" i="16"/>
  <c r="O35" i="16"/>
  <c r="P35" i="16"/>
  <c r="Q35" i="16"/>
  <c r="R35" i="16"/>
  <c r="S35" i="16"/>
  <c r="T35" i="16"/>
  <c r="U35" i="16"/>
  <c r="V35" i="16"/>
  <c r="W35" i="16"/>
  <c r="X35" i="16"/>
  <c r="Y35" i="16"/>
  <c r="Z35" i="16"/>
  <c r="AA35" i="16"/>
  <c r="AB35" i="16"/>
  <c r="AC35" i="16"/>
  <c r="AD35" i="16"/>
  <c r="AE35" i="16"/>
  <c r="H36" i="16"/>
  <c r="I36" i="16"/>
  <c r="J36" i="16"/>
  <c r="K36" i="16"/>
  <c r="L36" i="16"/>
  <c r="M36" i="16"/>
  <c r="N36" i="16"/>
  <c r="O36" i="16"/>
  <c r="P36" i="16"/>
  <c r="Q36" i="16"/>
  <c r="R36" i="16"/>
  <c r="S36" i="16"/>
  <c r="T36" i="16"/>
  <c r="U36" i="16"/>
  <c r="V36" i="16"/>
  <c r="W36" i="16"/>
  <c r="X36" i="16"/>
  <c r="Y36" i="16"/>
  <c r="Z36" i="16"/>
  <c r="AA36" i="16"/>
  <c r="AB36" i="16"/>
  <c r="AC36" i="16"/>
  <c r="AD36" i="16"/>
  <c r="AE36" i="16"/>
  <c r="H37" i="16"/>
  <c r="I37" i="16"/>
  <c r="J37" i="16"/>
  <c r="K37" i="16"/>
  <c r="L37" i="16"/>
  <c r="M37" i="16"/>
  <c r="N37" i="16"/>
  <c r="O37" i="16"/>
  <c r="P37" i="16"/>
  <c r="Q37" i="16"/>
  <c r="R37" i="16"/>
  <c r="S37" i="16"/>
  <c r="T37" i="16"/>
  <c r="U37" i="16"/>
  <c r="V37" i="16"/>
  <c r="W37" i="16"/>
  <c r="X37" i="16"/>
  <c r="Y37" i="16"/>
  <c r="Z37" i="16"/>
  <c r="AA37" i="16"/>
  <c r="AB37" i="16"/>
  <c r="AC37" i="16"/>
  <c r="AD37" i="16"/>
  <c r="AE37" i="16"/>
  <c r="H38" i="16"/>
  <c r="I38" i="16"/>
  <c r="J38" i="16"/>
  <c r="K38" i="16"/>
  <c r="L38" i="16"/>
  <c r="M38" i="16"/>
  <c r="N38" i="16"/>
  <c r="O38" i="16"/>
  <c r="P38" i="16"/>
  <c r="Q38" i="16"/>
  <c r="R38" i="16"/>
  <c r="S38" i="16"/>
  <c r="T38" i="16"/>
  <c r="U38" i="16"/>
  <c r="V38" i="16"/>
  <c r="W38" i="16"/>
  <c r="X38" i="16"/>
  <c r="Y38" i="16"/>
  <c r="Z38" i="16"/>
  <c r="AA38" i="16"/>
  <c r="AB38" i="16"/>
  <c r="AC38" i="16"/>
  <c r="AD38" i="16"/>
  <c r="AE38" i="16"/>
  <c r="H39" i="16"/>
  <c r="I39" i="16"/>
  <c r="J39" i="16"/>
  <c r="K39" i="16"/>
  <c r="L39" i="16"/>
  <c r="M39" i="16"/>
  <c r="N39" i="16"/>
  <c r="O39" i="16"/>
  <c r="P39" i="16"/>
  <c r="Q39" i="16"/>
  <c r="R39" i="16"/>
  <c r="S39" i="16"/>
  <c r="T39" i="16"/>
  <c r="U39" i="16"/>
  <c r="V39" i="16"/>
  <c r="W39" i="16"/>
  <c r="X39" i="16"/>
  <c r="Y39" i="16"/>
  <c r="Z39" i="16"/>
  <c r="AA39" i="16"/>
  <c r="AB39" i="16"/>
  <c r="AC39" i="16"/>
  <c r="AD39" i="16"/>
  <c r="AE39" i="16"/>
  <c r="H40" i="16"/>
  <c r="I40" i="16"/>
  <c r="J40" i="16"/>
  <c r="K40" i="16"/>
  <c r="L40" i="16"/>
  <c r="M40" i="16"/>
  <c r="N40" i="16"/>
  <c r="O40" i="16"/>
  <c r="P40" i="16"/>
  <c r="Q40" i="16"/>
  <c r="R40" i="16"/>
  <c r="S40" i="16"/>
  <c r="T40" i="16"/>
  <c r="U40" i="16"/>
  <c r="V40" i="16"/>
  <c r="W40" i="16"/>
  <c r="X40" i="16"/>
  <c r="Y40" i="16"/>
  <c r="Z40" i="16"/>
  <c r="AA40" i="16"/>
  <c r="AB40" i="16"/>
  <c r="AC40" i="16"/>
  <c r="AD40" i="16"/>
  <c r="AE40" i="16"/>
  <c r="G33" i="16"/>
  <c r="F33" i="18" s="1"/>
  <c r="G34" i="16"/>
  <c r="F34" i="18" s="1"/>
  <c r="G35" i="16"/>
  <c r="F35" i="18" s="1"/>
  <c r="G36" i="16"/>
  <c r="F36" i="18" s="1"/>
  <c r="G37" i="16"/>
  <c r="G38" i="16"/>
  <c r="F38" i="18" s="1"/>
  <c r="G39" i="16"/>
  <c r="F39" i="18" s="1"/>
  <c r="G40" i="16"/>
  <c r="F40" i="18" s="1"/>
  <c r="G32" i="16"/>
  <c r="C33" i="16"/>
  <c r="C34" i="16"/>
  <c r="C35" i="16"/>
  <c r="C36" i="16"/>
  <c r="C37" i="16"/>
  <c r="C38" i="16"/>
  <c r="C39" i="16"/>
  <c r="C40" i="16"/>
  <c r="C32" i="16"/>
  <c r="H9" i="16"/>
  <c r="I9" i="16"/>
  <c r="J9" i="16"/>
  <c r="K9" i="16"/>
  <c r="L9" i="16"/>
  <c r="M9" i="16"/>
  <c r="N9" i="16"/>
  <c r="O9" i="16"/>
  <c r="P9" i="16"/>
  <c r="Q9" i="16"/>
  <c r="R9" i="16"/>
  <c r="S9" i="16"/>
  <c r="T9" i="16"/>
  <c r="U9" i="16"/>
  <c r="V9" i="16"/>
  <c r="W9" i="16"/>
  <c r="X9" i="16"/>
  <c r="Y9" i="16"/>
  <c r="Z9" i="16"/>
  <c r="AA9" i="16"/>
  <c r="AB9" i="16"/>
  <c r="AC9" i="16"/>
  <c r="AD9" i="16"/>
  <c r="AE9" i="16"/>
  <c r="H10" i="16"/>
  <c r="I10" i="16"/>
  <c r="J10" i="16"/>
  <c r="K10" i="16"/>
  <c r="L10" i="16"/>
  <c r="M10" i="16"/>
  <c r="N10" i="16"/>
  <c r="O10" i="16"/>
  <c r="P10" i="16"/>
  <c r="Q10" i="16"/>
  <c r="R10" i="16"/>
  <c r="S10" i="16"/>
  <c r="T10" i="16"/>
  <c r="U10" i="16"/>
  <c r="V10" i="16"/>
  <c r="W10" i="16"/>
  <c r="X10" i="16"/>
  <c r="Y10" i="16"/>
  <c r="Z10" i="16"/>
  <c r="AA10" i="16"/>
  <c r="AB10" i="16"/>
  <c r="AC10" i="16"/>
  <c r="AD10" i="16"/>
  <c r="AE10" i="16"/>
  <c r="H11" i="16"/>
  <c r="I11" i="16"/>
  <c r="J11" i="16"/>
  <c r="K11" i="16"/>
  <c r="L11" i="16"/>
  <c r="M11" i="16"/>
  <c r="N11" i="16"/>
  <c r="O11" i="16"/>
  <c r="P11" i="16"/>
  <c r="Q11" i="16"/>
  <c r="R11" i="16"/>
  <c r="S11" i="16"/>
  <c r="T11" i="16"/>
  <c r="U11" i="16"/>
  <c r="V11" i="16"/>
  <c r="W11" i="16"/>
  <c r="X11" i="16"/>
  <c r="Y11" i="16"/>
  <c r="Z11" i="16"/>
  <c r="AA11" i="16"/>
  <c r="AB11" i="16"/>
  <c r="AC11" i="16"/>
  <c r="AD11" i="16"/>
  <c r="AE11" i="16"/>
  <c r="H12" i="16"/>
  <c r="I12" i="16"/>
  <c r="J12" i="16"/>
  <c r="K12" i="16"/>
  <c r="L12" i="16"/>
  <c r="M12" i="16"/>
  <c r="N12" i="16"/>
  <c r="O12" i="16"/>
  <c r="P12" i="16"/>
  <c r="Q12" i="16"/>
  <c r="R12" i="16"/>
  <c r="S12" i="16"/>
  <c r="T12" i="16"/>
  <c r="U12" i="16"/>
  <c r="V12" i="16"/>
  <c r="W12" i="16"/>
  <c r="X12" i="16"/>
  <c r="Y12" i="16"/>
  <c r="Z12" i="16"/>
  <c r="AA12" i="16"/>
  <c r="AB12" i="16"/>
  <c r="AC12" i="16"/>
  <c r="AD12" i="16"/>
  <c r="AE12" i="16"/>
  <c r="H13" i="16"/>
  <c r="I13" i="16"/>
  <c r="J13" i="16"/>
  <c r="K13" i="16"/>
  <c r="L13" i="16"/>
  <c r="M13" i="16"/>
  <c r="N13" i="16"/>
  <c r="O13" i="16"/>
  <c r="P13" i="16"/>
  <c r="Q13" i="16"/>
  <c r="R13" i="16"/>
  <c r="S13" i="16"/>
  <c r="T13" i="16"/>
  <c r="U13" i="16"/>
  <c r="V13" i="16"/>
  <c r="W13" i="16"/>
  <c r="X13" i="16"/>
  <c r="Y13" i="16"/>
  <c r="Z13" i="16"/>
  <c r="AA13" i="16"/>
  <c r="AB13" i="16"/>
  <c r="AC13" i="16"/>
  <c r="AD13" i="16"/>
  <c r="AE13" i="16"/>
  <c r="H14" i="16"/>
  <c r="I14" i="16"/>
  <c r="J14" i="16"/>
  <c r="K14" i="16"/>
  <c r="L14" i="16"/>
  <c r="M14" i="16"/>
  <c r="N14" i="16"/>
  <c r="O14" i="16"/>
  <c r="P14" i="16"/>
  <c r="Q14" i="16"/>
  <c r="R14" i="16"/>
  <c r="S14" i="16"/>
  <c r="T14" i="16"/>
  <c r="U14" i="16"/>
  <c r="V14" i="16"/>
  <c r="W14" i="16"/>
  <c r="X14" i="16"/>
  <c r="Y14" i="16"/>
  <c r="Z14" i="16"/>
  <c r="AA14" i="16"/>
  <c r="AB14" i="16"/>
  <c r="AC14" i="16"/>
  <c r="AD14" i="16"/>
  <c r="AE14" i="16"/>
  <c r="H15" i="16"/>
  <c r="I15" i="16"/>
  <c r="J15" i="16"/>
  <c r="K15" i="16"/>
  <c r="L15" i="16"/>
  <c r="M15" i="16"/>
  <c r="N15" i="16"/>
  <c r="O15" i="16"/>
  <c r="P15" i="16"/>
  <c r="Q15" i="16"/>
  <c r="R15" i="16"/>
  <c r="S15" i="16"/>
  <c r="T15" i="16"/>
  <c r="U15" i="16"/>
  <c r="V15" i="16"/>
  <c r="W15" i="16"/>
  <c r="X15" i="16"/>
  <c r="Y15" i="16"/>
  <c r="Z15" i="16"/>
  <c r="AA15" i="16"/>
  <c r="AB15" i="16"/>
  <c r="AC15" i="16"/>
  <c r="AD15" i="16"/>
  <c r="AE15" i="16"/>
  <c r="H16" i="16"/>
  <c r="I16" i="16"/>
  <c r="J16" i="16"/>
  <c r="K16" i="16"/>
  <c r="L16" i="16"/>
  <c r="M16" i="16"/>
  <c r="N16" i="16"/>
  <c r="O16" i="16"/>
  <c r="P16" i="16"/>
  <c r="Q16" i="16"/>
  <c r="R16" i="16"/>
  <c r="S16" i="16"/>
  <c r="T16" i="16"/>
  <c r="U16" i="16"/>
  <c r="V16" i="16"/>
  <c r="W16" i="16"/>
  <c r="X16" i="16"/>
  <c r="Y16" i="16"/>
  <c r="Z16" i="16"/>
  <c r="AA16" i="16"/>
  <c r="AB16" i="16"/>
  <c r="AC16" i="16"/>
  <c r="AD16" i="16"/>
  <c r="AE16" i="16"/>
  <c r="H17" i="16"/>
  <c r="I17" i="16"/>
  <c r="J17" i="16"/>
  <c r="K17" i="16"/>
  <c r="L17" i="16"/>
  <c r="M17" i="16"/>
  <c r="N17" i="16"/>
  <c r="O17" i="16"/>
  <c r="P17" i="16"/>
  <c r="Q17" i="16"/>
  <c r="R17" i="16"/>
  <c r="S17" i="16"/>
  <c r="T17" i="16"/>
  <c r="U17" i="16"/>
  <c r="V17" i="16"/>
  <c r="W17" i="16"/>
  <c r="X17" i="16"/>
  <c r="Y17" i="16"/>
  <c r="Z17" i="16"/>
  <c r="AA17" i="16"/>
  <c r="AB17" i="16"/>
  <c r="AC17" i="16"/>
  <c r="AD17" i="16"/>
  <c r="AE17" i="16"/>
  <c r="G10" i="16"/>
  <c r="G11" i="16"/>
  <c r="G12" i="16"/>
  <c r="G13" i="16"/>
  <c r="G14" i="16"/>
  <c r="G15" i="16"/>
  <c r="G16" i="16"/>
  <c r="G17" i="16"/>
  <c r="G9" i="16"/>
  <c r="H29" i="16"/>
  <c r="I29" i="16"/>
  <c r="J29" i="16"/>
  <c r="K29" i="16"/>
  <c r="L29" i="16"/>
  <c r="M29" i="16"/>
  <c r="N29" i="16"/>
  <c r="O29" i="16"/>
  <c r="P29" i="16"/>
  <c r="Q29" i="16"/>
  <c r="R29" i="16"/>
  <c r="S29" i="16"/>
  <c r="T29" i="16"/>
  <c r="U29" i="16"/>
  <c r="V29" i="16"/>
  <c r="W29" i="16"/>
  <c r="X29" i="16"/>
  <c r="Y29" i="16"/>
  <c r="Z29" i="16"/>
  <c r="AA29" i="16"/>
  <c r="AB29" i="16"/>
  <c r="AC29" i="16"/>
  <c r="AD29" i="16"/>
  <c r="G29" i="16"/>
  <c r="C10" i="16"/>
  <c r="C11" i="16"/>
  <c r="C12" i="16"/>
  <c r="C13" i="16"/>
  <c r="C14" i="16"/>
  <c r="C15" i="16"/>
  <c r="C16" i="16"/>
  <c r="C9" i="16"/>
  <c r="G3" i="16"/>
  <c r="G59" i="16" s="1"/>
  <c r="C49" i="16"/>
  <c r="I6" i="15"/>
  <c r="J8" i="17" s="1"/>
  <c r="K6" i="18" s="1"/>
  <c r="J6" i="15"/>
  <c r="K8" i="17" s="1"/>
  <c r="L6" i="18" s="1"/>
  <c r="K6" i="15"/>
  <c r="L8" i="17" s="1"/>
  <c r="M6" i="18" s="1"/>
  <c r="L6" i="15"/>
  <c r="M8" i="17" s="1"/>
  <c r="N6" i="18" s="1"/>
  <c r="M6" i="15"/>
  <c r="N8" i="17" s="1"/>
  <c r="O6" i="18" s="1"/>
  <c r="N6" i="15"/>
  <c r="O8" i="17" s="1"/>
  <c r="P6" i="18" s="1"/>
  <c r="O6" i="15"/>
  <c r="P8" i="17" s="1"/>
  <c r="Q6" i="18" s="1"/>
  <c r="P6" i="15"/>
  <c r="Q8" i="17" s="1"/>
  <c r="R6" i="18" s="1"/>
  <c r="Q6" i="15"/>
  <c r="R8" i="17" s="1"/>
  <c r="S6" i="18" s="1"/>
  <c r="R6" i="15"/>
  <c r="S8" i="17" s="1"/>
  <c r="T6" i="18" s="1"/>
  <c r="S6" i="15"/>
  <c r="T8" i="17" s="1"/>
  <c r="U6" i="18" s="1"/>
  <c r="I16" i="15"/>
  <c r="J16" i="15"/>
  <c r="K13" i="17" s="1"/>
  <c r="L9" i="18" s="1"/>
  <c r="K16" i="15"/>
  <c r="L13" i="17" s="1"/>
  <c r="M9" i="18" s="1"/>
  <c r="L16" i="15"/>
  <c r="M13" i="17" s="1"/>
  <c r="N9" i="18" s="1"/>
  <c r="M16" i="15"/>
  <c r="N13" i="17" s="1"/>
  <c r="O9" i="18" s="1"/>
  <c r="N16" i="15"/>
  <c r="O13" i="17" s="1"/>
  <c r="P9" i="18" s="1"/>
  <c r="O16" i="15"/>
  <c r="P13" i="17" s="1"/>
  <c r="Q9" i="18" s="1"/>
  <c r="P16" i="15"/>
  <c r="Q13" i="17" s="1"/>
  <c r="R9" i="18" s="1"/>
  <c r="Q16" i="15"/>
  <c r="R13" i="17" s="1"/>
  <c r="S9" i="18" s="1"/>
  <c r="R16" i="15"/>
  <c r="S13" i="17" s="1"/>
  <c r="T9" i="18" s="1"/>
  <c r="S16" i="15"/>
  <c r="T13" i="17" s="1"/>
  <c r="U9" i="18" s="1"/>
  <c r="T16" i="15"/>
  <c r="U13" i="17" s="1"/>
  <c r="V9" i="18" s="1"/>
  <c r="D3" i="15"/>
  <c r="D4" i="15"/>
  <c r="E4" i="15" s="1"/>
  <c r="F4" i="15" s="1"/>
  <c r="G4" i="15" s="1"/>
  <c r="H4" i="15" s="1"/>
  <c r="I4" i="15" s="1"/>
  <c r="J4" i="15" s="1"/>
  <c r="K4" i="15" s="1"/>
  <c r="L4" i="15" s="1"/>
  <c r="M4" i="15" s="1"/>
  <c r="N4" i="15" s="1"/>
  <c r="O4" i="15" s="1"/>
  <c r="P4" i="15" s="1"/>
  <c r="Q4" i="15" s="1"/>
  <c r="R4" i="15" s="1"/>
  <c r="S4" i="15" s="1"/>
  <c r="T4" i="15" s="1"/>
  <c r="U4" i="15" s="1"/>
  <c r="V4" i="15" s="1"/>
  <c r="W4" i="15" s="1"/>
  <c r="X4" i="15" s="1"/>
  <c r="Y4" i="15" s="1"/>
  <c r="Z4" i="15" s="1"/>
  <c r="AA4" i="15" s="1"/>
  <c r="AB4" i="15" s="1"/>
  <c r="AC31" i="15"/>
  <c r="AC29" i="15"/>
  <c r="AC28" i="15"/>
  <c r="AC27" i="15"/>
  <c r="AC18" i="15"/>
  <c r="AB16" i="15"/>
  <c r="AC13" i="17" s="1"/>
  <c r="AD9" i="18" s="1"/>
  <c r="AA16" i="15"/>
  <c r="AB13" i="17" s="1"/>
  <c r="AC9" i="18" s="1"/>
  <c r="Z16" i="15"/>
  <c r="AA13" i="17" s="1"/>
  <c r="AB9" i="18" s="1"/>
  <c r="Y16" i="15"/>
  <c r="Z13" i="17" s="1"/>
  <c r="AA9" i="18" s="1"/>
  <c r="X16" i="15"/>
  <c r="Y13" i="17" s="1"/>
  <c r="Z9" i="18" s="1"/>
  <c r="W16" i="15"/>
  <c r="X13" i="17" s="1"/>
  <c r="Y9" i="18" s="1"/>
  <c r="V16" i="15"/>
  <c r="W13" i="17" s="1"/>
  <c r="X9" i="18" s="1"/>
  <c r="U16" i="15"/>
  <c r="V13" i="17" s="1"/>
  <c r="W9" i="18" s="1"/>
  <c r="H16" i="15"/>
  <c r="I13" i="17" s="1"/>
  <c r="J9" i="18" s="1"/>
  <c r="G16" i="15"/>
  <c r="H13" i="17" s="1"/>
  <c r="I9" i="18" s="1"/>
  <c r="F16" i="15"/>
  <c r="G13" i="17" s="1"/>
  <c r="E16" i="15"/>
  <c r="F13" i="17" s="1"/>
  <c r="G9" i="18" s="1"/>
  <c r="D16" i="15"/>
  <c r="E13" i="17" s="1"/>
  <c r="F9" i="18" s="1"/>
  <c r="F31" i="18" s="1"/>
  <c r="AC15" i="15"/>
  <c r="AC14" i="15"/>
  <c r="AC13" i="15"/>
  <c r="AC12" i="15"/>
  <c r="AC11" i="15"/>
  <c r="AC10" i="15"/>
  <c r="AC9" i="15"/>
  <c r="AC8" i="15"/>
  <c r="AC7" i="15"/>
  <c r="AB6" i="15"/>
  <c r="AC8" i="17" s="1"/>
  <c r="AD6" i="18" s="1"/>
  <c r="AA6" i="15"/>
  <c r="AB8" i="17" s="1"/>
  <c r="AC6" i="18" s="1"/>
  <c r="Z6" i="15"/>
  <c r="AA8" i="17" s="1"/>
  <c r="AB6" i="18" s="1"/>
  <c r="Y6" i="15"/>
  <c r="Z8" i="17" s="1"/>
  <c r="AA6" i="18" s="1"/>
  <c r="X6" i="15"/>
  <c r="Y8" i="17" s="1"/>
  <c r="Z6" i="18" s="1"/>
  <c r="W6" i="15"/>
  <c r="X8" i="17" s="1"/>
  <c r="Y6" i="18" s="1"/>
  <c r="V6" i="15"/>
  <c r="W8" i="17" s="1"/>
  <c r="X6" i="18" s="1"/>
  <c r="U6" i="15"/>
  <c r="V8" i="17" s="1"/>
  <c r="W6" i="18" s="1"/>
  <c r="T6" i="15"/>
  <c r="U8" i="17" s="1"/>
  <c r="V6" i="18" s="1"/>
  <c r="H6" i="15"/>
  <c r="I8" i="17" s="1"/>
  <c r="J6" i="18" s="1"/>
  <c r="G6" i="15"/>
  <c r="H8" i="17" s="1"/>
  <c r="I6" i="18" s="1"/>
  <c r="F6" i="15"/>
  <c r="G8" i="17" s="1"/>
  <c r="H6" i="18" s="1"/>
  <c r="E6" i="15"/>
  <c r="F8" i="17" s="1"/>
  <c r="G6" i="18" s="1"/>
  <c r="D6" i="15"/>
  <c r="E8" i="17" s="1"/>
  <c r="F6" i="18" s="1"/>
  <c r="F19" i="18" s="1"/>
  <c r="H9" i="18" l="1"/>
  <c r="G25" i="17"/>
  <c r="G31" i="16"/>
  <c r="H31" i="16"/>
  <c r="AC26" i="15"/>
  <c r="AD46" i="16"/>
  <c r="AB46" i="16"/>
  <c r="Z46" i="16"/>
  <c r="X46" i="16"/>
  <c r="V46" i="16"/>
  <c r="T46" i="16"/>
  <c r="R46" i="16"/>
  <c r="P46" i="16"/>
  <c r="N46" i="16"/>
  <c r="AE31" i="16"/>
  <c r="AC31" i="16"/>
  <c r="AA31" i="16"/>
  <c r="Y31" i="16"/>
  <c r="W31" i="16"/>
  <c r="U31" i="16"/>
  <c r="S31" i="16"/>
  <c r="Q31" i="16"/>
  <c r="O31" i="16"/>
  <c r="M31" i="16"/>
  <c r="K31" i="16"/>
  <c r="I31" i="16"/>
  <c r="L31" i="16"/>
  <c r="AD31" i="16"/>
  <c r="AB31" i="16"/>
  <c r="Z31" i="16"/>
  <c r="X31" i="16"/>
  <c r="V31" i="16"/>
  <c r="T31" i="16"/>
  <c r="R31" i="16"/>
  <c r="P31" i="16"/>
  <c r="N31" i="16"/>
  <c r="J31" i="16"/>
  <c r="J13" i="17"/>
  <c r="K9" i="18" s="1"/>
  <c r="AC16" i="15"/>
  <c r="AE9" i="18"/>
  <c r="G51" i="18" s="1"/>
  <c r="U18" i="21"/>
  <c r="P44" i="20"/>
  <c r="P50" i="20" s="1"/>
  <c r="AF37" i="16"/>
  <c r="F37" i="18"/>
  <c r="F32" i="18"/>
  <c r="AE6" i="18"/>
  <c r="G48" i="18" s="1"/>
  <c r="V8" i="16"/>
  <c r="I11" i="18"/>
  <c r="U11" i="18"/>
  <c r="W11" i="18"/>
  <c r="Y11" i="18"/>
  <c r="AA11" i="18"/>
  <c r="AC11" i="18"/>
  <c r="AD13" i="17"/>
  <c r="G11" i="18"/>
  <c r="AD23" i="17"/>
  <c r="AD8" i="17"/>
  <c r="AE8" i="17" s="1"/>
  <c r="AD16" i="17"/>
  <c r="AD19" i="17"/>
  <c r="AD8" i="16"/>
  <c r="Z8" i="16"/>
  <c r="R8" i="16"/>
  <c r="N8" i="16"/>
  <c r="J8" i="16"/>
  <c r="AB8" i="16"/>
  <c r="X8" i="16"/>
  <c r="T8" i="16"/>
  <c r="P8" i="16"/>
  <c r="L8" i="16"/>
  <c r="H8" i="16"/>
  <c r="AF53" i="16"/>
  <c r="AF16" i="16"/>
  <c r="AE8" i="16"/>
  <c r="AC8" i="16"/>
  <c r="AA8" i="16"/>
  <c r="Y8" i="16"/>
  <c r="W8" i="16"/>
  <c r="U8" i="16"/>
  <c r="S8" i="16"/>
  <c r="Q8" i="16"/>
  <c r="O8" i="16"/>
  <c r="M8" i="16"/>
  <c r="K8" i="16"/>
  <c r="I8" i="16"/>
  <c r="AF33" i="16"/>
  <c r="AF39" i="16"/>
  <c r="AF35" i="16"/>
  <c r="AF10" i="16"/>
  <c r="AF14" i="16"/>
  <c r="AF11" i="16"/>
  <c r="AF13" i="16"/>
  <c r="AF15" i="16"/>
  <c r="AF17" i="16"/>
  <c r="AF28" i="16"/>
  <c r="AF34" i="16"/>
  <c r="AF36" i="16"/>
  <c r="AF38" i="16"/>
  <c r="AF40" i="16"/>
  <c r="AF52" i="16"/>
  <c r="AF9" i="16"/>
  <c r="G8" i="16"/>
  <c r="AF12" i="16"/>
  <c r="AF32" i="16"/>
  <c r="AF51" i="16"/>
  <c r="G60" i="16"/>
  <c r="AC6" i="15"/>
  <c r="V18" i="21" l="1"/>
  <c r="Q44" i="20"/>
  <c r="Q50" i="20" s="1"/>
  <c r="AF31" i="16"/>
  <c r="F78" i="16" s="1"/>
  <c r="G63" i="16"/>
  <c r="F11" i="18"/>
  <c r="AD22" i="17"/>
  <c r="G68" i="16"/>
  <c r="AF50" i="16"/>
  <c r="F81" i="16" s="1"/>
  <c r="G61" i="16"/>
  <c r="AF8" i="16"/>
  <c r="F74" i="16" s="1"/>
  <c r="G65" i="16"/>
  <c r="W18" i="21" l="1"/>
  <c r="AE11" i="18"/>
  <c r="G53" i="18" s="1"/>
  <c r="F42" i="18"/>
  <c r="R44" i="20"/>
  <c r="R50" i="20" s="1"/>
  <c r="AD21" i="17"/>
  <c r="X18" i="21" l="1"/>
  <c r="S44" i="20"/>
  <c r="S50" i="20" s="1"/>
  <c r="Y18" i="21" l="1"/>
  <c r="T44" i="20"/>
  <c r="T50" i="20" s="1"/>
  <c r="G27" i="7"/>
  <c r="C23" i="7"/>
  <c r="B23" i="7"/>
  <c r="C22" i="7"/>
  <c r="B22" i="7"/>
  <c r="C21" i="7"/>
  <c r="B21" i="7"/>
  <c r="C20" i="7"/>
  <c r="B20" i="7"/>
  <c r="Z18" i="21" l="1"/>
  <c r="U44" i="20"/>
  <c r="U50" i="20" s="1"/>
  <c r="L49" i="16"/>
  <c r="K49" i="16"/>
  <c r="J49" i="16"/>
  <c r="I49" i="16"/>
  <c r="H49" i="16"/>
  <c r="C42" i="16"/>
  <c r="E45" i="5"/>
  <c r="F45" i="5"/>
  <c r="F43" i="5" s="1"/>
  <c r="F42" i="5" s="1"/>
  <c r="G45" i="5"/>
  <c r="G43" i="5" s="1"/>
  <c r="G42" i="5" s="1"/>
  <c r="H45" i="5"/>
  <c r="H43" i="5" s="1"/>
  <c r="H42" i="5" s="1"/>
  <c r="I45" i="5"/>
  <c r="I43" i="5" s="1"/>
  <c r="I42" i="5" s="1"/>
  <c r="J45" i="5"/>
  <c r="J43" i="5" s="1"/>
  <c r="J42" i="5" s="1"/>
  <c r="K45" i="5"/>
  <c r="K43" i="5" s="1"/>
  <c r="K42" i="5" s="1"/>
  <c r="L45" i="5"/>
  <c r="L43" i="5" s="1"/>
  <c r="L42" i="5" s="1"/>
  <c r="M45" i="5"/>
  <c r="M43" i="5" s="1"/>
  <c r="M42" i="5" s="1"/>
  <c r="N45" i="5"/>
  <c r="N43" i="5" s="1"/>
  <c r="N42" i="5" s="1"/>
  <c r="O45" i="5"/>
  <c r="O43" i="5" s="1"/>
  <c r="O42" i="5" s="1"/>
  <c r="P45" i="5"/>
  <c r="P43" i="5" s="1"/>
  <c r="P42" i="5" s="1"/>
  <c r="Q45" i="5"/>
  <c r="Q43" i="5" s="1"/>
  <c r="Q42" i="5" s="1"/>
  <c r="R45" i="5"/>
  <c r="R43" i="5" s="1"/>
  <c r="R42" i="5" s="1"/>
  <c r="S45" i="5"/>
  <c r="S43" i="5" s="1"/>
  <c r="S42" i="5" s="1"/>
  <c r="T45" i="5"/>
  <c r="T43" i="5" s="1"/>
  <c r="T42" i="5" s="1"/>
  <c r="U45" i="5"/>
  <c r="U43" i="5" s="1"/>
  <c r="U42" i="5" s="1"/>
  <c r="V45" i="5"/>
  <c r="V43" i="5" s="1"/>
  <c r="V42" i="5" s="1"/>
  <c r="W45" i="5"/>
  <c r="W43" i="5" s="1"/>
  <c r="W42" i="5" s="1"/>
  <c r="X45" i="5"/>
  <c r="X43" i="5" s="1"/>
  <c r="X42" i="5" s="1"/>
  <c r="Y45" i="5"/>
  <c r="Y43" i="5" s="1"/>
  <c r="Y42" i="5" s="1"/>
  <c r="Z45" i="5"/>
  <c r="Z43" i="5" s="1"/>
  <c r="Z42" i="5" s="1"/>
  <c r="AA45" i="5"/>
  <c r="AA43" i="5" s="1"/>
  <c r="AA42" i="5" s="1"/>
  <c r="AB45" i="5"/>
  <c r="AB43" i="5" s="1"/>
  <c r="AB42" i="5" s="1"/>
  <c r="AC45" i="5"/>
  <c r="AC43" i="5" s="1"/>
  <c r="AC42" i="5" s="1"/>
  <c r="D45" i="5"/>
  <c r="B35" i="5"/>
  <c r="B36" i="5"/>
  <c r="A37" i="5"/>
  <c r="B37" i="5"/>
  <c r="C44" i="16" s="1"/>
  <c r="A38" i="5"/>
  <c r="B38" i="5"/>
  <c r="A39" i="5"/>
  <c r="B39" i="5"/>
  <c r="A40" i="5"/>
  <c r="B40" i="5"/>
  <c r="A41" i="5"/>
  <c r="B41" i="5"/>
  <c r="A42" i="5"/>
  <c r="B42" i="5"/>
  <c r="C45" i="16" s="1"/>
  <c r="A43" i="5"/>
  <c r="B43" i="5"/>
  <c r="B44" i="5"/>
  <c r="B45" i="5"/>
  <c r="A46" i="5"/>
  <c r="B46" i="5"/>
  <c r="A47" i="5"/>
  <c r="B47" i="5"/>
  <c r="A48" i="5"/>
  <c r="B48" i="5"/>
  <c r="A49" i="5"/>
  <c r="B49" i="5"/>
  <c r="A50" i="5"/>
  <c r="B50" i="5"/>
  <c r="B34" i="5"/>
  <c r="C43" i="16" s="1"/>
  <c r="A34" i="5"/>
  <c r="E43" i="5" l="1"/>
  <c r="AD45" i="5"/>
  <c r="G49" i="16"/>
  <c r="AF49" i="16" s="1"/>
  <c r="AD55" i="5"/>
  <c r="AA18" i="21"/>
  <c r="V44" i="20"/>
  <c r="V50" i="20" s="1"/>
  <c r="J2" i="2"/>
  <c r="E42" i="5" l="1"/>
  <c r="AD42" i="5" s="1"/>
  <c r="AD43" i="5"/>
  <c r="AB18" i="21"/>
  <c r="W44" i="20"/>
  <c r="W50" i="20" s="1"/>
  <c r="AC18" i="21" l="1"/>
  <c r="X44" i="20"/>
  <c r="X50" i="20" s="1"/>
  <c r="AD18" i="21" l="1"/>
  <c r="Y44" i="20"/>
  <c r="Y50" i="20" s="1"/>
  <c r="B39" i="1"/>
  <c r="AE18" i="21" l="1"/>
  <c r="Z44" i="20"/>
  <c r="Z50" i="20" s="1"/>
  <c r="E15" i="11"/>
  <c r="F15" i="10"/>
  <c r="G32" i="7"/>
  <c r="AA44" i="20" l="1"/>
  <c r="AA50" i="20" s="1"/>
  <c r="C19" i="16"/>
  <c r="AB44" i="20" l="1"/>
  <c r="AB50" i="20" s="1"/>
  <c r="AD33" i="5"/>
  <c r="G15" i="3"/>
  <c r="G16" i="8" s="1"/>
  <c r="H15" i="3"/>
  <c r="H16" i="8" s="1"/>
  <c r="G13" i="8"/>
  <c r="H13" i="8"/>
  <c r="G14" i="8"/>
  <c r="H14" i="8"/>
  <c r="G15" i="8"/>
  <c r="D9" i="12" s="1"/>
  <c r="H15" i="8"/>
  <c r="H12" i="8"/>
  <c r="G12" i="8"/>
  <c r="G9" i="8"/>
  <c r="H9" i="8"/>
  <c r="H10" i="8"/>
  <c r="G8" i="8"/>
  <c r="K11" i="8"/>
  <c r="L11" i="8"/>
  <c r="M11" i="8"/>
  <c r="N11" i="8"/>
  <c r="O11" i="8"/>
  <c r="P11" i="8"/>
  <c r="Q11" i="8"/>
  <c r="R11" i="8"/>
  <c r="S11" i="8"/>
  <c r="T11" i="8"/>
  <c r="U11" i="8"/>
  <c r="M7" i="8"/>
  <c r="O7" i="8"/>
  <c r="Q7" i="8"/>
  <c r="S7" i="8"/>
  <c r="U7" i="8"/>
  <c r="J7" i="8"/>
  <c r="G10" i="8" l="1"/>
  <c r="T7" i="8"/>
  <c r="R7" i="8"/>
  <c r="L7" i="8"/>
  <c r="E8" i="8"/>
  <c r="H8" i="8"/>
  <c r="J11" i="8"/>
  <c r="P7" i="8"/>
  <c r="N7" i="8"/>
  <c r="K19" i="3"/>
  <c r="B8" i="13" s="1"/>
  <c r="K7" i="8"/>
  <c r="AC44" i="20"/>
  <c r="AC50" i="20" s="1"/>
  <c r="E9" i="8"/>
  <c r="U19" i="3"/>
  <c r="G8" i="13" s="1"/>
  <c r="S19" i="3"/>
  <c r="F8" i="13" s="1"/>
  <c r="Q19" i="3"/>
  <c r="E8" i="13" s="1"/>
  <c r="O19" i="3"/>
  <c r="D8" i="13" s="1"/>
  <c r="F10" i="13"/>
  <c r="G10" i="13"/>
  <c r="E10" i="13"/>
  <c r="M19" i="3"/>
  <c r="C8" i="13" s="1"/>
  <c r="E10" i="8"/>
  <c r="H11" i="8" l="1"/>
  <c r="H16" i="3"/>
  <c r="H17" i="8" s="1"/>
  <c r="G11" i="8"/>
  <c r="G16" i="3"/>
  <c r="AD10" i="11"/>
  <c r="G7" i="8"/>
  <c r="D6" i="12" s="1"/>
  <c r="H7" i="8"/>
  <c r="AD44" i="20"/>
  <c r="AD50" i="20" s="1"/>
  <c r="AC42" i="16"/>
  <c r="U42" i="16"/>
  <c r="M42" i="16"/>
  <c r="AB42" i="16"/>
  <c r="T42" i="16"/>
  <c r="L42" i="16"/>
  <c r="G42" i="16"/>
  <c r="AB20" i="7"/>
  <c r="AD23" i="4"/>
  <c r="E15" i="8"/>
  <c r="D15" i="3"/>
  <c r="D16" i="8" s="1"/>
  <c r="G17" i="8" l="1"/>
  <c r="D20" i="12" s="1"/>
  <c r="C9" i="14"/>
  <c r="U20" i="7"/>
  <c r="E7" i="8"/>
  <c r="D8" i="12" s="1"/>
  <c r="L20" i="7"/>
  <c r="M20" i="7"/>
  <c r="AC20" i="7"/>
  <c r="T20" i="7"/>
  <c r="J20" i="7"/>
  <c r="J42" i="16"/>
  <c r="N20" i="7"/>
  <c r="N42" i="16"/>
  <c r="R20" i="7"/>
  <c r="R42" i="16"/>
  <c r="V20" i="7"/>
  <c r="V42" i="16"/>
  <c r="Z20" i="7"/>
  <c r="Z42" i="16"/>
  <c r="AD20" i="7"/>
  <c r="AD42" i="16"/>
  <c r="K20" i="7"/>
  <c r="K42" i="16"/>
  <c r="O20" i="7"/>
  <c r="O42" i="16"/>
  <c r="S20" i="7"/>
  <c r="S42" i="16"/>
  <c r="W20" i="7"/>
  <c r="W42" i="16"/>
  <c r="AA20" i="7"/>
  <c r="AA42" i="16"/>
  <c r="AE20" i="7"/>
  <c r="AE42" i="16"/>
  <c r="P20" i="7"/>
  <c r="P42" i="16"/>
  <c r="X20" i="7"/>
  <c r="X42" i="16"/>
  <c r="I20" i="7"/>
  <c r="I42" i="16"/>
  <c r="Q20" i="7"/>
  <c r="Q42" i="16"/>
  <c r="Y20" i="7"/>
  <c r="Y42" i="16"/>
  <c r="H20" i="7"/>
  <c r="H42" i="16"/>
  <c r="AF42" i="16" s="1"/>
  <c r="G20" i="7"/>
  <c r="AD23" i="5"/>
  <c r="E15" i="3"/>
  <c r="E16" i="8" s="1"/>
  <c r="G2" i="2"/>
  <c r="D7" i="12" l="1"/>
  <c r="C41" i="1"/>
  <c r="C74" i="1" s="1"/>
  <c r="D41" i="1"/>
  <c r="D74" i="1" s="1"/>
  <c r="E41" i="1"/>
  <c r="E74" i="1" s="1"/>
  <c r="F41" i="1"/>
  <c r="F74" i="1" s="1"/>
  <c r="G41" i="1"/>
  <c r="G74" i="1" s="1"/>
  <c r="H41" i="1"/>
  <c r="H74" i="1" s="1"/>
  <c r="I41" i="1"/>
  <c r="I74" i="1" s="1"/>
  <c r="J41" i="1"/>
  <c r="J74" i="1" s="1"/>
  <c r="K41" i="1"/>
  <c r="K74" i="1" s="1"/>
  <c r="L41" i="1"/>
  <c r="L74" i="1" s="1"/>
  <c r="M41" i="1"/>
  <c r="M74" i="1" s="1"/>
  <c r="N41" i="1"/>
  <c r="N74" i="1" s="1"/>
  <c r="O41" i="1"/>
  <c r="O74" i="1" s="1"/>
  <c r="P41" i="1"/>
  <c r="P74" i="1" s="1"/>
  <c r="Q41" i="1"/>
  <c r="Q74" i="1" s="1"/>
  <c r="R41" i="1"/>
  <c r="R74" i="1" s="1"/>
  <c r="S41" i="1"/>
  <c r="S74" i="1" s="1"/>
  <c r="T41" i="1"/>
  <c r="T74" i="1" s="1"/>
  <c r="U41" i="1"/>
  <c r="U74" i="1" s="1"/>
  <c r="V41" i="1"/>
  <c r="V74" i="1" s="1"/>
  <c r="W41" i="1"/>
  <c r="W74" i="1" s="1"/>
  <c r="X41" i="1"/>
  <c r="X74" i="1" s="1"/>
  <c r="Y41" i="1"/>
  <c r="Y74" i="1" s="1"/>
  <c r="Z41" i="1"/>
  <c r="Z74" i="1" s="1"/>
  <c r="AA41" i="1"/>
  <c r="AA74" i="1" s="1"/>
  <c r="B41" i="1"/>
  <c r="B74" i="1" s="1"/>
  <c r="C39" i="1"/>
  <c r="D39" i="1" s="1"/>
  <c r="E39" i="1" s="1"/>
  <c r="F39" i="1" s="1"/>
  <c r="G39" i="1" s="1"/>
  <c r="H39" i="1" s="1"/>
  <c r="I39" i="1" s="1"/>
  <c r="J39" i="1" s="1"/>
  <c r="K39" i="1" s="1"/>
  <c r="L39" i="1" s="1"/>
  <c r="M39" i="1" s="1"/>
  <c r="N39" i="1" s="1"/>
  <c r="O39" i="1" s="1"/>
  <c r="P39" i="1" s="1"/>
  <c r="Q39" i="1" s="1"/>
  <c r="R39" i="1" s="1"/>
  <c r="S39" i="1" s="1"/>
  <c r="T39" i="1" s="1"/>
  <c r="U39" i="1" s="1"/>
  <c r="V39" i="1" s="1"/>
  <c r="W39" i="1" s="1"/>
  <c r="X39" i="1" s="1"/>
  <c r="Y39" i="1" s="1"/>
  <c r="Z39" i="1" s="1"/>
  <c r="AA39" i="1" s="1"/>
  <c r="D10" i="12" l="1"/>
  <c r="E36" i="5"/>
  <c r="F36" i="5"/>
  <c r="F34" i="5" s="1"/>
  <c r="G36" i="5"/>
  <c r="G34" i="5" s="1"/>
  <c r="H36" i="5"/>
  <c r="H34" i="5" s="1"/>
  <c r="I36" i="5"/>
  <c r="I34" i="5" s="1"/>
  <c r="J36" i="5"/>
  <c r="J34" i="5" s="1"/>
  <c r="K36" i="5"/>
  <c r="K34" i="5" s="1"/>
  <c r="L36" i="5"/>
  <c r="L34" i="5" s="1"/>
  <c r="M36" i="5"/>
  <c r="M34" i="5" s="1"/>
  <c r="N36" i="5"/>
  <c r="N34" i="5" s="1"/>
  <c r="O36" i="5"/>
  <c r="O34" i="5" s="1"/>
  <c r="P36" i="5"/>
  <c r="P34" i="5" s="1"/>
  <c r="Q36" i="5"/>
  <c r="Q34" i="5" s="1"/>
  <c r="R36" i="5"/>
  <c r="R34" i="5" s="1"/>
  <c r="S36" i="5"/>
  <c r="S34" i="5" s="1"/>
  <c r="T36" i="5"/>
  <c r="T34" i="5" s="1"/>
  <c r="U36" i="5"/>
  <c r="U34" i="5" s="1"/>
  <c r="V36" i="5"/>
  <c r="V34" i="5" s="1"/>
  <c r="W36" i="5"/>
  <c r="W34" i="5" s="1"/>
  <c r="X36" i="5"/>
  <c r="X34" i="5" s="1"/>
  <c r="Y36" i="5"/>
  <c r="Y34" i="5" s="1"/>
  <c r="Z36" i="5"/>
  <c r="Z34" i="5" s="1"/>
  <c r="AA36" i="5"/>
  <c r="AA34" i="5" s="1"/>
  <c r="AB36" i="5"/>
  <c r="AB34" i="5" s="1"/>
  <c r="AC36" i="5"/>
  <c r="AC34" i="5" s="1"/>
  <c r="D36" i="5"/>
  <c r="D34" i="5" s="1"/>
  <c r="E36" i="4"/>
  <c r="F36" i="4"/>
  <c r="F34" i="4" s="1"/>
  <c r="G36" i="4"/>
  <c r="G34" i="4" s="1"/>
  <c r="H36" i="4"/>
  <c r="H34" i="4" s="1"/>
  <c r="I36" i="4"/>
  <c r="I34" i="4" s="1"/>
  <c r="J36" i="4"/>
  <c r="J34" i="4" s="1"/>
  <c r="K36" i="4"/>
  <c r="K34" i="4" s="1"/>
  <c r="L36" i="4"/>
  <c r="L34" i="4" s="1"/>
  <c r="M36" i="4"/>
  <c r="M34" i="4" s="1"/>
  <c r="N36" i="4"/>
  <c r="N34" i="4" s="1"/>
  <c r="O36" i="4"/>
  <c r="O34" i="4" s="1"/>
  <c r="P36" i="4"/>
  <c r="P34" i="4" s="1"/>
  <c r="Q36" i="4"/>
  <c r="Q34" i="4" s="1"/>
  <c r="R36" i="4"/>
  <c r="R34" i="4" s="1"/>
  <c r="S36" i="4"/>
  <c r="S34" i="4" s="1"/>
  <c r="T36" i="4"/>
  <c r="T34" i="4" s="1"/>
  <c r="U36" i="4"/>
  <c r="U34" i="4" s="1"/>
  <c r="V36" i="4"/>
  <c r="V34" i="4" s="1"/>
  <c r="W36" i="4"/>
  <c r="W34" i="4" s="1"/>
  <c r="X36" i="4"/>
  <c r="X34" i="4" s="1"/>
  <c r="Y36" i="4"/>
  <c r="Y34" i="4" s="1"/>
  <c r="Z36" i="4"/>
  <c r="Z34" i="4" s="1"/>
  <c r="AA36" i="4"/>
  <c r="AA34" i="4" s="1"/>
  <c r="AB36" i="4"/>
  <c r="AB34" i="4" s="1"/>
  <c r="AC36" i="4"/>
  <c r="AC34" i="4" s="1"/>
  <c r="D36" i="4"/>
  <c r="D34" i="4" s="1"/>
  <c r="E34" i="5" l="1"/>
  <c r="AD36" i="5"/>
  <c r="E34" i="4"/>
  <c r="G21" i="7" s="1"/>
  <c r="AD36" i="4"/>
  <c r="AD43" i="16"/>
  <c r="AB43" i="16"/>
  <c r="Z43" i="16"/>
  <c r="X43" i="16"/>
  <c r="V43" i="16"/>
  <c r="T43" i="16"/>
  <c r="R43" i="16"/>
  <c r="P43" i="16"/>
  <c r="N43" i="16"/>
  <c r="L43" i="16"/>
  <c r="J43" i="16"/>
  <c r="H43" i="16"/>
  <c r="AE43" i="16"/>
  <c r="AC43" i="16"/>
  <c r="AA43" i="16"/>
  <c r="Y43" i="16"/>
  <c r="W43" i="16"/>
  <c r="U43" i="16"/>
  <c r="S43" i="16"/>
  <c r="Q43" i="16"/>
  <c r="O43" i="16"/>
  <c r="M43" i="16"/>
  <c r="K43" i="16"/>
  <c r="I43" i="16"/>
  <c r="G43" i="16"/>
  <c r="AD21" i="7"/>
  <c r="AB21" i="7"/>
  <c r="Z21" i="7"/>
  <c r="X21" i="7"/>
  <c r="V21" i="7"/>
  <c r="T21" i="7"/>
  <c r="R21" i="7"/>
  <c r="P21" i="7"/>
  <c r="N21" i="7"/>
  <c r="L21" i="7"/>
  <c r="J21" i="7"/>
  <c r="AE21" i="7"/>
  <c r="AC21" i="7"/>
  <c r="AA21" i="7"/>
  <c r="Y21" i="7"/>
  <c r="W21" i="7"/>
  <c r="U21" i="7"/>
  <c r="S21" i="7"/>
  <c r="Q21" i="7"/>
  <c r="O21" i="7"/>
  <c r="M21" i="7"/>
  <c r="K21" i="7"/>
  <c r="I21" i="7"/>
  <c r="H21" i="7"/>
  <c r="AD40" i="5"/>
  <c r="E56" i="4"/>
  <c r="AF43" i="16" l="1"/>
  <c r="AE17" i="6" l="1"/>
  <c r="AF9" i="20" s="1"/>
  <c r="AE10" i="6"/>
  <c r="B3" i="13"/>
  <c r="C3" i="13" s="1"/>
  <c r="D3" i="13" s="1"/>
  <c r="E3" i="13" s="1"/>
  <c r="F3" i="13" s="1"/>
  <c r="G3" i="13" s="1"/>
  <c r="J5" i="8" l="1"/>
  <c r="C8" i="14" l="1"/>
  <c r="Q17" i="11" l="1"/>
  <c r="R17" i="11"/>
  <c r="S17" i="11"/>
  <c r="T17" i="11"/>
  <c r="U17" i="11"/>
  <c r="V17" i="11"/>
  <c r="W17" i="11"/>
  <c r="X17" i="11"/>
  <c r="Y17" i="11"/>
  <c r="Z17" i="11"/>
  <c r="AA17" i="11"/>
  <c r="AB17" i="11"/>
  <c r="AC17" i="11"/>
  <c r="G11" i="11"/>
  <c r="H11" i="11"/>
  <c r="I11" i="11"/>
  <c r="J11" i="11"/>
  <c r="K11" i="11"/>
  <c r="L11" i="11"/>
  <c r="M11" i="11"/>
  <c r="N11" i="11"/>
  <c r="O11" i="11"/>
  <c r="P11" i="11"/>
  <c r="Q11" i="11"/>
  <c r="R11" i="11"/>
  <c r="S11" i="11"/>
  <c r="T11" i="11"/>
  <c r="U11" i="11"/>
  <c r="V11" i="11"/>
  <c r="W11" i="11"/>
  <c r="X11" i="11"/>
  <c r="Y11" i="11"/>
  <c r="Z11" i="11"/>
  <c r="AA11" i="11"/>
  <c r="AB11" i="11"/>
  <c r="F11" i="11"/>
  <c r="E11" i="11"/>
  <c r="E11" i="17" s="1"/>
  <c r="K8" i="11"/>
  <c r="L8" i="11"/>
  <c r="M8" i="11"/>
  <c r="N8" i="11"/>
  <c r="O8" i="11"/>
  <c r="P8" i="11"/>
  <c r="Q8" i="11"/>
  <c r="R8" i="11"/>
  <c r="S8" i="11"/>
  <c r="T8" i="11"/>
  <c r="U8" i="11"/>
  <c r="V8" i="11"/>
  <c r="W8" i="11"/>
  <c r="X8" i="11"/>
  <c r="Y8" i="11"/>
  <c r="Z8" i="11"/>
  <c r="AA8" i="11"/>
  <c r="AB8" i="11"/>
  <c r="AC8" i="11"/>
  <c r="K9" i="11"/>
  <c r="L9" i="11"/>
  <c r="M9" i="11"/>
  <c r="N9" i="11"/>
  <c r="O9" i="11"/>
  <c r="P9" i="11"/>
  <c r="Q9" i="11"/>
  <c r="Q21" i="11" s="1"/>
  <c r="R9" i="11"/>
  <c r="R21" i="11" s="1"/>
  <c r="S9" i="11"/>
  <c r="S21" i="11" s="1"/>
  <c r="T9" i="11"/>
  <c r="T21" i="11" s="1"/>
  <c r="U9" i="11"/>
  <c r="U21" i="11" s="1"/>
  <c r="V9" i="11"/>
  <c r="V21" i="11" s="1"/>
  <c r="W9" i="11"/>
  <c r="W21" i="11" s="1"/>
  <c r="X9" i="11"/>
  <c r="X21" i="11" s="1"/>
  <c r="Y9" i="11"/>
  <c r="Y21" i="11" s="1"/>
  <c r="Z9" i="11"/>
  <c r="Z21" i="11" s="1"/>
  <c r="AA9" i="11"/>
  <c r="AA21" i="11" s="1"/>
  <c r="AB9" i="11"/>
  <c r="AB21" i="11" s="1"/>
  <c r="AC9" i="11"/>
  <c r="AC21" i="11" s="1"/>
  <c r="F3" i="11"/>
  <c r="E4" i="11"/>
  <c r="P17" i="11"/>
  <c r="O17" i="11"/>
  <c r="N17" i="11"/>
  <c r="M17" i="11"/>
  <c r="L17" i="11"/>
  <c r="K17" i="11"/>
  <c r="J17" i="11"/>
  <c r="I17" i="11"/>
  <c r="H17" i="11"/>
  <c r="G17" i="11"/>
  <c r="G22" i="11" s="1"/>
  <c r="F17" i="11"/>
  <c r="F22" i="11" s="1"/>
  <c r="E17" i="11"/>
  <c r="T17" i="10"/>
  <c r="T24" i="10" s="1"/>
  <c r="U17" i="10"/>
  <c r="U24" i="10" s="1"/>
  <c r="V17" i="10"/>
  <c r="V24" i="10" s="1"/>
  <c r="W17" i="10"/>
  <c r="W24" i="10" s="1"/>
  <c r="X17" i="10"/>
  <c r="X24" i="10" s="1"/>
  <c r="Y17" i="10"/>
  <c r="Y24" i="10" s="1"/>
  <c r="Z17" i="10"/>
  <c r="Z24" i="10" s="1"/>
  <c r="AA17" i="10"/>
  <c r="AA24" i="10" s="1"/>
  <c r="AB17" i="10"/>
  <c r="AB24" i="10" s="1"/>
  <c r="AC17" i="10"/>
  <c r="AC24" i="10" s="1"/>
  <c r="AD17" i="10"/>
  <c r="AD24" i="10" s="1"/>
  <c r="T16" i="10"/>
  <c r="U16" i="10"/>
  <c r="V16" i="10" s="1"/>
  <c r="W16" i="10" s="1"/>
  <c r="X16" i="10" s="1"/>
  <c r="Y16" i="10" s="1"/>
  <c r="Z16" i="10" s="1"/>
  <c r="AA16" i="10" s="1"/>
  <c r="AB16" i="10" s="1"/>
  <c r="AC16" i="10" s="1"/>
  <c r="AD16" i="10" s="1"/>
  <c r="H9" i="10"/>
  <c r="I11" i="21" s="1"/>
  <c r="I9" i="10"/>
  <c r="J11" i="21" s="1"/>
  <c r="J24" i="21" s="1"/>
  <c r="J9" i="10"/>
  <c r="K11" i="21" s="1"/>
  <c r="K24" i="21" s="1"/>
  <c r="K9" i="10"/>
  <c r="L11" i="21" s="1"/>
  <c r="L24" i="21" s="1"/>
  <c r="L9" i="10"/>
  <c r="M11" i="21" s="1"/>
  <c r="M24" i="21" s="1"/>
  <c r="M9" i="10"/>
  <c r="N11" i="21" s="1"/>
  <c r="N24" i="21" s="1"/>
  <c r="N9" i="10"/>
  <c r="O11" i="21" s="1"/>
  <c r="O24" i="21" s="1"/>
  <c r="O9" i="10"/>
  <c r="P11" i="21" s="1"/>
  <c r="P24" i="21" s="1"/>
  <c r="P9" i="10"/>
  <c r="Q11" i="21" s="1"/>
  <c r="Q24" i="21" s="1"/>
  <c r="Q9" i="10"/>
  <c r="R11" i="21" s="1"/>
  <c r="R24" i="21" s="1"/>
  <c r="R9" i="10"/>
  <c r="S11" i="21" s="1"/>
  <c r="S24" i="21" s="1"/>
  <c r="S9" i="10"/>
  <c r="T11" i="21" s="1"/>
  <c r="T24" i="21" s="1"/>
  <c r="T9" i="10"/>
  <c r="U11" i="21" s="1"/>
  <c r="U24" i="21" s="1"/>
  <c r="U9" i="10"/>
  <c r="V11" i="21" s="1"/>
  <c r="V24" i="21" s="1"/>
  <c r="V9" i="10"/>
  <c r="W11" i="21" s="1"/>
  <c r="W24" i="21" s="1"/>
  <c r="W9" i="10"/>
  <c r="X11" i="21" s="1"/>
  <c r="X24" i="21" s="1"/>
  <c r="X9" i="10"/>
  <c r="Y11" i="21" s="1"/>
  <c r="Y24" i="21" s="1"/>
  <c r="Y9" i="10"/>
  <c r="Z11" i="21" s="1"/>
  <c r="Z24" i="21" s="1"/>
  <c r="Z9" i="10"/>
  <c r="AA11" i="21" s="1"/>
  <c r="AA24" i="21" s="1"/>
  <c r="AA9" i="10"/>
  <c r="AB11" i="21" s="1"/>
  <c r="AB24" i="21" s="1"/>
  <c r="AB9" i="10"/>
  <c r="AC11" i="21" s="1"/>
  <c r="AC24" i="21" s="1"/>
  <c r="AC9" i="10"/>
  <c r="AD11" i="21" s="1"/>
  <c r="AD24" i="21" s="1"/>
  <c r="AD9" i="10"/>
  <c r="AE11" i="21" s="1"/>
  <c r="AE24" i="21" s="1"/>
  <c r="G9" i="10"/>
  <c r="H11" i="21" s="1"/>
  <c r="H24" i="21" s="1"/>
  <c r="F9" i="10"/>
  <c r="G11" i="21" s="1"/>
  <c r="G24" i="21" s="1"/>
  <c r="Y3" i="10"/>
  <c r="Z3" i="10" s="1"/>
  <c r="AA3" i="10" s="1"/>
  <c r="AB3" i="10" s="1"/>
  <c r="AC3" i="10" s="1"/>
  <c r="AD3" i="10" s="1"/>
  <c r="H3" i="10"/>
  <c r="I3" i="10" s="1"/>
  <c r="J3" i="10" s="1"/>
  <c r="K3" i="10" s="1"/>
  <c r="L3" i="10" s="1"/>
  <c r="M3" i="10" s="1"/>
  <c r="N3" i="10" s="1"/>
  <c r="O3" i="10" s="1"/>
  <c r="P3" i="10" s="1"/>
  <c r="Q3" i="10" s="1"/>
  <c r="R3" i="10" s="1"/>
  <c r="S3" i="10" s="1"/>
  <c r="T3" i="10" s="1"/>
  <c r="U3" i="10" s="1"/>
  <c r="V3" i="10" s="1"/>
  <c r="W3" i="10" s="1"/>
  <c r="X3" i="10" s="1"/>
  <c r="G3" i="10"/>
  <c r="F4" i="10"/>
  <c r="G4" i="10" s="1"/>
  <c r="H4" i="10" s="1"/>
  <c r="I4" i="10" s="1"/>
  <c r="J4" i="10" s="1"/>
  <c r="K4" i="10" s="1"/>
  <c r="L4" i="10" s="1"/>
  <c r="M4" i="10" s="1"/>
  <c r="N4" i="10" s="1"/>
  <c r="O4" i="10" s="1"/>
  <c r="P4" i="10" s="1"/>
  <c r="Q4" i="10" s="1"/>
  <c r="R4" i="10" s="1"/>
  <c r="S4" i="10" s="1"/>
  <c r="T4" i="10" s="1"/>
  <c r="U4" i="10" s="1"/>
  <c r="V4" i="10" s="1"/>
  <c r="W4" i="10" s="1"/>
  <c r="X4" i="10" s="1"/>
  <c r="Y4" i="10" s="1"/>
  <c r="Z4" i="10" s="1"/>
  <c r="AA4" i="10" s="1"/>
  <c r="AB4" i="10" s="1"/>
  <c r="AC4" i="10" s="1"/>
  <c r="AD4" i="10" s="1"/>
  <c r="C35" i="10"/>
  <c r="G30" i="10"/>
  <c r="G17" i="10"/>
  <c r="G19" i="10" s="1"/>
  <c r="F17" i="10"/>
  <c r="F19" i="10" s="1"/>
  <c r="AE19" i="10" s="1"/>
  <c r="I30" i="10" s="1"/>
  <c r="H16" i="10"/>
  <c r="H17" i="10" s="1"/>
  <c r="H19" i="10" s="1"/>
  <c r="AF11" i="21" l="1"/>
  <c r="H35" i="21" s="1"/>
  <c r="I24" i="21"/>
  <c r="AF24" i="21" s="1"/>
  <c r="J35" i="21" s="1"/>
  <c r="G3" i="11"/>
  <c r="G3" i="18"/>
  <c r="G17" i="18" s="1"/>
  <c r="G18" i="18" s="1"/>
  <c r="F4" i="11"/>
  <c r="F4" i="18"/>
  <c r="H22" i="11"/>
  <c r="J22" i="11"/>
  <c r="AD16" i="6"/>
  <c r="AC15" i="17"/>
  <c r="AB16" i="6"/>
  <c r="AA15" i="17"/>
  <c r="Z16" i="6"/>
  <c r="Y15" i="17"/>
  <c r="X16" i="6"/>
  <c r="W15" i="17"/>
  <c r="V16" i="6"/>
  <c r="U15" i="17"/>
  <c r="T16" i="6"/>
  <c r="S15" i="17"/>
  <c r="R16" i="6"/>
  <c r="Q15" i="17"/>
  <c r="P16" i="6"/>
  <c r="O15" i="17"/>
  <c r="N16" i="6"/>
  <c r="M15" i="17"/>
  <c r="L16" i="6"/>
  <c r="K15" i="17"/>
  <c r="G13" i="6"/>
  <c r="G7" i="20" s="1"/>
  <c r="G20" i="20" s="1"/>
  <c r="F11" i="17"/>
  <c r="AB13" i="6"/>
  <c r="AB7" i="20" s="1"/>
  <c r="AB20" i="20" s="1"/>
  <c r="AA11" i="17"/>
  <c r="Z13" i="6"/>
  <c r="Z7" i="20" s="1"/>
  <c r="Z20" i="20" s="1"/>
  <c r="Y11" i="17"/>
  <c r="X13" i="6"/>
  <c r="X7" i="20" s="1"/>
  <c r="X20" i="20" s="1"/>
  <c r="W11" i="17"/>
  <c r="V13" i="6"/>
  <c r="V7" i="20" s="1"/>
  <c r="V20" i="20" s="1"/>
  <c r="U11" i="17"/>
  <c r="T13" i="6"/>
  <c r="T7" i="20" s="1"/>
  <c r="T20" i="20" s="1"/>
  <c r="S11" i="17"/>
  <c r="R13" i="6"/>
  <c r="R7" i="20" s="1"/>
  <c r="R20" i="20" s="1"/>
  <c r="Q11" i="17"/>
  <c r="P13" i="6"/>
  <c r="P7" i="20" s="1"/>
  <c r="P20" i="20" s="1"/>
  <c r="O11" i="17"/>
  <c r="N13" i="6"/>
  <c r="N7" i="20" s="1"/>
  <c r="N20" i="20" s="1"/>
  <c r="M11" i="17"/>
  <c r="L13" i="6"/>
  <c r="L7" i="20" s="1"/>
  <c r="L20" i="20" s="1"/>
  <c r="K11" i="17"/>
  <c r="J13" i="6"/>
  <c r="J7" i="20" s="1"/>
  <c r="J20" i="20" s="1"/>
  <c r="I11" i="17"/>
  <c r="H13" i="6"/>
  <c r="H7" i="20" s="1"/>
  <c r="H20" i="20" s="1"/>
  <c r="G11" i="17"/>
  <c r="E22" i="11"/>
  <c r="I22" i="11"/>
  <c r="AC16" i="6"/>
  <c r="AB15" i="17"/>
  <c r="AA16" i="6"/>
  <c r="Z15" i="17"/>
  <c r="Y16" i="6"/>
  <c r="X15" i="17"/>
  <c r="W16" i="6"/>
  <c r="V15" i="17"/>
  <c r="U16" i="6"/>
  <c r="T15" i="17"/>
  <c r="S16" i="6"/>
  <c r="R15" i="17"/>
  <c r="Q16" i="6"/>
  <c r="P15" i="17"/>
  <c r="O16" i="6"/>
  <c r="N15" i="17"/>
  <c r="M16" i="6"/>
  <c r="L15" i="17"/>
  <c r="AC13" i="6"/>
  <c r="AC7" i="20" s="1"/>
  <c r="AC20" i="20" s="1"/>
  <c r="AB11" i="17"/>
  <c r="AA13" i="6"/>
  <c r="AA7" i="20" s="1"/>
  <c r="AA20" i="20" s="1"/>
  <c r="Z11" i="17"/>
  <c r="Y13" i="6"/>
  <c r="Y7" i="20" s="1"/>
  <c r="Y20" i="20" s="1"/>
  <c r="X11" i="17"/>
  <c r="W13" i="6"/>
  <c r="W7" i="20" s="1"/>
  <c r="W20" i="20" s="1"/>
  <c r="V11" i="17"/>
  <c r="U13" i="6"/>
  <c r="U7" i="20" s="1"/>
  <c r="U20" i="20" s="1"/>
  <c r="T11" i="17"/>
  <c r="S13" i="6"/>
  <c r="S7" i="20" s="1"/>
  <c r="S20" i="20" s="1"/>
  <c r="R11" i="17"/>
  <c r="Q13" i="6"/>
  <c r="Q7" i="20" s="1"/>
  <c r="Q20" i="20" s="1"/>
  <c r="P11" i="17"/>
  <c r="O13" i="6"/>
  <c r="O7" i="20" s="1"/>
  <c r="O20" i="20" s="1"/>
  <c r="N11" i="17"/>
  <c r="M13" i="6"/>
  <c r="M7" i="20" s="1"/>
  <c r="M20" i="20" s="1"/>
  <c r="L11" i="17"/>
  <c r="K13" i="6"/>
  <c r="K7" i="20" s="1"/>
  <c r="K20" i="20" s="1"/>
  <c r="J11" i="17"/>
  <c r="I13" i="6"/>
  <c r="I7" i="20" s="1"/>
  <c r="I20" i="20" s="1"/>
  <c r="H11" i="17"/>
  <c r="O21" i="11"/>
  <c r="M21" i="11"/>
  <c r="K21" i="11"/>
  <c r="F13" i="6"/>
  <c r="F7" i="20" s="1"/>
  <c r="F20" i="20" s="1"/>
  <c r="P21" i="11"/>
  <c r="N21" i="11"/>
  <c r="L21" i="11"/>
  <c r="AC22" i="10"/>
  <c r="AA22" i="10"/>
  <c r="Y22" i="10"/>
  <c r="W22" i="10"/>
  <c r="U22" i="10"/>
  <c r="L20" i="11"/>
  <c r="N20" i="11"/>
  <c r="AA23" i="11"/>
  <c r="S23" i="11"/>
  <c r="AA20" i="11"/>
  <c r="W20" i="11"/>
  <c r="S20" i="11"/>
  <c r="W23" i="11"/>
  <c r="AC20" i="11"/>
  <c r="Y20" i="11"/>
  <c r="U20" i="11"/>
  <c r="Q20" i="11"/>
  <c r="P20" i="11"/>
  <c r="M20" i="11"/>
  <c r="Y23" i="11"/>
  <c r="U23" i="11"/>
  <c r="Q23" i="11"/>
  <c r="AB20" i="11"/>
  <c r="Z20" i="11"/>
  <c r="X20" i="11"/>
  <c r="V20" i="11"/>
  <c r="T20" i="11"/>
  <c r="R20" i="11"/>
  <c r="AD22" i="10"/>
  <c r="AB22" i="10"/>
  <c r="Z22" i="10"/>
  <c r="X22" i="10"/>
  <c r="V22" i="10"/>
  <c r="T22" i="10"/>
  <c r="AB23" i="11"/>
  <c r="Z23" i="11"/>
  <c r="X23" i="11"/>
  <c r="V23" i="11"/>
  <c r="T23" i="11"/>
  <c r="R23" i="11"/>
  <c r="F23" i="11"/>
  <c r="H23" i="11"/>
  <c r="J23" i="11"/>
  <c r="L23" i="11"/>
  <c r="N23" i="11"/>
  <c r="P23" i="11"/>
  <c r="G23" i="11"/>
  <c r="K23" i="11"/>
  <c r="O23" i="11"/>
  <c r="E23" i="11"/>
  <c r="I23" i="11"/>
  <c r="M23" i="11"/>
  <c r="K20" i="11"/>
  <c r="O20" i="11"/>
  <c r="F22" i="10"/>
  <c r="H22" i="10"/>
  <c r="I16" i="10"/>
  <c r="I17" i="10" s="1"/>
  <c r="I19" i="10" s="1"/>
  <c r="G22" i="10"/>
  <c r="AE9" i="10"/>
  <c r="G33" i="10" l="1"/>
  <c r="AF9" i="10"/>
  <c r="H3" i="11"/>
  <c r="H3" i="18"/>
  <c r="H17" i="18" s="1"/>
  <c r="H18" i="18" s="1"/>
  <c r="G21" i="18"/>
  <c r="G25" i="18"/>
  <c r="G20" i="18"/>
  <c r="G24" i="18"/>
  <c r="G28" i="18"/>
  <c r="G27" i="18"/>
  <c r="G26" i="18"/>
  <c r="G23" i="18"/>
  <c r="G22" i="18"/>
  <c r="G31" i="18"/>
  <c r="G40" i="18"/>
  <c r="G39" i="18"/>
  <c r="G38" i="18"/>
  <c r="G37" i="18"/>
  <c r="G36" i="18"/>
  <c r="G35" i="18"/>
  <c r="G34" i="18"/>
  <c r="G33" i="18"/>
  <c r="G32" i="18"/>
  <c r="G19" i="18"/>
  <c r="G42" i="18"/>
  <c r="G4" i="11"/>
  <c r="G4" i="18"/>
  <c r="AD22" i="11"/>
  <c r="D9" i="14" s="1"/>
  <c r="L17" i="17"/>
  <c r="N17" i="17"/>
  <c r="P17" i="17"/>
  <c r="R17" i="17"/>
  <c r="T17" i="17"/>
  <c r="V17" i="17"/>
  <c r="X17" i="17"/>
  <c r="Z17" i="17"/>
  <c r="AB17" i="17"/>
  <c r="K17" i="17"/>
  <c r="M17" i="17"/>
  <c r="O17" i="17"/>
  <c r="Q17" i="17"/>
  <c r="S17" i="17"/>
  <c r="U17" i="17"/>
  <c r="W17" i="17"/>
  <c r="Y17" i="17"/>
  <c r="AA17" i="17"/>
  <c r="AC17" i="17"/>
  <c r="J16" i="10"/>
  <c r="I22" i="10"/>
  <c r="J17" i="10"/>
  <c r="K16" i="10"/>
  <c r="I3" i="11" l="1"/>
  <c r="I3" i="18"/>
  <c r="I17" i="18" s="1"/>
  <c r="I18" i="18" s="1"/>
  <c r="H31" i="18"/>
  <c r="H20" i="18"/>
  <c r="H23" i="18"/>
  <c r="H27" i="18"/>
  <c r="H26" i="18"/>
  <c r="H21" i="18"/>
  <c r="H25" i="18"/>
  <c r="H28" i="18"/>
  <c r="H22" i="18"/>
  <c r="H24" i="18"/>
  <c r="H42" i="18"/>
  <c r="H40" i="18"/>
  <c r="H39" i="18"/>
  <c r="H38" i="18"/>
  <c r="H37" i="18"/>
  <c r="H36" i="18"/>
  <c r="H35" i="18"/>
  <c r="H34" i="18"/>
  <c r="H33" i="18"/>
  <c r="H32" i="18"/>
  <c r="H19" i="18"/>
  <c r="H4" i="11"/>
  <c r="H4" i="18"/>
  <c r="K17" i="10"/>
  <c r="L16" i="10"/>
  <c r="J19" i="10"/>
  <c r="J22" i="10"/>
  <c r="J3" i="11" l="1"/>
  <c r="J3" i="18"/>
  <c r="J17" i="18" s="1"/>
  <c r="J18" i="18" s="1"/>
  <c r="I20" i="18"/>
  <c r="I21" i="18"/>
  <c r="I28" i="18"/>
  <c r="I25" i="18"/>
  <c r="I22" i="18"/>
  <c r="I26" i="18"/>
  <c r="I23" i="18"/>
  <c r="I27" i="18"/>
  <c r="I31" i="18"/>
  <c r="I24" i="18"/>
  <c r="I19" i="18"/>
  <c r="I40" i="18"/>
  <c r="I39" i="18"/>
  <c r="I38" i="18"/>
  <c r="I37" i="18"/>
  <c r="I36" i="18"/>
  <c r="I35" i="18"/>
  <c r="I34" i="18"/>
  <c r="I33" i="18"/>
  <c r="I32" i="18"/>
  <c r="I42" i="18"/>
  <c r="I4" i="11"/>
  <c r="I4" i="18"/>
  <c r="L17" i="10"/>
  <c r="M16" i="10"/>
  <c r="K19" i="10"/>
  <c r="K22" i="10"/>
  <c r="J21" i="18" l="1"/>
  <c r="J22" i="18"/>
  <c r="J25" i="18"/>
  <c r="J24" i="18"/>
  <c r="J28" i="18"/>
  <c r="J31" i="18"/>
  <c r="J20" i="18"/>
  <c r="J23" i="18"/>
  <c r="J27" i="18"/>
  <c r="J26" i="18"/>
  <c r="J40" i="18"/>
  <c r="J39" i="18"/>
  <c r="J38" i="18"/>
  <c r="J37" i="18"/>
  <c r="J36" i="18"/>
  <c r="J35" i="18"/>
  <c r="J34" i="18"/>
  <c r="J33" i="18"/>
  <c r="J32" i="18"/>
  <c r="J42" i="18"/>
  <c r="J19" i="18"/>
  <c r="K3" i="11"/>
  <c r="K3" i="18"/>
  <c r="K17" i="18" s="1"/>
  <c r="K18" i="18" s="1"/>
  <c r="J4" i="11"/>
  <c r="J4" i="18"/>
  <c r="M17" i="10"/>
  <c r="N16" i="10"/>
  <c r="L22" i="10"/>
  <c r="L19" i="10"/>
  <c r="L3" i="11" l="1"/>
  <c r="L3" i="18"/>
  <c r="L17" i="18" s="1"/>
  <c r="L18" i="18" s="1"/>
  <c r="K20" i="18"/>
  <c r="K31" i="18"/>
  <c r="K24" i="18"/>
  <c r="K28" i="18"/>
  <c r="K25" i="18"/>
  <c r="K22" i="18"/>
  <c r="K26" i="18"/>
  <c r="K27" i="18"/>
  <c r="K42" i="18"/>
  <c r="K21" i="18"/>
  <c r="K23" i="18"/>
  <c r="K40" i="18"/>
  <c r="K39" i="18"/>
  <c r="K38" i="18"/>
  <c r="K37" i="18"/>
  <c r="K36" i="18"/>
  <c r="K35" i="18"/>
  <c r="K34" i="18"/>
  <c r="K33" i="18"/>
  <c r="K32" i="18"/>
  <c r="K19" i="18"/>
  <c r="K4" i="11"/>
  <c r="K4" i="18"/>
  <c r="N17" i="10"/>
  <c r="O16" i="10"/>
  <c r="M24" i="10"/>
  <c r="M19" i="10"/>
  <c r="M22" i="10"/>
  <c r="L42" i="18" l="1"/>
  <c r="L21" i="18"/>
  <c r="L22" i="18"/>
  <c r="L25" i="18"/>
  <c r="L24" i="18"/>
  <c r="L28" i="18"/>
  <c r="L20" i="18"/>
  <c r="L27" i="18"/>
  <c r="L31" i="18"/>
  <c r="L23" i="18"/>
  <c r="L26" i="18"/>
  <c r="L19" i="18"/>
  <c r="L40" i="18"/>
  <c r="L39" i="18"/>
  <c r="L38" i="18"/>
  <c r="L37" i="18"/>
  <c r="L36" i="18"/>
  <c r="L35" i="18"/>
  <c r="L34" i="18"/>
  <c r="L33" i="18"/>
  <c r="L32" i="18"/>
  <c r="M3" i="11"/>
  <c r="M3" i="18"/>
  <c r="M17" i="18" s="1"/>
  <c r="M18" i="18" s="1"/>
  <c r="L4" i="11"/>
  <c r="L4" i="18"/>
  <c r="N24" i="10"/>
  <c r="N19" i="10"/>
  <c r="N22" i="10"/>
  <c r="O17" i="10"/>
  <c r="P16" i="10"/>
  <c r="N3" i="11" l="1"/>
  <c r="N3" i="18"/>
  <c r="N17" i="18" s="1"/>
  <c r="N18" i="18" s="1"/>
  <c r="M42" i="18"/>
  <c r="M22" i="18"/>
  <c r="M21" i="18"/>
  <c r="M26" i="18"/>
  <c r="M23" i="18"/>
  <c r="M27" i="18"/>
  <c r="M20" i="18"/>
  <c r="M24" i="18"/>
  <c r="M25" i="18"/>
  <c r="M31" i="18"/>
  <c r="M28" i="18"/>
  <c r="M19" i="18"/>
  <c r="M40" i="18"/>
  <c r="M39" i="18"/>
  <c r="M38" i="18"/>
  <c r="M37" i="18"/>
  <c r="M36" i="18"/>
  <c r="M35" i="18"/>
  <c r="M34" i="18"/>
  <c r="M33" i="18"/>
  <c r="M32" i="18"/>
  <c r="M4" i="11"/>
  <c r="M4" i="18"/>
  <c r="P17" i="10"/>
  <c r="Q16" i="10"/>
  <c r="O24" i="10"/>
  <c r="O19" i="10"/>
  <c r="O22" i="10"/>
  <c r="O3" i="11" l="1"/>
  <c r="O3" i="18"/>
  <c r="O17" i="18" s="1"/>
  <c r="O18" i="18" s="1"/>
  <c r="N31" i="18"/>
  <c r="N20" i="18"/>
  <c r="N23" i="18"/>
  <c r="N27" i="18"/>
  <c r="N26" i="18"/>
  <c r="N42" i="18"/>
  <c r="N21" i="18"/>
  <c r="N22" i="18"/>
  <c r="N25" i="18"/>
  <c r="N24" i="18"/>
  <c r="N28" i="18"/>
  <c r="N40" i="18"/>
  <c r="N39" i="18"/>
  <c r="N38" i="18"/>
  <c r="N37" i="18"/>
  <c r="N36" i="18"/>
  <c r="N35" i="18"/>
  <c r="N34" i="18"/>
  <c r="N33" i="18"/>
  <c r="N32" i="18"/>
  <c r="N19" i="18"/>
  <c r="N4" i="11"/>
  <c r="N4" i="18"/>
  <c r="Q17" i="10"/>
  <c r="R16" i="10"/>
  <c r="P24" i="10"/>
  <c r="P22" i="10"/>
  <c r="P19" i="10"/>
  <c r="P3" i="11" l="1"/>
  <c r="P3" i="18"/>
  <c r="P17" i="18" s="1"/>
  <c r="P18" i="18" s="1"/>
  <c r="O42" i="18"/>
  <c r="O22" i="18"/>
  <c r="O21" i="18"/>
  <c r="O26" i="18"/>
  <c r="O23" i="18"/>
  <c r="O27" i="18"/>
  <c r="O31" i="18"/>
  <c r="O28" i="18"/>
  <c r="O20" i="18"/>
  <c r="O24" i="18"/>
  <c r="O25" i="18"/>
  <c r="O40" i="18"/>
  <c r="O39" i="18"/>
  <c r="O38" i="18"/>
  <c r="O37" i="18"/>
  <c r="O36" i="18"/>
  <c r="O35" i="18"/>
  <c r="O34" i="18"/>
  <c r="O33" i="18"/>
  <c r="O32" i="18"/>
  <c r="O19" i="18"/>
  <c r="O4" i="11"/>
  <c r="O4" i="18"/>
  <c r="R17" i="10"/>
  <c r="S16" i="10"/>
  <c r="Q24" i="10"/>
  <c r="Q19" i="10"/>
  <c r="Q22" i="10"/>
  <c r="Q3" i="11" l="1"/>
  <c r="Q3" i="18"/>
  <c r="Q17" i="18" s="1"/>
  <c r="Q18" i="18" s="1"/>
  <c r="P31" i="18"/>
  <c r="P20" i="18"/>
  <c r="P23" i="18"/>
  <c r="P27" i="18"/>
  <c r="P26" i="18"/>
  <c r="P42" i="18"/>
  <c r="P22" i="18"/>
  <c r="P24" i="18"/>
  <c r="P21" i="18"/>
  <c r="P25" i="18"/>
  <c r="P28" i="18"/>
  <c r="P19" i="18"/>
  <c r="P40" i="18"/>
  <c r="P39" i="18"/>
  <c r="P38" i="18"/>
  <c r="P37" i="18"/>
  <c r="P36" i="18"/>
  <c r="P35" i="18"/>
  <c r="P34" i="18"/>
  <c r="P33" i="18"/>
  <c r="P32" i="18"/>
  <c r="P4" i="11"/>
  <c r="P4" i="18"/>
  <c r="S17" i="10"/>
  <c r="R24" i="10"/>
  <c r="R19" i="10"/>
  <c r="R22" i="10"/>
  <c r="R3" i="11" l="1"/>
  <c r="R3" i="18"/>
  <c r="R17" i="18" s="1"/>
  <c r="R18" i="18" s="1"/>
  <c r="Q20" i="18"/>
  <c r="Q31" i="18"/>
  <c r="Q24" i="18"/>
  <c r="Q28" i="18"/>
  <c r="Q25" i="18"/>
  <c r="Q22" i="18"/>
  <c r="Q26" i="18"/>
  <c r="Q27" i="18"/>
  <c r="Q42" i="18"/>
  <c r="Q21" i="18"/>
  <c r="Q23" i="18"/>
  <c r="Q19" i="18"/>
  <c r="Q40" i="18"/>
  <c r="Q39" i="18"/>
  <c r="Q38" i="18"/>
  <c r="Q37" i="18"/>
  <c r="Q36" i="18"/>
  <c r="Q35" i="18"/>
  <c r="Q34" i="18"/>
  <c r="Q33" i="18"/>
  <c r="Q32" i="18"/>
  <c r="Q4" i="11"/>
  <c r="Q4" i="18"/>
  <c r="AD19" i="10"/>
  <c r="S24" i="10"/>
  <c r="S19" i="10"/>
  <c r="S22" i="10"/>
  <c r="S3" i="11" l="1"/>
  <c r="S3" i="18"/>
  <c r="S17" i="18" s="1"/>
  <c r="S18" i="18" s="1"/>
  <c r="R42" i="18"/>
  <c r="R21" i="18"/>
  <c r="R22" i="18"/>
  <c r="R25" i="18"/>
  <c r="R24" i="18"/>
  <c r="R28" i="18"/>
  <c r="R31" i="18"/>
  <c r="R20" i="18"/>
  <c r="R23" i="18"/>
  <c r="R27" i="18"/>
  <c r="R26" i="18"/>
  <c r="R40" i="18"/>
  <c r="R39" i="18"/>
  <c r="R38" i="18"/>
  <c r="R37" i="18"/>
  <c r="R36" i="18"/>
  <c r="R35" i="18"/>
  <c r="R34" i="18"/>
  <c r="R33" i="18"/>
  <c r="R32" i="18"/>
  <c r="R19" i="18"/>
  <c r="R4" i="11"/>
  <c r="R4" i="18"/>
  <c r="AE22" i="10"/>
  <c r="I33" i="10" s="1"/>
  <c r="T3" i="11" l="1"/>
  <c r="T3" i="18"/>
  <c r="T17" i="18" s="1"/>
  <c r="T18" i="18" s="1"/>
  <c r="S20" i="18"/>
  <c r="S31" i="18"/>
  <c r="S24" i="18"/>
  <c r="S28" i="18"/>
  <c r="S25" i="18"/>
  <c r="S42" i="18"/>
  <c r="S21" i="18"/>
  <c r="S23" i="18"/>
  <c r="S22" i="18"/>
  <c r="S26" i="18"/>
  <c r="S27" i="18"/>
  <c r="S40" i="18"/>
  <c r="S39" i="18"/>
  <c r="S38" i="18"/>
  <c r="S37" i="18"/>
  <c r="S36" i="18"/>
  <c r="S35" i="18"/>
  <c r="S34" i="18"/>
  <c r="S33" i="18"/>
  <c r="S32" i="18"/>
  <c r="S19" i="18"/>
  <c r="S4" i="11"/>
  <c r="S4" i="18"/>
  <c r="AF10" i="6"/>
  <c r="U3" i="11" l="1"/>
  <c r="U3" i="18"/>
  <c r="U17" i="18" s="1"/>
  <c r="U18" i="18" s="1"/>
  <c r="T42" i="18"/>
  <c r="T21" i="18"/>
  <c r="T22" i="18"/>
  <c r="T25" i="18"/>
  <c r="T24" i="18"/>
  <c r="T28" i="18"/>
  <c r="T31" i="18"/>
  <c r="T23" i="18"/>
  <c r="T26" i="18"/>
  <c r="T20" i="18"/>
  <c r="T27" i="18"/>
  <c r="T19" i="18"/>
  <c r="T40" i="18"/>
  <c r="T39" i="18"/>
  <c r="T38" i="18"/>
  <c r="T37" i="18"/>
  <c r="T36" i="18"/>
  <c r="T35" i="18"/>
  <c r="T34" i="18"/>
  <c r="T33" i="18"/>
  <c r="T32" i="18"/>
  <c r="T4" i="11"/>
  <c r="T4" i="18"/>
  <c r="H6" i="9"/>
  <c r="H14" i="9" s="1"/>
  <c r="I6" i="9"/>
  <c r="I14" i="9" s="1"/>
  <c r="J6" i="9"/>
  <c r="J14" i="9" s="1"/>
  <c r="K6" i="9"/>
  <c r="K14" i="9" s="1"/>
  <c r="L6" i="9"/>
  <c r="L14" i="9" s="1"/>
  <c r="M6" i="9"/>
  <c r="M14" i="9" s="1"/>
  <c r="N6" i="9"/>
  <c r="N14" i="9" s="1"/>
  <c r="O6" i="9"/>
  <c r="O14" i="9" s="1"/>
  <c r="P6" i="9"/>
  <c r="P14" i="9" s="1"/>
  <c r="Q6" i="9"/>
  <c r="Q14" i="9" s="1"/>
  <c r="R6" i="9"/>
  <c r="R14" i="9" s="1"/>
  <c r="S6" i="9"/>
  <c r="S14" i="9" s="1"/>
  <c r="T6" i="9"/>
  <c r="T14" i="9" s="1"/>
  <c r="U6" i="9"/>
  <c r="U14" i="9" s="1"/>
  <c r="V6" i="9"/>
  <c r="V14" i="9" s="1"/>
  <c r="W6" i="9"/>
  <c r="W14" i="9" s="1"/>
  <c r="X6" i="9"/>
  <c r="X14" i="9" s="1"/>
  <c r="Y6" i="9"/>
  <c r="Y14" i="9" s="1"/>
  <c r="Z6" i="9"/>
  <c r="Z14" i="9" s="1"/>
  <c r="C3" i="9"/>
  <c r="D3" i="9" s="1"/>
  <c r="E3" i="9" s="1"/>
  <c r="F3" i="9" s="1"/>
  <c r="G3" i="9" s="1"/>
  <c r="H3" i="9" s="1"/>
  <c r="I3" i="9" s="1"/>
  <c r="J3" i="9" s="1"/>
  <c r="K3" i="9" s="1"/>
  <c r="L3" i="9" s="1"/>
  <c r="M3" i="9" s="1"/>
  <c r="N3" i="9" s="1"/>
  <c r="O3" i="9" s="1"/>
  <c r="P3" i="9" s="1"/>
  <c r="Q3" i="9" s="1"/>
  <c r="R3" i="9" s="1"/>
  <c r="S3" i="9" s="1"/>
  <c r="T3" i="9" s="1"/>
  <c r="U3" i="9" s="1"/>
  <c r="V3" i="9" s="1"/>
  <c r="W3" i="9" s="1"/>
  <c r="X3" i="9" s="1"/>
  <c r="Y3" i="9" s="1"/>
  <c r="Z3" i="9" s="1"/>
  <c r="B4" i="9"/>
  <c r="L5" i="8"/>
  <c r="N5" i="8" s="1"/>
  <c r="P5" i="8" s="1"/>
  <c r="R5" i="8" s="1"/>
  <c r="T5" i="8" s="1"/>
  <c r="H35" i="7"/>
  <c r="I35" i="7"/>
  <c r="J35" i="7"/>
  <c r="K35" i="7"/>
  <c r="L35" i="7"/>
  <c r="M35" i="7"/>
  <c r="N35" i="7"/>
  <c r="O35" i="7"/>
  <c r="P35" i="7"/>
  <c r="Q35" i="7"/>
  <c r="R35" i="7"/>
  <c r="S35" i="7"/>
  <c r="T35" i="7"/>
  <c r="U35" i="7"/>
  <c r="V35" i="7"/>
  <c r="W35" i="7"/>
  <c r="X35" i="7"/>
  <c r="Y35" i="7"/>
  <c r="Z35" i="7"/>
  <c r="AA35" i="7"/>
  <c r="AB35" i="7"/>
  <c r="AC35" i="7"/>
  <c r="AD35" i="7"/>
  <c r="AE35" i="7"/>
  <c r="G35" i="7"/>
  <c r="H4" i="7"/>
  <c r="G4" i="6"/>
  <c r="F5" i="5"/>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F5" i="4"/>
  <c r="G5" i="4" s="1"/>
  <c r="H5" i="4" s="1"/>
  <c r="I5" i="4" s="1"/>
  <c r="J5" i="4" s="1"/>
  <c r="K5" i="4" s="1"/>
  <c r="L5" i="4" s="1"/>
  <c r="M5" i="4" s="1"/>
  <c r="N5" i="4" s="1"/>
  <c r="O5" i="4" s="1"/>
  <c r="P5" i="4" s="1"/>
  <c r="Q5" i="4" s="1"/>
  <c r="R5" i="4" s="1"/>
  <c r="S5" i="4" s="1"/>
  <c r="T5" i="4" s="1"/>
  <c r="U5" i="4" s="1"/>
  <c r="V5" i="4" s="1"/>
  <c r="W5" i="4" s="1"/>
  <c r="X5" i="4" s="1"/>
  <c r="Y5" i="4" s="1"/>
  <c r="Z5" i="4" s="1"/>
  <c r="AA5" i="4" s="1"/>
  <c r="AB5" i="4" s="1"/>
  <c r="AC5" i="4" s="1"/>
  <c r="H27" i="7"/>
  <c r="I27" i="7"/>
  <c r="J27" i="7"/>
  <c r="K27" i="7"/>
  <c r="L27" i="7"/>
  <c r="M27" i="7"/>
  <c r="N27" i="7"/>
  <c r="O27" i="7"/>
  <c r="P27" i="7"/>
  <c r="Q27" i="7"/>
  <c r="R27" i="7"/>
  <c r="S27" i="7"/>
  <c r="T27" i="7"/>
  <c r="U27" i="7"/>
  <c r="V27" i="7"/>
  <c r="W27" i="7"/>
  <c r="X27" i="7"/>
  <c r="Y27" i="7"/>
  <c r="Z27" i="7"/>
  <c r="AA27" i="7"/>
  <c r="AB27" i="7"/>
  <c r="AC27" i="7"/>
  <c r="AD27" i="7"/>
  <c r="M25" i="7"/>
  <c r="N25" i="7"/>
  <c r="O25" i="7"/>
  <c r="P25" i="7"/>
  <c r="Q25" i="7"/>
  <c r="R25" i="7"/>
  <c r="S25" i="7"/>
  <c r="T25" i="7"/>
  <c r="U25" i="7"/>
  <c r="V25" i="7"/>
  <c r="W25" i="7"/>
  <c r="X25" i="7"/>
  <c r="Y25" i="7"/>
  <c r="Z25" i="7"/>
  <c r="AA25" i="7"/>
  <c r="AB25" i="7"/>
  <c r="AC25" i="7"/>
  <c r="AD25" i="7"/>
  <c r="AE25" i="7"/>
  <c r="M26" i="7"/>
  <c r="N26" i="7"/>
  <c r="O26" i="7"/>
  <c r="P26" i="7"/>
  <c r="Q26" i="7"/>
  <c r="R26" i="7"/>
  <c r="S26" i="7"/>
  <c r="T26" i="7"/>
  <c r="U26" i="7"/>
  <c r="V26" i="7"/>
  <c r="W26" i="7"/>
  <c r="X26" i="7"/>
  <c r="Y26" i="7"/>
  <c r="Z26" i="7"/>
  <c r="AA26" i="7"/>
  <c r="AB26" i="7"/>
  <c r="AC26" i="7"/>
  <c r="AD26" i="7"/>
  <c r="AE26" i="7"/>
  <c r="C27" i="7"/>
  <c r="A27" i="7"/>
  <c r="C26" i="7"/>
  <c r="B26" i="7"/>
  <c r="C25" i="7"/>
  <c r="B25" i="7"/>
  <c r="C24" i="7"/>
  <c r="A24" i="7"/>
  <c r="G5" i="7"/>
  <c r="G4" i="21" s="1"/>
  <c r="F25" i="6"/>
  <c r="G25" i="6" s="1"/>
  <c r="H25" i="6" s="1"/>
  <c r="I25" i="6" s="1"/>
  <c r="J25" i="6" s="1"/>
  <c r="K25" i="6" s="1"/>
  <c r="L25" i="6" s="1"/>
  <c r="M25" i="6" s="1"/>
  <c r="N25" i="6" s="1"/>
  <c r="O25" i="6" s="1"/>
  <c r="P25" i="6" s="1"/>
  <c r="Q25" i="6" s="1"/>
  <c r="R25" i="6" s="1"/>
  <c r="S25" i="6" s="1"/>
  <c r="T25" i="6" s="1"/>
  <c r="U25" i="6" s="1"/>
  <c r="V25" i="6" s="1"/>
  <c r="W25" i="6" s="1"/>
  <c r="X25" i="6" s="1"/>
  <c r="Y25" i="6" s="1"/>
  <c r="Z25" i="6" s="1"/>
  <c r="AA25" i="6" s="1"/>
  <c r="AB25" i="6" s="1"/>
  <c r="AC25" i="6" s="1"/>
  <c r="AD25" i="6" s="1"/>
  <c r="G28" i="6"/>
  <c r="H28" i="6"/>
  <c r="I28" i="6"/>
  <c r="J28" i="6"/>
  <c r="K28" i="6"/>
  <c r="L28" i="6"/>
  <c r="M28" i="6"/>
  <c r="N28" i="6"/>
  <c r="O28" i="6"/>
  <c r="P28" i="6"/>
  <c r="Q28" i="6"/>
  <c r="R28" i="6"/>
  <c r="S28" i="6"/>
  <c r="T28" i="6"/>
  <c r="U28" i="6"/>
  <c r="V28" i="6"/>
  <c r="W28" i="6"/>
  <c r="X28" i="6"/>
  <c r="Y28" i="6"/>
  <c r="Z28" i="6"/>
  <c r="AA28" i="6"/>
  <c r="AB28" i="6"/>
  <c r="AC28" i="6"/>
  <c r="AD28" i="6"/>
  <c r="F28" i="6"/>
  <c r="E27" i="6"/>
  <c r="H4" i="6" l="1"/>
  <c r="E3" i="15"/>
  <c r="I4" i="7"/>
  <c r="H3" i="16"/>
  <c r="H59" i="16" s="1"/>
  <c r="H60" i="16" s="1"/>
  <c r="V3" i="11"/>
  <c r="V3" i="18"/>
  <c r="V17" i="18" s="1"/>
  <c r="V18" i="18" s="1"/>
  <c r="U20" i="18"/>
  <c r="U31" i="18"/>
  <c r="U24" i="18"/>
  <c r="U28" i="18"/>
  <c r="U25" i="18"/>
  <c r="U21" i="18"/>
  <c r="U23" i="18"/>
  <c r="U22" i="18"/>
  <c r="U26" i="18"/>
  <c r="U27" i="18"/>
  <c r="U19" i="18"/>
  <c r="U40" i="18"/>
  <c r="U39" i="18"/>
  <c r="U38" i="18"/>
  <c r="U37" i="18"/>
  <c r="U36" i="18"/>
  <c r="U35" i="18"/>
  <c r="U34" i="18"/>
  <c r="U33" i="18"/>
  <c r="U32" i="18"/>
  <c r="U42" i="18"/>
  <c r="U4" i="11"/>
  <c r="U4" i="18"/>
  <c r="H5" i="7"/>
  <c r="H4" i="21" s="1"/>
  <c r="G4" i="16"/>
  <c r="C4" i="9"/>
  <c r="E4" i="17"/>
  <c r="AD39" i="7"/>
  <c r="AB39" i="7"/>
  <c r="Z39" i="7"/>
  <c r="X39" i="7"/>
  <c r="V39" i="7"/>
  <c r="T39" i="7"/>
  <c r="R39" i="7"/>
  <c r="P39" i="7"/>
  <c r="N39" i="7"/>
  <c r="L39" i="7"/>
  <c r="J39" i="7"/>
  <c r="H39" i="7"/>
  <c r="AC39" i="7"/>
  <c r="AA39" i="7"/>
  <c r="Y39" i="7"/>
  <c r="W39" i="7"/>
  <c r="U39" i="7"/>
  <c r="S39" i="7"/>
  <c r="Q39" i="7"/>
  <c r="O39" i="7"/>
  <c r="M39" i="7"/>
  <c r="K39" i="7"/>
  <c r="I39" i="7"/>
  <c r="AE24" i="7"/>
  <c r="AE38" i="7" s="1"/>
  <c r="AC24" i="7"/>
  <c r="AC38" i="7" s="1"/>
  <c r="AA24" i="7"/>
  <c r="AA38" i="7" s="1"/>
  <c r="Y24" i="7"/>
  <c r="Y38" i="7" s="1"/>
  <c r="W24" i="7"/>
  <c r="W38" i="7" s="1"/>
  <c r="U24" i="7"/>
  <c r="U38" i="7" s="1"/>
  <c r="S24" i="7"/>
  <c r="S38" i="7" s="1"/>
  <c r="Q24" i="7"/>
  <c r="Q38" i="7" s="1"/>
  <c r="O24" i="7"/>
  <c r="O38" i="7" s="1"/>
  <c r="M24" i="7"/>
  <c r="M38" i="7" s="1"/>
  <c r="AD24" i="7"/>
  <c r="AD38" i="7" s="1"/>
  <c r="AB24" i="7"/>
  <c r="AB38" i="7" s="1"/>
  <c r="Z24" i="7"/>
  <c r="Z38" i="7" s="1"/>
  <c r="X24" i="7"/>
  <c r="X38" i="7" s="1"/>
  <c r="V24" i="7"/>
  <c r="V38" i="7" s="1"/>
  <c r="T24" i="7"/>
  <c r="T38" i="7" s="1"/>
  <c r="R24" i="7"/>
  <c r="R38" i="7" s="1"/>
  <c r="P24" i="7"/>
  <c r="P38" i="7" s="1"/>
  <c r="N24" i="7"/>
  <c r="N38" i="7" s="1"/>
  <c r="G39" i="7"/>
  <c r="F31" i="6"/>
  <c r="F18" i="6" s="1"/>
  <c r="AE28" i="6"/>
  <c r="AF28" i="6" s="1"/>
  <c r="I4" i="6" l="1"/>
  <c r="F3" i="15"/>
  <c r="J4" i="7"/>
  <c r="I3" i="16"/>
  <c r="I59" i="16" s="1"/>
  <c r="I60" i="16" s="1"/>
  <c r="H63" i="16"/>
  <c r="H61" i="16"/>
  <c r="H65" i="16"/>
  <c r="H68" i="16"/>
  <c r="W3" i="11"/>
  <c r="W3" i="18"/>
  <c r="W17" i="18" s="1"/>
  <c r="W18" i="18" s="1"/>
  <c r="V21" i="18"/>
  <c r="V22" i="18"/>
  <c r="V25" i="18"/>
  <c r="V24" i="18"/>
  <c r="V28" i="18"/>
  <c r="V31" i="18"/>
  <c r="V20" i="18"/>
  <c r="V23" i="18"/>
  <c r="V27" i="18"/>
  <c r="V26" i="18"/>
  <c r="V40" i="18"/>
  <c r="V39" i="18"/>
  <c r="V38" i="18"/>
  <c r="V37" i="18"/>
  <c r="V36" i="18"/>
  <c r="V35" i="18"/>
  <c r="V34" i="18"/>
  <c r="V33" i="18"/>
  <c r="V32" i="18"/>
  <c r="V19" i="18"/>
  <c r="V42" i="18"/>
  <c r="C17" i="19"/>
  <c r="V4" i="11"/>
  <c r="V4" i="18"/>
  <c r="D4" i="9"/>
  <c r="F4" i="17"/>
  <c r="I5" i="7"/>
  <c r="I4" i="21" s="1"/>
  <c r="H4" i="16"/>
  <c r="G31" i="6"/>
  <c r="G18" i="6" s="1"/>
  <c r="J4" i="6" l="1"/>
  <c r="G3" i="15"/>
  <c r="I68" i="16"/>
  <c r="I65" i="16"/>
  <c r="I61" i="16"/>
  <c r="I63" i="16"/>
  <c r="K4" i="7"/>
  <c r="J3" i="16"/>
  <c r="J59" i="16" s="1"/>
  <c r="J60" i="16" s="1"/>
  <c r="X3" i="11"/>
  <c r="X3" i="18"/>
  <c r="X17" i="18" s="1"/>
  <c r="X18" i="18" s="1"/>
  <c r="W20" i="18"/>
  <c r="W31" i="18"/>
  <c r="W24" i="18"/>
  <c r="W28" i="18"/>
  <c r="W25" i="18"/>
  <c r="W22" i="18"/>
  <c r="W26" i="18"/>
  <c r="W27" i="18"/>
  <c r="W21" i="18"/>
  <c r="W23" i="18"/>
  <c r="W19" i="18"/>
  <c r="W40" i="18"/>
  <c r="W39" i="18"/>
  <c r="W38" i="18"/>
  <c r="W37" i="18"/>
  <c r="W36" i="18"/>
  <c r="W35" i="18"/>
  <c r="W34" i="18"/>
  <c r="W33" i="18"/>
  <c r="W32" i="18"/>
  <c r="W42" i="18"/>
  <c r="D17" i="19"/>
  <c r="W4" i="11"/>
  <c r="W4" i="18"/>
  <c r="J5" i="7"/>
  <c r="J4" i="21" s="1"/>
  <c r="I4" i="16"/>
  <c r="E4" i="9"/>
  <c r="G4" i="17"/>
  <c r="H31" i="6"/>
  <c r="H18" i="6" s="1"/>
  <c r="K4" i="6" l="1"/>
  <c r="H3" i="15"/>
  <c r="J68" i="16"/>
  <c r="J63" i="16"/>
  <c r="J65" i="16"/>
  <c r="J61" i="16"/>
  <c r="L4" i="7"/>
  <c r="K3" i="16"/>
  <c r="K59" i="16" s="1"/>
  <c r="K60" i="16" s="1"/>
  <c r="Y3" i="11"/>
  <c r="Y3" i="18"/>
  <c r="Y17" i="18" s="1"/>
  <c r="Y18" i="18" s="1"/>
  <c r="X21" i="18"/>
  <c r="X22" i="18"/>
  <c r="X25" i="18"/>
  <c r="X24" i="18"/>
  <c r="X28" i="18"/>
  <c r="X20" i="18"/>
  <c r="X27" i="18"/>
  <c r="X31" i="18"/>
  <c r="X23" i="18"/>
  <c r="X26" i="18"/>
  <c r="X19" i="18"/>
  <c r="X40" i="18"/>
  <c r="X39" i="18"/>
  <c r="X38" i="18"/>
  <c r="X37" i="18"/>
  <c r="X36" i="18"/>
  <c r="X35" i="18"/>
  <c r="X34" i="18"/>
  <c r="X33" i="18"/>
  <c r="X32" i="18"/>
  <c r="X42" i="18"/>
  <c r="E17" i="19"/>
  <c r="X4" i="11"/>
  <c r="X4" i="18"/>
  <c r="F4" i="9"/>
  <c r="H4" i="17"/>
  <c r="K5" i="7"/>
  <c r="K4" i="21" s="1"/>
  <c r="J4" i="16"/>
  <c r="I31" i="6"/>
  <c r="I18" i="6" s="1"/>
  <c r="E32" i="6"/>
  <c r="L4" i="6" l="1"/>
  <c r="I3" i="15"/>
  <c r="M4" i="7"/>
  <c r="L3" i="16"/>
  <c r="L59" i="16" s="1"/>
  <c r="L60" i="16" s="1"/>
  <c r="K65" i="16"/>
  <c r="K63" i="16"/>
  <c r="K68" i="16"/>
  <c r="K61" i="16"/>
  <c r="Z3" i="11"/>
  <c r="Z3" i="18"/>
  <c r="Z17" i="18" s="1"/>
  <c r="Z18" i="18" s="1"/>
  <c r="Y20" i="18"/>
  <c r="Y31" i="18"/>
  <c r="Y24" i="18"/>
  <c r="Y28" i="18"/>
  <c r="Y25" i="18"/>
  <c r="Y22" i="18"/>
  <c r="Y26" i="18"/>
  <c r="Y27" i="18"/>
  <c r="Y21" i="18"/>
  <c r="Y23" i="18"/>
  <c r="Y19" i="18"/>
  <c r="Y40" i="18"/>
  <c r="Y39" i="18"/>
  <c r="Y38" i="18"/>
  <c r="Y37" i="18"/>
  <c r="Y36" i="18"/>
  <c r="Y35" i="18"/>
  <c r="Y34" i="18"/>
  <c r="Y33" i="18"/>
  <c r="Y32" i="18"/>
  <c r="Y42" i="18"/>
  <c r="F30" i="6"/>
  <c r="F19" i="6" s="1"/>
  <c r="F10" i="10" s="1"/>
  <c r="E30" i="6"/>
  <c r="E29" i="6" s="1"/>
  <c r="F17" i="19"/>
  <c r="Y4" i="11"/>
  <c r="Y4" i="18"/>
  <c r="L5" i="7"/>
  <c r="L4" i="21" s="1"/>
  <c r="K4" i="16"/>
  <c r="G4" i="9"/>
  <c r="I4" i="17"/>
  <c r="J31" i="6"/>
  <c r="J18" i="6" s="1"/>
  <c r="F29" i="6"/>
  <c r="F32" i="6"/>
  <c r="G30" i="6" s="1"/>
  <c r="M4" i="6" l="1"/>
  <c r="J3" i="15"/>
  <c r="C30" i="19"/>
  <c r="F23" i="10"/>
  <c r="G12" i="21"/>
  <c r="L63" i="16"/>
  <c r="L61" i="16"/>
  <c r="L65" i="16"/>
  <c r="L68" i="16"/>
  <c r="N4" i="7"/>
  <c r="M3" i="16"/>
  <c r="M59" i="16" s="1"/>
  <c r="M60" i="16" s="1"/>
  <c r="AA3" i="11"/>
  <c r="AA3" i="18"/>
  <c r="AA17" i="18" s="1"/>
  <c r="AA18" i="18" s="1"/>
  <c r="Z21" i="18"/>
  <c r="Z22" i="18"/>
  <c r="Z25" i="18"/>
  <c r="Z24" i="18"/>
  <c r="Z28" i="18"/>
  <c r="Z31" i="18"/>
  <c r="Z20" i="18"/>
  <c r="Z23" i="18"/>
  <c r="Z27" i="18"/>
  <c r="Z26" i="18"/>
  <c r="Z40" i="18"/>
  <c r="Z39" i="18"/>
  <c r="Z38" i="18"/>
  <c r="Z37" i="18"/>
  <c r="Z36" i="18"/>
  <c r="Z35" i="18"/>
  <c r="Z34" i="18"/>
  <c r="Z33" i="18"/>
  <c r="Z32" i="18"/>
  <c r="Z42" i="18"/>
  <c r="Z19" i="18"/>
  <c r="G17" i="19"/>
  <c r="F23" i="20"/>
  <c r="G19" i="6"/>
  <c r="G23" i="20" s="1"/>
  <c r="D30" i="19"/>
  <c r="Z4" i="11"/>
  <c r="Z4" i="18"/>
  <c r="H4" i="9"/>
  <c r="J4" i="17"/>
  <c r="M5" i="7"/>
  <c r="M4" i="21" s="1"/>
  <c r="L4" i="16"/>
  <c r="K31" i="6"/>
  <c r="K18" i="6" s="1"/>
  <c r="G29" i="6"/>
  <c r="G32" i="6"/>
  <c r="N4" i="6" l="1"/>
  <c r="K3" i="15"/>
  <c r="G25" i="21"/>
  <c r="O4" i="7"/>
  <c r="N3" i="16"/>
  <c r="N59" i="16" s="1"/>
  <c r="N60" i="16" s="1"/>
  <c r="M63" i="16"/>
  <c r="M68" i="16"/>
  <c r="M61" i="16"/>
  <c r="M65" i="16"/>
  <c r="M67" i="16"/>
  <c r="AB3" i="11"/>
  <c r="AB3" i="18"/>
  <c r="AB17" i="18" s="1"/>
  <c r="AB18" i="18" s="1"/>
  <c r="AA20" i="18"/>
  <c r="AA31" i="18"/>
  <c r="AA24" i="18"/>
  <c r="AA28" i="18"/>
  <c r="AA25" i="18"/>
  <c r="AA21" i="18"/>
  <c r="AA23" i="18"/>
  <c r="AA22" i="18"/>
  <c r="AA26" i="18"/>
  <c r="AA27" i="18"/>
  <c r="AA19" i="18"/>
  <c r="AA40" i="18"/>
  <c r="AA39" i="18"/>
  <c r="AA38" i="18"/>
  <c r="AA37" i="18"/>
  <c r="AA36" i="18"/>
  <c r="AA35" i="18"/>
  <c r="AA34" i="18"/>
  <c r="AA33" i="18"/>
  <c r="AA32" i="18"/>
  <c r="AA42" i="18"/>
  <c r="H17" i="19"/>
  <c r="L31" i="6"/>
  <c r="L18" i="6" s="1"/>
  <c r="AA4" i="11"/>
  <c r="AA4" i="18"/>
  <c r="N5" i="7"/>
  <c r="N4" i="21" s="1"/>
  <c r="M4" i="16"/>
  <c r="I4" i="9"/>
  <c r="K4" i="17"/>
  <c r="G10" i="10"/>
  <c r="H32" i="6"/>
  <c r="H30" i="6"/>
  <c r="O4" i="6" l="1"/>
  <c r="L3" i="15"/>
  <c r="M31" i="6"/>
  <c r="M18" i="6" s="1"/>
  <c r="G23" i="10"/>
  <c r="H12" i="21"/>
  <c r="P4" i="7"/>
  <c r="O3" i="16"/>
  <c r="O59" i="16" s="1"/>
  <c r="O60" i="16" s="1"/>
  <c r="N63" i="16"/>
  <c r="N68" i="16"/>
  <c r="N61" i="16"/>
  <c r="N67" i="16"/>
  <c r="N65" i="16"/>
  <c r="AC3" i="11"/>
  <c r="AD3" i="18" s="1"/>
  <c r="AD17" i="18" s="1"/>
  <c r="AD18" i="18" s="1"/>
  <c r="AC3" i="18"/>
  <c r="AC17" i="18" s="1"/>
  <c r="AC18" i="18" s="1"/>
  <c r="AB21" i="18"/>
  <c r="AB22" i="18"/>
  <c r="AB25" i="18"/>
  <c r="AB24" i="18"/>
  <c r="AB28" i="18"/>
  <c r="AB31" i="18"/>
  <c r="AB23" i="18"/>
  <c r="AB26" i="18"/>
  <c r="AB20" i="18"/>
  <c r="AB27" i="18"/>
  <c r="AB19" i="18"/>
  <c r="AB35" i="18"/>
  <c r="AB42" i="18"/>
  <c r="AB40" i="18"/>
  <c r="AB39" i="18"/>
  <c r="AB38" i="18"/>
  <c r="AB37" i="18"/>
  <c r="AB36" i="18"/>
  <c r="AB34" i="18"/>
  <c r="AB33" i="18"/>
  <c r="AB32" i="18"/>
  <c r="I17" i="19"/>
  <c r="I18" i="19" s="1"/>
  <c r="J17" i="19"/>
  <c r="J18" i="19" s="1"/>
  <c r="H19" i="6"/>
  <c r="E30" i="19"/>
  <c r="AB4" i="11"/>
  <c r="AB4" i="18"/>
  <c r="J4" i="9"/>
  <c r="L4" i="17"/>
  <c r="O5" i="7"/>
  <c r="O4" i="21" s="1"/>
  <c r="N4" i="16"/>
  <c r="I32" i="6"/>
  <c r="I30" i="6"/>
  <c r="H29" i="6"/>
  <c r="N31" i="6"/>
  <c r="N18" i="6" s="1"/>
  <c r="P4" i="6" l="1"/>
  <c r="M3" i="15"/>
  <c r="H25" i="21"/>
  <c r="O63" i="16"/>
  <c r="O67" i="16"/>
  <c r="O68" i="16"/>
  <c r="O61" i="16"/>
  <c r="O65" i="16"/>
  <c r="Q4" i="7"/>
  <c r="P3" i="16"/>
  <c r="P59" i="16" s="1"/>
  <c r="P60" i="16" s="1"/>
  <c r="AD21" i="18"/>
  <c r="AD22" i="18"/>
  <c r="AD25" i="18"/>
  <c r="AD24" i="18"/>
  <c r="AD28" i="18"/>
  <c r="AD31" i="18"/>
  <c r="AD20" i="18"/>
  <c r="AD23" i="18"/>
  <c r="AD27" i="18"/>
  <c r="AD26" i="18"/>
  <c r="AD40" i="18"/>
  <c r="AD39" i="18"/>
  <c r="AD38" i="18"/>
  <c r="AD37" i="18"/>
  <c r="AD36" i="18"/>
  <c r="AD34" i="18"/>
  <c r="AD33" i="18"/>
  <c r="AD32" i="18"/>
  <c r="AD19" i="18"/>
  <c r="AD35" i="18"/>
  <c r="AD42" i="18"/>
  <c r="AC22" i="18"/>
  <c r="AC21" i="18"/>
  <c r="AC26" i="18"/>
  <c r="AC23" i="18"/>
  <c r="AC27" i="18"/>
  <c r="AC20" i="18"/>
  <c r="AC31" i="18"/>
  <c r="AC24" i="18"/>
  <c r="AC28" i="18"/>
  <c r="AC25" i="18"/>
  <c r="AC19" i="18"/>
  <c r="AC40" i="18"/>
  <c r="AC39" i="18"/>
  <c r="AC38" i="18"/>
  <c r="AC37" i="18"/>
  <c r="AC36" i="18"/>
  <c r="AC35" i="18"/>
  <c r="AC34" i="18"/>
  <c r="AC33" i="18"/>
  <c r="AC32" i="18"/>
  <c r="AC42" i="18"/>
  <c r="K17" i="19"/>
  <c r="K18" i="19" s="1"/>
  <c r="I19" i="6"/>
  <c r="F30" i="19"/>
  <c r="AC4" i="11"/>
  <c r="AD4" i="18" s="1"/>
  <c r="AC4" i="18"/>
  <c r="P5" i="7"/>
  <c r="P4" i="21" s="1"/>
  <c r="O4" i="16"/>
  <c r="K4" i="9"/>
  <c r="M4" i="17"/>
  <c r="H10" i="10"/>
  <c r="O31" i="6"/>
  <c r="O18" i="6" s="1"/>
  <c r="J32" i="6"/>
  <c r="J30" i="6"/>
  <c r="I10" i="10"/>
  <c r="I29" i="6"/>
  <c r="Q4" i="6" l="1"/>
  <c r="N3" i="15"/>
  <c r="AE42" i="18"/>
  <c r="I53" i="18" s="1"/>
  <c r="AE27" i="18"/>
  <c r="AE28" i="18"/>
  <c r="I23" i="10"/>
  <c r="J12" i="21"/>
  <c r="J25" i="21" s="1"/>
  <c r="H23" i="10"/>
  <c r="I12" i="21"/>
  <c r="AE33" i="18"/>
  <c r="P63" i="16"/>
  <c r="P68" i="16"/>
  <c r="P61" i="16"/>
  <c r="P67" i="16"/>
  <c r="P65" i="16"/>
  <c r="R4" i="7"/>
  <c r="Q3" i="16"/>
  <c r="Q59" i="16" s="1"/>
  <c r="Q60" i="16" s="1"/>
  <c r="AE19" i="18"/>
  <c r="I48" i="18" s="1"/>
  <c r="AE36" i="18"/>
  <c r="AE38" i="18"/>
  <c r="AE40" i="18"/>
  <c r="AE20" i="18"/>
  <c r="AE25" i="18"/>
  <c r="AE21" i="18"/>
  <c r="AE35" i="18"/>
  <c r="AE32" i="18"/>
  <c r="AE34" i="18"/>
  <c r="AE37" i="18"/>
  <c r="AE39" i="18"/>
  <c r="AE26" i="18"/>
  <c r="AE23" i="18"/>
  <c r="AE31" i="18"/>
  <c r="I51" i="18" s="1"/>
  <c r="AE24" i="18"/>
  <c r="AE22" i="18"/>
  <c r="L17" i="19"/>
  <c r="L18" i="19" s="1"/>
  <c r="J19" i="6"/>
  <c r="G30" i="19"/>
  <c r="L4" i="9"/>
  <c r="N4" i="17"/>
  <c r="Q5" i="7"/>
  <c r="Q4" i="21" s="1"/>
  <c r="P4" i="16"/>
  <c r="J29" i="6"/>
  <c r="P31" i="6"/>
  <c r="P18" i="6" s="1"/>
  <c r="K32" i="6"/>
  <c r="K30" i="6"/>
  <c r="R4" i="6" l="1"/>
  <c r="O3" i="15"/>
  <c r="I25" i="21"/>
  <c r="S4" i="7"/>
  <c r="R3" i="16"/>
  <c r="R59" i="16" s="1"/>
  <c r="R60" i="16" s="1"/>
  <c r="Q61" i="16"/>
  <c r="Q65" i="16"/>
  <c r="Q68" i="16"/>
  <c r="Q63" i="16"/>
  <c r="Q67" i="16"/>
  <c r="J10" i="10"/>
  <c r="M17" i="19"/>
  <c r="M18" i="19" s="1"/>
  <c r="K19" i="6"/>
  <c r="H30" i="19"/>
  <c r="R5" i="7"/>
  <c r="R4" i="21" s="1"/>
  <c r="Q4" i="16"/>
  <c r="M4" i="9"/>
  <c r="O4" i="17"/>
  <c r="L32" i="6"/>
  <c r="L30" i="6"/>
  <c r="K10" i="10"/>
  <c r="K29" i="6"/>
  <c r="Q31" i="6"/>
  <c r="Q18" i="6" s="1"/>
  <c r="S4" i="6" l="1"/>
  <c r="P3" i="15"/>
  <c r="K23" i="10"/>
  <c r="L12" i="21"/>
  <c r="L25" i="21" s="1"/>
  <c r="J23" i="10"/>
  <c r="K12" i="21"/>
  <c r="T4" i="7"/>
  <c r="S3" i="16"/>
  <c r="S59" i="16" s="1"/>
  <c r="S60" i="16" s="1"/>
  <c r="R63" i="16"/>
  <c r="R61" i="16"/>
  <c r="R67" i="16"/>
  <c r="R65" i="16"/>
  <c r="R68" i="16"/>
  <c r="N17" i="19"/>
  <c r="N18" i="19" s="1"/>
  <c r="L19" i="6"/>
  <c r="I30" i="19"/>
  <c r="N4" i="9"/>
  <c r="P4" i="17"/>
  <c r="S5" i="7"/>
  <c r="S4" i="21" s="1"/>
  <c r="R4" i="16"/>
  <c r="R31" i="6"/>
  <c r="R18" i="6" s="1"/>
  <c r="M32" i="6"/>
  <c r="M30" i="6"/>
  <c r="L29" i="6"/>
  <c r="L10" i="10"/>
  <c r="T4" i="6" l="1"/>
  <c r="Q3" i="15"/>
  <c r="L23" i="10"/>
  <c r="M12" i="21"/>
  <c r="M25" i="21" s="1"/>
  <c r="K25" i="21"/>
  <c r="S63" i="16"/>
  <c r="S67" i="16"/>
  <c r="S61" i="16"/>
  <c r="S65" i="16"/>
  <c r="S68" i="16"/>
  <c r="U4" i="7"/>
  <c r="T3" i="16"/>
  <c r="T59" i="16" s="1"/>
  <c r="T60" i="16" s="1"/>
  <c r="O17" i="19"/>
  <c r="O18" i="19" s="1"/>
  <c r="M19" i="6"/>
  <c r="J30" i="19"/>
  <c r="T5" i="7"/>
  <c r="T4" i="21" s="1"/>
  <c r="S4" i="16"/>
  <c r="O4" i="9"/>
  <c r="Q4" i="17"/>
  <c r="N32" i="6"/>
  <c r="N30" i="6"/>
  <c r="M10" i="10"/>
  <c r="M29" i="6"/>
  <c r="S31" i="6"/>
  <c r="S18" i="6" s="1"/>
  <c r="U4" i="6" l="1"/>
  <c r="R3" i="15"/>
  <c r="M23" i="10"/>
  <c r="N12" i="21"/>
  <c r="T63" i="16"/>
  <c r="T61" i="16"/>
  <c r="T67" i="16"/>
  <c r="T65" i="16"/>
  <c r="T68" i="16"/>
  <c r="V4" i="7"/>
  <c r="U3" i="16"/>
  <c r="U59" i="16" s="1"/>
  <c r="U60" i="16" s="1"/>
  <c r="P17" i="19"/>
  <c r="P18" i="19" s="1"/>
  <c r="N19" i="6"/>
  <c r="K30" i="19"/>
  <c r="P4" i="9"/>
  <c r="R4" i="17"/>
  <c r="U5" i="7"/>
  <c r="U4" i="21" s="1"/>
  <c r="T4" i="16"/>
  <c r="O32" i="6"/>
  <c r="O30" i="6"/>
  <c r="T31" i="6"/>
  <c r="T18" i="6" s="1"/>
  <c r="N29" i="6"/>
  <c r="N10" i="10"/>
  <c r="V4" i="6" l="1"/>
  <c r="S3" i="15"/>
  <c r="N23" i="10"/>
  <c r="O12" i="21"/>
  <c r="O25" i="21" s="1"/>
  <c r="N25" i="21"/>
  <c r="W4" i="7"/>
  <c r="V3" i="16"/>
  <c r="V59" i="16" s="1"/>
  <c r="V60" i="16" s="1"/>
  <c r="U63" i="16"/>
  <c r="U65" i="16"/>
  <c r="U68" i="16"/>
  <c r="U61" i="16"/>
  <c r="U67" i="16"/>
  <c r="Q17" i="19"/>
  <c r="Q18" i="19" s="1"/>
  <c r="O19" i="6"/>
  <c r="L30" i="19"/>
  <c r="V5" i="7"/>
  <c r="V4" i="21" s="1"/>
  <c r="U4" i="16"/>
  <c r="Q4" i="9"/>
  <c r="S4" i="17"/>
  <c r="P32" i="6"/>
  <c r="P30" i="6"/>
  <c r="U31" i="6"/>
  <c r="U18" i="6" s="1"/>
  <c r="O29" i="6"/>
  <c r="W4" i="6" l="1"/>
  <c r="T3" i="15"/>
  <c r="X4" i="7"/>
  <c r="W3" i="16"/>
  <c r="W59" i="16" s="1"/>
  <c r="W60" i="16" s="1"/>
  <c r="V67" i="16"/>
  <c r="V65" i="16"/>
  <c r="V63" i="16"/>
  <c r="V68" i="16"/>
  <c r="V61" i="16"/>
  <c r="R17" i="19"/>
  <c r="R18" i="19" s="1"/>
  <c r="O10" i="10"/>
  <c r="P19" i="6"/>
  <c r="M30" i="19"/>
  <c r="R4" i="9"/>
  <c r="T4" i="17"/>
  <c r="W5" i="7"/>
  <c r="W4" i="21" s="1"/>
  <c r="V4" i="16"/>
  <c r="V31" i="6"/>
  <c r="V18" i="6" s="1"/>
  <c r="Q32" i="6"/>
  <c r="Q30" i="6"/>
  <c r="P29" i="6"/>
  <c r="P10" i="10"/>
  <c r="X4" i="6" l="1"/>
  <c r="U3" i="15"/>
  <c r="P23" i="10"/>
  <c r="Q12" i="21"/>
  <c r="Q25" i="21" s="1"/>
  <c r="O23" i="10"/>
  <c r="P12" i="21"/>
  <c r="P25" i="21" s="1"/>
  <c r="W63" i="16"/>
  <c r="W67" i="16"/>
  <c r="W68" i="16"/>
  <c r="W65" i="16"/>
  <c r="W61" i="16"/>
  <c r="Y4" i="7"/>
  <c r="X3" i="16"/>
  <c r="X59" i="16" s="1"/>
  <c r="X60" i="16" s="1"/>
  <c r="S17" i="19"/>
  <c r="S18" i="19" s="1"/>
  <c r="Q19" i="6"/>
  <c r="N30" i="19"/>
  <c r="X5" i="7"/>
  <c r="X4" i="21" s="1"/>
  <c r="W4" i="16"/>
  <c r="S4" i="9"/>
  <c r="U4" i="17"/>
  <c r="R32" i="6"/>
  <c r="R30" i="6"/>
  <c r="W31" i="6"/>
  <c r="W18" i="6" s="1"/>
  <c r="Q29" i="6"/>
  <c r="Y4" i="6" l="1"/>
  <c r="V3" i="15"/>
  <c r="X68" i="16"/>
  <c r="X67" i="16"/>
  <c r="X63" i="16"/>
  <c r="X65" i="16"/>
  <c r="X61" i="16"/>
  <c r="Z4" i="7"/>
  <c r="Y3" i="16"/>
  <c r="Y59" i="16" s="1"/>
  <c r="Y60" i="16" s="1"/>
  <c r="T17" i="19"/>
  <c r="T18" i="19" s="1"/>
  <c r="Q10" i="10"/>
  <c r="R19" i="6"/>
  <c r="O30" i="19"/>
  <c r="T4" i="9"/>
  <c r="V4" i="17"/>
  <c r="Y5" i="7"/>
  <c r="Y4" i="21" s="1"/>
  <c r="X4" i="16"/>
  <c r="S30" i="6"/>
  <c r="S32" i="6"/>
  <c r="X31" i="6"/>
  <c r="X18" i="6" s="1"/>
  <c r="R29" i="6"/>
  <c r="R10" i="10"/>
  <c r="Z4" i="6" l="1"/>
  <c r="W3" i="15"/>
  <c r="R23" i="10"/>
  <c r="S12" i="21"/>
  <c r="S25" i="21" s="1"/>
  <c r="Q23" i="10"/>
  <c r="R12" i="21"/>
  <c r="R25" i="21" s="1"/>
  <c r="AA4" i="7"/>
  <c r="Z3" i="16"/>
  <c r="Z59" i="16" s="1"/>
  <c r="Z60" i="16" s="1"/>
  <c r="Y65" i="16"/>
  <c r="Y68" i="16"/>
  <c r="Y63" i="16"/>
  <c r="Y67" i="16"/>
  <c r="Y61" i="16"/>
  <c r="U17" i="19"/>
  <c r="U18" i="19" s="1"/>
  <c r="S19" i="6"/>
  <c r="P30" i="19"/>
  <c r="Z5" i="7"/>
  <c r="Z4" i="21" s="1"/>
  <c r="Y4" i="16"/>
  <c r="U4" i="9"/>
  <c r="W4" i="17"/>
  <c r="S10" i="10"/>
  <c r="S29" i="6"/>
  <c r="Y31" i="6"/>
  <c r="Y18" i="6" s="1"/>
  <c r="T30" i="6"/>
  <c r="T32" i="6"/>
  <c r="AA4" i="6" l="1"/>
  <c r="X3" i="15"/>
  <c r="S23" i="10"/>
  <c r="T12" i="21"/>
  <c r="T25" i="21" s="1"/>
  <c r="AB4" i="7"/>
  <c r="AA3" i="16"/>
  <c r="AA59" i="16" s="1"/>
  <c r="AA60" i="16" s="1"/>
  <c r="Z63" i="16"/>
  <c r="Z65" i="16"/>
  <c r="Z61" i="16"/>
  <c r="Z67" i="16"/>
  <c r="Z68" i="16"/>
  <c r="V17" i="19"/>
  <c r="V18" i="19" s="1"/>
  <c r="T19" i="6"/>
  <c r="Q30" i="19"/>
  <c r="V4" i="9"/>
  <c r="X4" i="17"/>
  <c r="AA5" i="7"/>
  <c r="AA4" i="21" s="1"/>
  <c r="Z4" i="16"/>
  <c r="T29" i="6"/>
  <c r="Z31" i="6"/>
  <c r="Z18" i="6" s="1"/>
  <c r="U32" i="6"/>
  <c r="U30" i="6"/>
  <c r="AB4" i="6" l="1"/>
  <c r="Y3" i="15"/>
  <c r="AC4" i="7"/>
  <c r="AB3" i="16"/>
  <c r="AB59" i="16" s="1"/>
  <c r="AB60" i="16" s="1"/>
  <c r="AA68" i="16"/>
  <c r="AA61" i="16"/>
  <c r="AA63" i="16"/>
  <c r="AA67" i="16"/>
  <c r="AA65" i="16"/>
  <c r="W17" i="19"/>
  <c r="W18" i="19" s="1"/>
  <c r="T10" i="10"/>
  <c r="U19" i="6"/>
  <c r="R30" i="19"/>
  <c r="AB5" i="7"/>
  <c r="AB4" i="21" s="1"/>
  <c r="AA4" i="16"/>
  <c r="W4" i="9"/>
  <c r="Y4" i="17"/>
  <c r="V30" i="6"/>
  <c r="V32" i="6"/>
  <c r="AA31" i="6"/>
  <c r="AA18" i="6" s="1"/>
  <c r="U29" i="6"/>
  <c r="AC4" i="6" l="1"/>
  <c r="Z3" i="15"/>
  <c r="T23" i="10"/>
  <c r="U12" i="21"/>
  <c r="U25" i="21" s="1"/>
  <c r="AB63" i="16"/>
  <c r="AB61" i="16"/>
  <c r="AB67" i="16"/>
  <c r="AB65" i="16"/>
  <c r="AB68" i="16"/>
  <c r="AD4" i="7"/>
  <c r="AC3" i="16"/>
  <c r="AC59" i="16" s="1"/>
  <c r="AC60" i="16" s="1"/>
  <c r="X17" i="19"/>
  <c r="X18" i="19" s="1"/>
  <c r="U10" i="10"/>
  <c r="V19" i="6"/>
  <c r="S30" i="19"/>
  <c r="X4" i="9"/>
  <c r="Z4" i="17"/>
  <c r="AC5" i="7"/>
  <c r="AC4" i="21" s="1"/>
  <c r="AB4" i="16"/>
  <c r="AB31" i="6"/>
  <c r="AB18" i="6" s="1"/>
  <c r="V29" i="6"/>
  <c r="V10" i="10"/>
  <c r="W32" i="6"/>
  <c r="W30" i="6"/>
  <c r="AD4" i="6" l="1"/>
  <c r="AB3" i="15" s="1"/>
  <c r="AA3" i="15"/>
  <c r="U23" i="10"/>
  <c r="V12" i="21"/>
  <c r="V25" i="21" s="1"/>
  <c r="V23" i="10"/>
  <c r="W12" i="21"/>
  <c r="W25" i="21" s="1"/>
  <c r="AC65" i="16"/>
  <c r="AC61" i="16"/>
  <c r="AC63" i="16"/>
  <c r="AC68" i="16"/>
  <c r="AC67" i="16"/>
  <c r="AE4" i="7"/>
  <c r="AE3" i="16" s="1"/>
  <c r="AE59" i="16" s="1"/>
  <c r="AE60" i="16" s="1"/>
  <c r="AD3" i="16"/>
  <c r="AD59" i="16" s="1"/>
  <c r="AD60" i="16" s="1"/>
  <c r="Y17" i="19"/>
  <c r="Y18" i="19" s="1"/>
  <c r="W19" i="6"/>
  <c r="T30" i="19"/>
  <c r="AD5" i="7"/>
  <c r="AD4" i="21" s="1"/>
  <c r="AC4" i="16"/>
  <c r="Y4" i="9"/>
  <c r="AA4" i="17"/>
  <c r="X32" i="6"/>
  <c r="X30" i="6"/>
  <c r="AC31" i="6"/>
  <c r="AC18" i="6" s="1"/>
  <c r="W29" i="6"/>
  <c r="AE68" i="16" l="1"/>
  <c r="AE67" i="16"/>
  <c r="AE65" i="16"/>
  <c r="AE61" i="16"/>
  <c r="AD63" i="16"/>
  <c r="AD68" i="16"/>
  <c r="AD67" i="16"/>
  <c r="AD65" i="16"/>
  <c r="AD61" i="16"/>
  <c r="Z17" i="19"/>
  <c r="Z18" i="19" s="1"/>
  <c r="W10" i="10"/>
  <c r="X19" i="6"/>
  <c r="U30" i="19"/>
  <c r="Z4" i="9"/>
  <c r="AC4" i="17" s="1"/>
  <c r="AB4" i="17"/>
  <c r="AE5" i="7"/>
  <c r="AD4" i="16"/>
  <c r="AD31" i="6"/>
  <c r="AD18" i="6" s="1"/>
  <c r="Y32" i="6"/>
  <c r="Y30" i="6"/>
  <c r="X29" i="6"/>
  <c r="X10" i="10"/>
  <c r="AE4" i="16" l="1"/>
  <c r="AE4" i="21"/>
  <c r="W23" i="10"/>
  <c r="X12" i="21"/>
  <c r="X25" i="21" s="1"/>
  <c r="X23" i="10"/>
  <c r="Y12" i="21"/>
  <c r="Y25" i="21" s="1"/>
  <c r="AF65" i="16"/>
  <c r="H78" i="16" s="1"/>
  <c r="AF68" i="16"/>
  <c r="H81" i="16" s="1"/>
  <c r="AF61" i="16"/>
  <c r="H74" i="16" s="1"/>
  <c r="AA17" i="19"/>
  <c r="AA18" i="19" s="1"/>
  <c r="Y19" i="6"/>
  <c r="V30" i="19"/>
  <c r="Z32" i="6"/>
  <c r="Z30" i="6"/>
  <c r="AE18" i="6"/>
  <c r="AE31" i="6"/>
  <c r="Y10" i="10"/>
  <c r="Y29" i="6"/>
  <c r="AB17" i="19" l="1"/>
  <c r="Y23" i="10"/>
  <c r="Z12" i="21"/>
  <c r="Z25" i="21" s="1"/>
  <c r="Z19" i="6"/>
  <c r="W30" i="19"/>
  <c r="AA32" i="6"/>
  <c r="AA30" i="6"/>
  <c r="Z29" i="6"/>
  <c r="Z10" i="10" l="1"/>
  <c r="AA19" i="6"/>
  <c r="X30" i="19"/>
  <c r="AB32" i="6"/>
  <c r="AB30" i="6"/>
  <c r="AA10" i="10"/>
  <c r="AA29" i="6"/>
  <c r="Z23" i="10" l="1"/>
  <c r="AA12" i="21"/>
  <c r="AA25" i="21" s="1"/>
  <c r="AA23" i="10"/>
  <c r="AB12" i="21"/>
  <c r="AB25" i="21" s="1"/>
  <c r="AB19" i="6"/>
  <c r="Y30" i="19"/>
  <c r="AC32" i="6"/>
  <c r="AC30" i="6"/>
  <c r="AB29" i="6"/>
  <c r="AB10" i="10" l="1"/>
  <c r="AC19" i="6"/>
  <c r="Z30" i="19"/>
  <c r="AD32" i="6"/>
  <c r="AD30" i="6"/>
  <c r="AC10" i="10"/>
  <c r="AC29" i="6"/>
  <c r="AE32" i="6"/>
  <c r="AB23" i="10" l="1"/>
  <c r="AC12" i="21"/>
  <c r="AC25" i="21" s="1"/>
  <c r="AC23" i="10"/>
  <c r="AD12" i="21"/>
  <c r="AD25" i="21" s="1"/>
  <c r="AD19" i="6"/>
  <c r="AA30" i="19"/>
  <c r="AB30" i="19" s="1"/>
  <c r="AD29" i="6"/>
  <c r="AE29" i="6" s="1"/>
  <c r="AE30" i="6"/>
  <c r="AE19" i="6" l="1"/>
  <c r="AD10" i="10"/>
  <c r="AE12" i="21" s="1"/>
  <c r="V7" i="10"/>
  <c r="W9" i="21" s="1"/>
  <c r="W22" i="21" s="1"/>
  <c r="Z7" i="10"/>
  <c r="AA9" i="21" s="1"/>
  <c r="AA22" i="21" s="1"/>
  <c r="F5" i="6"/>
  <c r="T7" i="10"/>
  <c r="S7" i="10"/>
  <c r="R7" i="10"/>
  <c r="Q7" i="10"/>
  <c r="P7" i="10"/>
  <c r="O7" i="10"/>
  <c r="N7" i="10"/>
  <c r="M7" i="10"/>
  <c r="L7" i="10"/>
  <c r="K7" i="10"/>
  <c r="J7" i="10"/>
  <c r="I7" i="10"/>
  <c r="H7" i="10"/>
  <c r="G7" i="10"/>
  <c r="F7" i="10"/>
  <c r="G9" i="21" s="1"/>
  <c r="G22" i="21" s="1"/>
  <c r="E55" i="4"/>
  <c r="E57" i="4"/>
  <c r="E58" i="4"/>
  <c r="J54" i="5"/>
  <c r="H54" i="5"/>
  <c r="G54" i="5"/>
  <c r="F54" i="5"/>
  <c r="D52" i="5"/>
  <c r="I54" i="5"/>
  <c r="D54" i="5"/>
  <c r="K26" i="7" l="1"/>
  <c r="K48" i="16"/>
  <c r="K47" i="16" s="1"/>
  <c r="K46" i="16" s="1"/>
  <c r="H26" i="7"/>
  <c r="H48" i="16"/>
  <c r="H47" i="16" s="1"/>
  <c r="H46" i="16" s="1"/>
  <c r="J26" i="7"/>
  <c r="J48" i="16"/>
  <c r="J47" i="16" s="1"/>
  <c r="J46" i="16" s="1"/>
  <c r="I26" i="7"/>
  <c r="I48" i="16"/>
  <c r="I47" i="16" s="1"/>
  <c r="I46" i="16" s="1"/>
  <c r="L26" i="7"/>
  <c r="L48" i="16"/>
  <c r="L47" i="16" s="1"/>
  <c r="L46" i="16" s="1"/>
  <c r="H20" i="10"/>
  <c r="I9" i="21"/>
  <c r="I22" i="21" s="1"/>
  <c r="J20" i="10"/>
  <c r="K9" i="21"/>
  <c r="K22" i="21" s="1"/>
  <c r="L20" i="10"/>
  <c r="M9" i="21"/>
  <c r="M22" i="21" s="1"/>
  <c r="N20" i="10"/>
  <c r="O9" i="21"/>
  <c r="O22" i="21" s="1"/>
  <c r="P20" i="10"/>
  <c r="Q9" i="21"/>
  <c r="Q22" i="21" s="1"/>
  <c r="R20" i="10"/>
  <c r="S9" i="21"/>
  <c r="S22" i="21" s="1"/>
  <c r="T20" i="10"/>
  <c r="U9" i="21"/>
  <c r="U22" i="21" s="1"/>
  <c r="G20" i="10"/>
  <c r="H9" i="21"/>
  <c r="H22" i="21" s="1"/>
  <c r="I20" i="10"/>
  <c r="J9" i="21"/>
  <c r="J22" i="21" s="1"/>
  <c r="K20" i="10"/>
  <c r="L9" i="21"/>
  <c r="L22" i="21" s="1"/>
  <c r="M20" i="10"/>
  <c r="N9" i="21"/>
  <c r="N22" i="21" s="1"/>
  <c r="O20" i="10"/>
  <c r="P9" i="21"/>
  <c r="P22" i="21" s="1"/>
  <c r="Q20" i="10"/>
  <c r="R9" i="21"/>
  <c r="R22" i="21" s="1"/>
  <c r="S20" i="10"/>
  <c r="T9" i="21"/>
  <c r="T22" i="21" s="1"/>
  <c r="AE25" i="21"/>
  <c r="AF25" i="21" s="1"/>
  <c r="J36" i="21" s="1"/>
  <c r="AF12" i="21"/>
  <c r="H36" i="21" s="1"/>
  <c r="G5" i="6"/>
  <c r="C3" i="19"/>
  <c r="C24" i="19" s="1"/>
  <c r="D51" i="5"/>
  <c r="AD23" i="10"/>
  <c r="AE23" i="10" s="1"/>
  <c r="I34" i="10" s="1"/>
  <c r="AE10" i="10"/>
  <c r="F20" i="10"/>
  <c r="AC7" i="10"/>
  <c r="AD9" i="21" s="1"/>
  <c r="AD22" i="21" s="1"/>
  <c r="AA7" i="10"/>
  <c r="AB9" i="21" s="1"/>
  <c r="AB22" i="21" s="1"/>
  <c r="Y7" i="10"/>
  <c r="Z9" i="21" s="1"/>
  <c r="Z22" i="21" s="1"/>
  <c r="W7" i="10"/>
  <c r="X9" i="21" s="1"/>
  <c r="X22" i="21" s="1"/>
  <c r="U7" i="10"/>
  <c r="AB7" i="10"/>
  <c r="AC9" i="21" s="1"/>
  <c r="AC22" i="21" s="1"/>
  <c r="Z20" i="10"/>
  <c r="X7" i="10"/>
  <c r="Y9" i="21" s="1"/>
  <c r="Y22" i="21" s="1"/>
  <c r="V20" i="10"/>
  <c r="E54" i="5"/>
  <c r="AD54" i="5" l="1"/>
  <c r="U20" i="10"/>
  <c r="V9" i="21"/>
  <c r="V22" i="21" s="1"/>
  <c r="H5" i="6"/>
  <c r="D3" i="19"/>
  <c r="D24" i="19" s="1"/>
  <c r="G26" i="7"/>
  <c r="AF26" i="7" s="1"/>
  <c r="G34" i="10"/>
  <c r="AF10" i="10"/>
  <c r="X20" i="10"/>
  <c r="AB20" i="10"/>
  <c r="W20" i="10"/>
  <c r="Y20" i="10"/>
  <c r="AA20" i="10"/>
  <c r="AC20" i="10"/>
  <c r="AD53" i="5" l="1"/>
  <c r="G48" i="16"/>
  <c r="I5" i="6"/>
  <c r="E3" i="19"/>
  <c r="E24" i="19" s="1"/>
  <c r="D72" i="5"/>
  <c r="D73" i="5" s="1"/>
  <c r="D67" i="5"/>
  <c r="AD39" i="5"/>
  <c r="AD38" i="5"/>
  <c r="E64" i="4"/>
  <c r="E63" i="4"/>
  <c r="E62" i="4"/>
  <c r="F56" i="4" s="1"/>
  <c r="E61" i="4"/>
  <c r="D65" i="4"/>
  <c r="D59" i="4"/>
  <c r="AC45" i="4"/>
  <c r="AC43" i="4" s="1"/>
  <c r="AC42" i="4" s="1"/>
  <c r="AB45" i="4"/>
  <c r="AB43" i="4" s="1"/>
  <c r="AB42" i="4" s="1"/>
  <c r="AA45" i="4"/>
  <c r="AA43" i="4" s="1"/>
  <c r="AA42" i="4" s="1"/>
  <c r="Z45" i="4"/>
  <c r="Z43" i="4" s="1"/>
  <c r="Z42" i="4" s="1"/>
  <c r="Y45" i="4"/>
  <c r="Y43" i="4" s="1"/>
  <c r="Y42" i="4" s="1"/>
  <c r="X45" i="4"/>
  <c r="X43" i="4" s="1"/>
  <c r="X42" i="4" s="1"/>
  <c r="W45" i="4"/>
  <c r="W43" i="4" s="1"/>
  <c r="W42" i="4" s="1"/>
  <c r="V45" i="4"/>
  <c r="V43" i="4" s="1"/>
  <c r="V42" i="4" s="1"/>
  <c r="U45" i="4"/>
  <c r="U43" i="4" s="1"/>
  <c r="U42" i="4" s="1"/>
  <c r="T45" i="4"/>
  <c r="T43" i="4" s="1"/>
  <c r="T42" i="4" s="1"/>
  <c r="S45" i="4"/>
  <c r="S43" i="4" s="1"/>
  <c r="S42" i="4" s="1"/>
  <c r="R45" i="4"/>
  <c r="R43" i="4" s="1"/>
  <c r="R42" i="4" s="1"/>
  <c r="Q45" i="4"/>
  <c r="Q43" i="4" s="1"/>
  <c r="Q42" i="4" s="1"/>
  <c r="P45" i="4"/>
  <c r="P43" i="4" s="1"/>
  <c r="P42" i="4" s="1"/>
  <c r="O45" i="4"/>
  <c r="O43" i="4" s="1"/>
  <c r="O42" i="4" s="1"/>
  <c r="N45" i="4"/>
  <c r="N43" i="4" s="1"/>
  <c r="N42" i="4" s="1"/>
  <c r="M45" i="4"/>
  <c r="M43" i="4" s="1"/>
  <c r="M42" i="4" s="1"/>
  <c r="L45" i="4"/>
  <c r="L43" i="4" s="1"/>
  <c r="L42" i="4" s="1"/>
  <c r="K45" i="4"/>
  <c r="K43" i="4" s="1"/>
  <c r="K42" i="4" s="1"/>
  <c r="J45" i="4"/>
  <c r="J43" i="4" s="1"/>
  <c r="J42" i="4" s="1"/>
  <c r="I45" i="4"/>
  <c r="I43" i="4" s="1"/>
  <c r="I42" i="4" s="1"/>
  <c r="H45" i="4"/>
  <c r="H43" i="4" s="1"/>
  <c r="H42" i="4" s="1"/>
  <c r="G45" i="4"/>
  <c r="G43" i="4" s="1"/>
  <c r="G42" i="4" s="1"/>
  <c r="F45" i="4"/>
  <c r="F43" i="4" s="1"/>
  <c r="F42" i="4" s="1"/>
  <c r="E45" i="4"/>
  <c r="D45" i="4"/>
  <c r="D43" i="4" s="1"/>
  <c r="G47" i="16" l="1"/>
  <c r="AF48" i="16"/>
  <c r="D42" i="4"/>
  <c r="D43" i="5"/>
  <c r="D42" i="5" s="1"/>
  <c r="E43" i="4"/>
  <c r="AD45" i="4"/>
  <c r="H23" i="7"/>
  <c r="H45" i="16"/>
  <c r="J23" i="7"/>
  <c r="J45" i="16"/>
  <c r="L23" i="7"/>
  <c r="L45" i="16"/>
  <c r="N23" i="7"/>
  <c r="N45" i="16"/>
  <c r="P23" i="7"/>
  <c r="P45" i="16"/>
  <c r="R23" i="7"/>
  <c r="R45" i="16"/>
  <c r="T23" i="7"/>
  <c r="T45" i="16"/>
  <c r="V23" i="7"/>
  <c r="V45" i="16"/>
  <c r="X23" i="7"/>
  <c r="X45" i="16"/>
  <c r="Z23" i="7"/>
  <c r="Z45" i="16"/>
  <c r="AB23" i="7"/>
  <c r="AB45" i="16"/>
  <c r="AD23" i="7"/>
  <c r="AD45" i="16"/>
  <c r="I23" i="7"/>
  <c r="I45" i="16"/>
  <c r="K23" i="7"/>
  <c r="K45" i="16"/>
  <c r="M23" i="7"/>
  <c r="M45" i="16"/>
  <c r="O23" i="7"/>
  <c r="O45" i="16"/>
  <c r="Q23" i="7"/>
  <c r="Q45" i="16"/>
  <c r="S23" i="7"/>
  <c r="S45" i="16"/>
  <c r="U23" i="7"/>
  <c r="U45" i="16"/>
  <c r="W23" i="7"/>
  <c r="W45" i="16"/>
  <c r="Y23" i="7"/>
  <c r="Y45" i="16"/>
  <c r="AA23" i="7"/>
  <c r="AA45" i="16"/>
  <c r="AC23" i="7"/>
  <c r="AC45" i="16"/>
  <c r="AE23" i="7"/>
  <c r="AE45" i="16"/>
  <c r="J5" i="6"/>
  <c r="F3" i="19"/>
  <c r="F24" i="19" s="1"/>
  <c r="D37" i="4"/>
  <c r="D22" i="4" s="1"/>
  <c r="D37" i="5"/>
  <c r="D22" i="5" s="1"/>
  <c r="D68" i="5"/>
  <c r="E66" i="5" s="1"/>
  <c r="F55" i="4"/>
  <c r="F57" i="4"/>
  <c r="F58" i="4"/>
  <c r="E71" i="5"/>
  <c r="AD34" i="5"/>
  <c r="F63" i="4"/>
  <c r="E65" i="4"/>
  <c r="F64" i="4"/>
  <c r="F62" i="4"/>
  <c r="G56" i="4" s="1"/>
  <c r="F61" i="4"/>
  <c r="E59" i="4"/>
  <c r="AD34" i="4"/>
  <c r="G46" i="16" l="1"/>
  <c r="AF47" i="16"/>
  <c r="E74" i="5"/>
  <c r="E37" i="4"/>
  <c r="E42" i="4"/>
  <c r="AD43" i="4"/>
  <c r="K5" i="6"/>
  <c r="G3" i="19"/>
  <c r="G24" i="19" s="1"/>
  <c r="E67" i="5"/>
  <c r="G58" i="4"/>
  <c r="G63" i="4"/>
  <c r="G55" i="4"/>
  <c r="G57" i="4"/>
  <c r="G64" i="4"/>
  <c r="H58" i="4" s="1"/>
  <c r="G62" i="4"/>
  <c r="H56" i="4" s="1"/>
  <c r="G61" i="4"/>
  <c r="H55" i="4" s="1"/>
  <c r="E72" i="5"/>
  <c r="F65" i="4"/>
  <c r="F37" i="4" s="1"/>
  <c r="F59" i="4"/>
  <c r="C31" i="19" l="1"/>
  <c r="E22" i="4"/>
  <c r="AD42" i="4"/>
  <c r="G23" i="7"/>
  <c r="AF23" i="7" s="1"/>
  <c r="G45" i="16"/>
  <c r="AF45" i="16" s="1"/>
  <c r="L5" i="6"/>
  <c r="H3" i="19"/>
  <c r="H24" i="19" s="1"/>
  <c r="F22" i="4"/>
  <c r="E37" i="5"/>
  <c r="G44" i="16" s="1"/>
  <c r="H63" i="4"/>
  <c r="H57" i="4"/>
  <c r="H62" i="4"/>
  <c r="G65" i="4"/>
  <c r="G37" i="4" s="1"/>
  <c r="H64" i="4"/>
  <c r="I58" i="4" s="1"/>
  <c r="H61" i="4"/>
  <c r="G59" i="4"/>
  <c r="M5" i="6" l="1"/>
  <c r="I3" i="19"/>
  <c r="I24" i="19" s="1"/>
  <c r="G41" i="16"/>
  <c r="G54" i="16" s="1"/>
  <c r="E22" i="5"/>
  <c r="C28" i="19" s="1"/>
  <c r="G22" i="7"/>
  <c r="G22" i="4"/>
  <c r="I63" i="4"/>
  <c r="I57" i="4"/>
  <c r="I56" i="4"/>
  <c r="I64" i="4"/>
  <c r="J58" i="4" s="1"/>
  <c r="I55" i="4"/>
  <c r="I61" i="4"/>
  <c r="H65" i="4"/>
  <c r="J64" i="4"/>
  <c r="I62" i="4"/>
  <c r="H59" i="4"/>
  <c r="H37" i="4" l="1"/>
  <c r="H22" i="4" s="1"/>
  <c r="B7" i="9"/>
  <c r="N5" i="6"/>
  <c r="J3" i="19"/>
  <c r="J24" i="19" s="1"/>
  <c r="G66" i="16"/>
  <c r="J57" i="4"/>
  <c r="J63" i="4"/>
  <c r="J56" i="4"/>
  <c r="K58" i="4"/>
  <c r="J55" i="4"/>
  <c r="J61" i="4"/>
  <c r="K64" i="4"/>
  <c r="J62" i="4"/>
  <c r="I65" i="4"/>
  <c r="I37" i="4" s="1"/>
  <c r="I59" i="4"/>
  <c r="K57" i="4" l="1"/>
  <c r="O5" i="6"/>
  <c r="K3" i="19"/>
  <c r="K24" i="19" s="1"/>
  <c r="I22" i="4"/>
  <c r="K63" i="4"/>
  <c r="K56" i="4"/>
  <c r="L57" i="4"/>
  <c r="K55" i="4"/>
  <c r="L58" i="4"/>
  <c r="K61" i="4"/>
  <c r="K62" i="4"/>
  <c r="L64" i="4"/>
  <c r="L63" i="4"/>
  <c r="J65" i="4"/>
  <c r="J37" i="4" s="1"/>
  <c r="J59" i="4"/>
  <c r="P5" i="6" l="1"/>
  <c r="L3" i="19"/>
  <c r="L24" i="19" s="1"/>
  <c r="J22" i="4"/>
  <c r="L56" i="4"/>
  <c r="M58" i="4"/>
  <c r="M57" i="4"/>
  <c r="L55" i="4"/>
  <c r="L62" i="4"/>
  <c r="L61" i="4"/>
  <c r="K65" i="4"/>
  <c r="K37" i="4" s="1"/>
  <c r="M64" i="4"/>
  <c r="M63" i="4"/>
  <c r="K59" i="4"/>
  <c r="Q5" i="6" l="1"/>
  <c r="M3" i="19"/>
  <c r="M24" i="19" s="1"/>
  <c r="K22" i="4"/>
  <c r="M56" i="4"/>
  <c r="M55" i="4"/>
  <c r="L65" i="4"/>
  <c r="L37" i="4" s="1"/>
  <c r="M61" i="4"/>
  <c r="N55" i="4" s="1"/>
  <c r="N57" i="4"/>
  <c r="N58" i="4"/>
  <c r="N64" i="4"/>
  <c r="N63" i="4"/>
  <c r="M62" i="4"/>
  <c r="L59" i="4"/>
  <c r="R5" i="6" l="1"/>
  <c r="N3" i="19"/>
  <c r="N24" i="19" s="1"/>
  <c r="L22" i="4"/>
  <c r="N56" i="4"/>
  <c r="N61" i="4"/>
  <c r="O55" i="4" s="1"/>
  <c r="O58" i="4"/>
  <c r="O57" i="4"/>
  <c r="N62" i="4"/>
  <c r="O64" i="4"/>
  <c r="O63" i="4"/>
  <c r="M65" i="4"/>
  <c r="M37" i="4" s="1"/>
  <c r="M59" i="4"/>
  <c r="S5" i="6" l="1"/>
  <c r="O3" i="19"/>
  <c r="O24" i="19" s="1"/>
  <c r="M22" i="4"/>
  <c r="O56" i="4"/>
  <c r="O61" i="4"/>
  <c r="P57" i="4"/>
  <c r="P58" i="4"/>
  <c r="N65" i="4"/>
  <c r="N37" i="4" s="1"/>
  <c r="P64" i="4"/>
  <c r="P63" i="4"/>
  <c r="O62" i="4"/>
  <c r="N59" i="4"/>
  <c r="T5" i="6" l="1"/>
  <c r="P3" i="19"/>
  <c r="P24" i="19" s="1"/>
  <c r="N22" i="4"/>
  <c r="P61" i="4"/>
  <c r="P55" i="4"/>
  <c r="P56" i="4"/>
  <c r="Q58" i="4"/>
  <c r="Q57" i="4"/>
  <c r="P62" i="4"/>
  <c r="Q64" i="4"/>
  <c r="Q63" i="4"/>
  <c r="O65" i="4"/>
  <c r="O37" i="4" s="1"/>
  <c r="O59" i="4"/>
  <c r="U5" i="6" l="1"/>
  <c r="Q3" i="19"/>
  <c r="Q24" i="19" s="1"/>
  <c r="O22" i="4"/>
  <c r="Q55" i="4"/>
  <c r="Q61" i="4"/>
  <c r="Q56" i="4"/>
  <c r="R57" i="4"/>
  <c r="R58" i="4"/>
  <c r="P65" i="4"/>
  <c r="P37" i="4" s="1"/>
  <c r="R64" i="4"/>
  <c r="R63" i="4"/>
  <c r="Q62" i="4"/>
  <c r="P59" i="4"/>
  <c r="V5" i="6" l="1"/>
  <c r="R3" i="19"/>
  <c r="R24" i="19" s="1"/>
  <c r="P22" i="4"/>
  <c r="R55" i="4"/>
  <c r="R61" i="4"/>
  <c r="R56" i="4"/>
  <c r="S58" i="4"/>
  <c r="S57" i="4"/>
  <c r="R62" i="4"/>
  <c r="S64" i="4"/>
  <c r="S63" i="4"/>
  <c r="Q65" i="4"/>
  <c r="Q37" i="4" s="1"/>
  <c r="Q59" i="4"/>
  <c r="W5" i="6" l="1"/>
  <c r="S3" i="19"/>
  <c r="S24" i="19" s="1"/>
  <c r="Q22" i="4"/>
  <c r="S61" i="4"/>
  <c r="S55" i="4"/>
  <c r="S56" i="4"/>
  <c r="T57" i="4"/>
  <c r="T58" i="4"/>
  <c r="R65" i="4"/>
  <c r="R37" i="4" s="1"/>
  <c r="S62" i="4"/>
  <c r="T56" i="4" s="1"/>
  <c r="T64" i="4"/>
  <c r="T63" i="4"/>
  <c r="R59" i="4"/>
  <c r="X5" i="6" l="1"/>
  <c r="T3" i="19"/>
  <c r="T24" i="19" s="1"/>
  <c r="R22" i="4"/>
  <c r="T55" i="4"/>
  <c r="T61" i="4"/>
  <c r="U57" i="4"/>
  <c r="U58" i="4"/>
  <c r="T62" i="4"/>
  <c r="S65" i="4"/>
  <c r="S37" i="4" s="1"/>
  <c r="U64" i="4"/>
  <c r="U63" i="4"/>
  <c r="S59" i="4"/>
  <c r="Y5" i="6" l="1"/>
  <c r="U3" i="19"/>
  <c r="U24" i="19" s="1"/>
  <c r="S22" i="4"/>
  <c r="U61" i="4"/>
  <c r="U55" i="4"/>
  <c r="U56" i="4"/>
  <c r="V57" i="4"/>
  <c r="V58" i="4"/>
  <c r="T65" i="4"/>
  <c r="T37" i="4" s="1"/>
  <c r="V64" i="4"/>
  <c r="V63" i="4"/>
  <c r="U62" i="4"/>
  <c r="T59" i="4"/>
  <c r="Z5" i="6" l="1"/>
  <c r="V3" i="19"/>
  <c r="V24" i="19" s="1"/>
  <c r="T22" i="4"/>
  <c r="V61" i="4"/>
  <c r="V55" i="4"/>
  <c r="V56" i="4"/>
  <c r="W58" i="4"/>
  <c r="W57" i="4"/>
  <c r="W64" i="4"/>
  <c r="W63" i="4"/>
  <c r="V62" i="4"/>
  <c r="U65" i="4"/>
  <c r="U37" i="4" s="1"/>
  <c r="U59" i="4"/>
  <c r="AA5" i="6" l="1"/>
  <c r="W3" i="19"/>
  <c r="W24" i="19" s="1"/>
  <c r="U22" i="4"/>
  <c r="W61" i="4"/>
  <c r="W55" i="4"/>
  <c r="W56" i="4"/>
  <c r="X57" i="4"/>
  <c r="X58" i="4"/>
  <c r="W62" i="4"/>
  <c r="X64" i="4"/>
  <c r="X63" i="4"/>
  <c r="V65" i="4"/>
  <c r="V37" i="4" s="1"/>
  <c r="V59" i="4"/>
  <c r="X55" i="4" l="1"/>
  <c r="AB5" i="6"/>
  <c r="X3" i="19"/>
  <c r="X24" i="19" s="1"/>
  <c r="V22" i="4"/>
  <c r="X61" i="4"/>
  <c r="Y61" i="4" s="1"/>
  <c r="X56" i="4"/>
  <c r="Y58" i="4"/>
  <c r="Y57" i="4"/>
  <c r="W65" i="4"/>
  <c r="W37" i="4" s="1"/>
  <c r="X62" i="4"/>
  <c r="Y64" i="4"/>
  <c r="Y63" i="4"/>
  <c r="W59" i="4"/>
  <c r="Y55" i="4" l="1"/>
  <c r="AC5" i="6"/>
  <c r="Y3" i="19"/>
  <c r="Y24" i="19" s="1"/>
  <c r="W22" i="4"/>
  <c r="Y56" i="4"/>
  <c r="Z57" i="4"/>
  <c r="Z55" i="4"/>
  <c r="Z58" i="4"/>
  <c r="Z61" i="4"/>
  <c r="Z64" i="4"/>
  <c r="Z63" i="4"/>
  <c r="Y62" i="4"/>
  <c r="X65" i="4"/>
  <c r="X37" i="4" s="1"/>
  <c r="X59" i="4"/>
  <c r="AD5" i="6" l="1"/>
  <c r="AA3" i="19" s="1"/>
  <c r="AA24" i="19" s="1"/>
  <c r="Z3" i="19"/>
  <c r="Z24" i="19" s="1"/>
  <c r="X22" i="4"/>
  <c r="Z56" i="4"/>
  <c r="AA58" i="4"/>
  <c r="AA57" i="4"/>
  <c r="AA55" i="4"/>
  <c r="Z62" i="4"/>
  <c r="AA64" i="4"/>
  <c r="AA63" i="4"/>
  <c r="Y65" i="4"/>
  <c r="Y37" i="4" s="1"/>
  <c r="AA61" i="4"/>
  <c r="Y59" i="4"/>
  <c r="Y22" i="4" l="1"/>
  <c r="AA56" i="4"/>
  <c r="Z65" i="4"/>
  <c r="Z37" i="4" s="1"/>
  <c r="AA62" i="4"/>
  <c r="AB57" i="4"/>
  <c r="AB55" i="4"/>
  <c r="AB58" i="4"/>
  <c r="AB64" i="4"/>
  <c r="AB63" i="4"/>
  <c r="AB61" i="4"/>
  <c r="Z59" i="4"/>
  <c r="Z22" i="4" l="1"/>
  <c r="AB56" i="4"/>
  <c r="AA65" i="4"/>
  <c r="AA37" i="4" s="1"/>
  <c r="AB62" i="4"/>
  <c r="AC58" i="4"/>
  <c r="AC57" i="4"/>
  <c r="AC55" i="4"/>
  <c r="AC64" i="4"/>
  <c r="AC63" i="4"/>
  <c r="AC61" i="4"/>
  <c r="AA59" i="4"/>
  <c r="AA22" i="4" l="1"/>
  <c r="AC56" i="4"/>
  <c r="AC59" i="4" s="1"/>
  <c r="AC62" i="4"/>
  <c r="AB65" i="4"/>
  <c r="AB37" i="4" s="1"/>
  <c r="AB59" i="4"/>
  <c r="AB22" i="4" l="1"/>
  <c r="AC65" i="4"/>
  <c r="AC37" i="4" l="1"/>
  <c r="AD37" i="4" s="1"/>
  <c r="AD22" i="4" s="1"/>
  <c r="AC22" i="4" l="1"/>
  <c r="AF21" i="7"/>
  <c r="Y11" i="9"/>
  <c r="W11" i="9"/>
  <c r="U11" i="9"/>
  <c r="S11" i="9"/>
  <c r="Q11" i="9"/>
  <c r="O11" i="9"/>
  <c r="M11" i="9"/>
  <c r="K11" i="9"/>
  <c r="I11" i="9"/>
  <c r="G11" i="9"/>
  <c r="E11" i="9"/>
  <c r="C11" i="9"/>
  <c r="X11" i="9"/>
  <c r="V11" i="9"/>
  <c r="T11" i="9"/>
  <c r="R11" i="9"/>
  <c r="P11" i="9"/>
  <c r="N11" i="9"/>
  <c r="L11" i="9"/>
  <c r="J11" i="9"/>
  <c r="H11" i="9"/>
  <c r="F11" i="9"/>
  <c r="D11" i="9"/>
  <c r="B11" i="9"/>
  <c r="Z11" i="9"/>
  <c r="AD24" i="4"/>
  <c r="AA11" i="9" l="1"/>
  <c r="B15" i="9"/>
  <c r="E7" i="11" s="1"/>
  <c r="F8" i="20" s="1"/>
  <c r="AF20" i="7"/>
  <c r="G19" i="7"/>
  <c r="E6" i="5"/>
  <c r="E70" i="5" s="1"/>
  <c r="E6" i="4"/>
  <c r="E73" i="5" l="1"/>
  <c r="F71" i="5" s="1"/>
  <c r="E65" i="5"/>
  <c r="E68" i="5" s="1"/>
  <c r="F66" i="5" s="1"/>
  <c r="F21" i="20"/>
  <c r="F15" i="6"/>
  <c r="E18" i="17"/>
  <c r="D52" i="4"/>
  <c r="E19" i="11"/>
  <c r="F8" i="10"/>
  <c r="F6" i="5"/>
  <c r="F70" i="5" s="1"/>
  <c r="F21" i="10" l="1"/>
  <c r="G10" i="21"/>
  <c r="G23" i="21" s="1"/>
  <c r="F65" i="5"/>
  <c r="F74" i="5"/>
  <c r="E20" i="17"/>
  <c r="D60" i="5"/>
  <c r="F67" i="5"/>
  <c r="F72" i="5"/>
  <c r="G6" i="5"/>
  <c r="G70" i="5" s="1"/>
  <c r="G19" i="16"/>
  <c r="D31" i="19" l="1"/>
  <c r="G65" i="5"/>
  <c r="H18" i="16"/>
  <c r="F37" i="5"/>
  <c r="H44" i="16" s="1"/>
  <c r="H41" i="16" s="1"/>
  <c r="H54" i="16" s="1"/>
  <c r="G9" i="7"/>
  <c r="H9" i="7"/>
  <c r="H6" i="5"/>
  <c r="H70" i="5" s="1"/>
  <c r="H65" i="5" l="1"/>
  <c r="I18" i="16"/>
  <c r="F22" i="5"/>
  <c r="D28" i="19" s="1"/>
  <c r="H30" i="16"/>
  <c r="H62" i="16"/>
  <c r="D26" i="19"/>
  <c r="D6" i="19"/>
  <c r="C6" i="19"/>
  <c r="C26" i="19"/>
  <c r="H22" i="7"/>
  <c r="G18" i="16"/>
  <c r="G62" i="16" s="1"/>
  <c r="H66" i="16"/>
  <c r="B8" i="9"/>
  <c r="I9" i="7"/>
  <c r="C8" i="9"/>
  <c r="I6" i="5"/>
  <c r="I70" i="5" s="1"/>
  <c r="H64" i="16" l="1"/>
  <c r="H55" i="16"/>
  <c r="I65" i="5"/>
  <c r="I30" i="16"/>
  <c r="I62" i="16"/>
  <c r="E6" i="19"/>
  <c r="E26" i="19"/>
  <c r="G30" i="16"/>
  <c r="G55" i="16" s="1"/>
  <c r="J9" i="7"/>
  <c r="H19" i="7"/>
  <c r="D8" i="9"/>
  <c r="C7" i="9"/>
  <c r="J6" i="5"/>
  <c r="J70" i="5" s="1"/>
  <c r="I64" i="16" l="1"/>
  <c r="G64" i="16"/>
  <c r="J65" i="5"/>
  <c r="K18" i="16"/>
  <c r="K30" i="16" s="1"/>
  <c r="J18" i="16"/>
  <c r="E8" i="9"/>
  <c r="C15" i="9"/>
  <c r="K9" i="7"/>
  <c r="H37" i="7"/>
  <c r="K6" i="5"/>
  <c r="K70" i="5" s="1"/>
  <c r="K64" i="16" l="1"/>
  <c r="K65" i="5"/>
  <c r="K62" i="16"/>
  <c r="J62" i="16"/>
  <c r="J30" i="16"/>
  <c r="G6" i="19"/>
  <c r="G26" i="19"/>
  <c r="L18" i="16"/>
  <c r="F6" i="19"/>
  <c r="F26" i="19"/>
  <c r="F7" i="11"/>
  <c r="G8" i="20" s="1"/>
  <c r="L9" i="7"/>
  <c r="F8" i="9"/>
  <c r="L6" i="5"/>
  <c r="L70" i="5" s="1"/>
  <c r="J64" i="16" l="1"/>
  <c r="L65" i="5"/>
  <c r="H6" i="19"/>
  <c r="H26" i="19"/>
  <c r="L30" i="16"/>
  <c r="L62" i="16"/>
  <c r="G21" i="20"/>
  <c r="G15" i="6"/>
  <c r="F18" i="17"/>
  <c r="G8" i="10"/>
  <c r="H10" i="21" s="1"/>
  <c r="F19" i="11"/>
  <c r="G8" i="9"/>
  <c r="M6" i="5"/>
  <c r="M70" i="5" s="1"/>
  <c r="L64" i="16" l="1"/>
  <c r="M65" i="5"/>
  <c r="N18" i="16"/>
  <c r="M18" i="16"/>
  <c r="M9" i="7"/>
  <c r="H23" i="21"/>
  <c r="F20" i="17"/>
  <c r="G21" i="10"/>
  <c r="N9" i="7"/>
  <c r="N6" i="5"/>
  <c r="N70" i="5" s="1"/>
  <c r="N65" i="5" l="1"/>
  <c r="I6" i="19"/>
  <c r="I26" i="19"/>
  <c r="H8" i="9"/>
  <c r="N30" i="16"/>
  <c r="N62" i="16"/>
  <c r="J8" i="9"/>
  <c r="O18" i="16"/>
  <c r="O62" i="16" s="1"/>
  <c r="M30" i="16"/>
  <c r="M62" i="16"/>
  <c r="J6" i="19"/>
  <c r="J26" i="19"/>
  <c r="O9" i="7"/>
  <c r="I8" i="9"/>
  <c r="O6" i="5"/>
  <c r="O70" i="5" s="1"/>
  <c r="M64" i="16" l="1"/>
  <c r="N64" i="16"/>
  <c r="O65" i="5"/>
  <c r="O30" i="16"/>
  <c r="P18" i="16"/>
  <c r="K26" i="19"/>
  <c r="K6" i="19"/>
  <c r="P9" i="7"/>
  <c r="P6" i="5"/>
  <c r="P70" i="5" s="1"/>
  <c r="O64" i="16" l="1"/>
  <c r="P65" i="5"/>
  <c r="Q18" i="16"/>
  <c r="Q62" i="16" s="1"/>
  <c r="L6" i="19"/>
  <c r="L26" i="19"/>
  <c r="P30" i="16"/>
  <c r="P62" i="16"/>
  <c r="Q9" i="7"/>
  <c r="K8" i="9"/>
  <c r="Q6" i="5"/>
  <c r="Q70" i="5" s="1"/>
  <c r="P64" i="16" l="1"/>
  <c r="Q65" i="5"/>
  <c r="Q30" i="16"/>
  <c r="M6" i="19"/>
  <c r="M26" i="19"/>
  <c r="R18" i="16"/>
  <c r="L8" i="9"/>
  <c r="R9" i="7"/>
  <c r="R6" i="5"/>
  <c r="R70" i="5" s="1"/>
  <c r="Q64" i="16" l="1"/>
  <c r="R65" i="5"/>
  <c r="R62" i="16"/>
  <c r="R30" i="16"/>
  <c r="S18" i="16"/>
  <c r="S30" i="16" s="1"/>
  <c r="N26" i="19"/>
  <c r="N6" i="19"/>
  <c r="S9" i="7"/>
  <c r="N8" i="9"/>
  <c r="M8" i="9"/>
  <c r="S6" i="5"/>
  <c r="S70" i="5" s="1"/>
  <c r="S64" i="16" l="1"/>
  <c r="R64" i="16"/>
  <c r="S65" i="5"/>
  <c r="S62" i="16"/>
  <c r="T18" i="16"/>
  <c r="O26" i="19"/>
  <c r="O6" i="19"/>
  <c r="T9" i="7"/>
  <c r="T6" i="5"/>
  <c r="T70" i="5" s="1"/>
  <c r="T65" i="5" l="1"/>
  <c r="U18" i="16"/>
  <c r="U62" i="16" s="1"/>
  <c r="T62" i="16"/>
  <c r="T30" i="16"/>
  <c r="P26" i="19"/>
  <c r="P6" i="19"/>
  <c r="U9" i="7"/>
  <c r="P8" i="9"/>
  <c r="O8" i="9"/>
  <c r="U6" i="5"/>
  <c r="U70" i="5" s="1"/>
  <c r="T64" i="16" l="1"/>
  <c r="U65" i="5"/>
  <c r="U30" i="16"/>
  <c r="V18" i="16"/>
  <c r="Q6" i="19"/>
  <c r="Q26" i="19"/>
  <c r="V9" i="7"/>
  <c r="V6" i="5"/>
  <c r="V70" i="5" s="1"/>
  <c r="U64" i="16" l="1"/>
  <c r="V65" i="5"/>
  <c r="W18" i="16"/>
  <c r="W62" i="16" s="1"/>
  <c r="V62" i="16"/>
  <c r="V30" i="16"/>
  <c r="R26" i="19"/>
  <c r="R6" i="19"/>
  <c r="W9" i="7"/>
  <c r="Q8" i="9"/>
  <c r="R8" i="9"/>
  <c r="W6" i="5"/>
  <c r="W70" i="5" s="1"/>
  <c r="V64" i="16" l="1"/>
  <c r="W65" i="5"/>
  <c r="W30" i="16"/>
  <c r="X18" i="16"/>
  <c r="S6" i="19"/>
  <c r="S26" i="19"/>
  <c r="X9" i="7"/>
  <c r="X6" i="5"/>
  <c r="X70" i="5" s="1"/>
  <c r="W64" i="16" l="1"/>
  <c r="X65" i="5"/>
  <c r="Y18" i="16"/>
  <c r="Y30" i="16" s="1"/>
  <c r="X30" i="16"/>
  <c r="X62" i="16"/>
  <c r="T26" i="19"/>
  <c r="T6" i="19"/>
  <c r="Y9" i="7"/>
  <c r="T8" i="9"/>
  <c r="S8" i="9"/>
  <c r="Y6" i="5"/>
  <c r="Y70" i="5" s="1"/>
  <c r="Y64" i="16" l="1"/>
  <c r="X64" i="16"/>
  <c r="Y65" i="5"/>
  <c r="Y62" i="16"/>
  <c r="Z18" i="16"/>
  <c r="U6" i="19"/>
  <c r="U26" i="19"/>
  <c r="Z9" i="7"/>
  <c r="Z6" i="5"/>
  <c r="Z70" i="5" s="1"/>
  <c r="AF25" i="16"/>
  <c r="Z65" i="5" l="1"/>
  <c r="AA18" i="16"/>
  <c r="AA62" i="16" s="1"/>
  <c r="Z62" i="16"/>
  <c r="Z30" i="16"/>
  <c r="V26" i="19"/>
  <c r="V6" i="19"/>
  <c r="AA9" i="7"/>
  <c r="U8" i="9"/>
  <c r="V8" i="9"/>
  <c r="AA6" i="5"/>
  <c r="AA70" i="5" s="1"/>
  <c r="AF24" i="16"/>
  <c r="Z64" i="16" l="1"/>
  <c r="AA65" i="5"/>
  <c r="AA30" i="16"/>
  <c r="AB18" i="16"/>
  <c r="W6" i="19"/>
  <c r="W26" i="19"/>
  <c r="AF26" i="16"/>
  <c r="AB9" i="7"/>
  <c r="AB6" i="5"/>
  <c r="AB70" i="5" s="1"/>
  <c r="AF27" i="16"/>
  <c r="AA64" i="16" l="1"/>
  <c r="AB65" i="5"/>
  <c r="AB30" i="16"/>
  <c r="AB62" i="16"/>
  <c r="AC18" i="16"/>
  <c r="AC30" i="16" s="1"/>
  <c r="X26" i="19"/>
  <c r="X6" i="19"/>
  <c r="AC9" i="7"/>
  <c r="X8" i="9"/>
  <c r="W8" i="9"/>
  <c r="AC6" i="5"/>
  <c r="AC70" i="5" s="1"/>
  <c r="AC64" i="16" l="1"/>
  <c r="AB64" i="16"/>
  <c r="AC65" i="5"/>
  <c r="AC62" i="16"/>
  <c r="AD18" i="16"/>
  <c r="AD11" i="5"/>
  <c r="Y26" i="19"/>
  <c r="Y6" i="19"/>
  <c r="AD9" i="7"/>
  <c r="AE9" i="7"/>
  <c r="AD11" i="4"/>
  <c r="Z6" i="19" l="1"/>
  <c r="Z26" i="19"/>
  <c r="AD62" i="16"/>
  <c r="AD30" i="16"/>
  <c r="AF9" i="7"/>
  <c r="Z8" i="9"/>
  <c r="Y8" i="9"/>
  <c r="AD64" i="16" l="1"/>
  <c r="AE18" i="16"/>
  <c r="AF19" i="16"/>
  <c r="AA26" i="19"/>
  <c r="AB26" i="19" s="1"/>
  <c r="AA6" i="19"/>
  <c r="AB6" i="19" s="1"/>
  <c r="AD10" i="5"/>
  <c r="AA8" i="9"/>
  <c r="F6" i="4"/>
  <c r="G6" i="4" s="1"/>
  <c r="H6" i="4" s="1"/>
  <c r="I6" i="4" s="1"/>
  <c r="J6" i="4" s="1"/>
  <c r="K6" i="4" s="1"/>
  <c r="L6" i="4" s="1"/>
  <c r="M6" i="4" s="1"/>
  <c r="N6" i="4" s="1"/>
  <c r="O6" i="4" s="1"/>
  <c r="P6" i="4" s="1"/>
  <c r="Q6" i="4" s="1"/>
  <c r="R6" i="4" s="1"/>
  <c r="S6" i="4" s="1"/>
  <c r="T6" i="4" s="1"/>
  <c r="U6" i="4" s="1"/>
  <c r="V6" i="4" s="1"/>
  <c r="W6" i="4" s="1"/>
  <c r="X6" i="4" s="1"/>
  <c r="Y6" i="4" s="1"/>
  <c r="Z6" i="4" s="1"/>
  <c r="AA6" i="4" s="1"/>
  <c r="AB6" i="4" s="1"/>
  <c r="AC6" i="4" s="1"/>
  <c r="AE62" i="16" l="1"/>
  <c r="AF62" i="16" s="1"/>
  <c r="H75" i="16" s="1"/>
  <c r="AF18" i="16"/>
  <c r="F75" i="16" s="1"/>
  <c r="H9" i="13" l="1"/>
  <c r="E13" i="8"/>
  <c r="J4" i="3"/>
  <c r="E14" i="8" l="1"/>
  <c r="E12" i="8"/>
  <c r="E16" i="3"/>
  <c r="C10" i="13"/>
  <c r="D10" i="13"/>
  <c r="I52" i="5"/>
  <c r="H52" i="5"/>
  <c r="J52" i="5"/>
  <c r="G52" i="5"/>
  <c r="F52" i="5"/>
  <c r="H7" i="13"/>
  <c r="I7" i="13" s="1"/>
  <c r="F68" i="5"/>
  <c r="L4" i="3"/>
  <c r="N4" i="3" s="1"/>
  <c r="P4" i="3" s="1"/>
  <c r="R4" i="3" s="1"/>
  <c r="T4" i="3" s="1"/>
  <c r="E17" i="8" l="1"/>
  <c r="F41" i="11"/>
  <c r="E11" i="8"/>
  <c r="F7" i="3"/>
  <c r="F8" i="8" s="1"/>
  <c r="G9" i="11"/>
  <c r="G21" i="11" s="1"/>
  <c r="H11" i="20"/>
  <c r="H24" i="20" s="1"/>
  <c r="J9" i="11"/>
  <c r="J21" i="11" s="1"/>
  <c r="K11" i="20"/>
  <c r="K24" i="20" s="1"/>
  <c r="I9" i="11"/>
  <c r="I21" i="11" s="1"/>
  <c r="J11" i="20"/>
  <c r="J24" i="20" s="1"/>
  <c r="H9" i="11"/>
  <c r="H21" i="11" s="1"/>
  <c r="I11" i="20"/>
  <c r="I24" i="20" s="1"/>
  <c r="F9" i="11"/>
  <c r="F21" i="11" s="1"/>
  <c r="H8" i="13"/>
  <c r="G51" i="5"/>
  <c r="E11" i="19" s="1"/>
  <c r="E12" i="19" s="1"/>
  <c r="I25" i="7"/>
  <c r="I24" i="7" s="1"/>
  <c r="J51" i="5"/>
  <c r="L25" i="7"/>
  <c r="L24" i="7" s="1"/>
  <c r="L38" i="7" s="1"/>
  <c r="H51" i="5"/>
  <c r="J25" i="7"/>
  <c r="J24" i="7" s="1"/>
  <c r="J38" i="7" s="1"/>
  <c r="I51" i="5"/>
  <c r="K25" i="7"/>
  <c r="K24" i="7" s="1"/>
  <c r="K38" i="7" s="1"/>
  <c r="E52" i="5"/>
  <c r="AD52" i="5" s="1"/>
  <c r="H25" i="7"/>
  <c r="H24" i="7" s="1"/>
  <c r="H38" i="7" s="1"/>
  <c r="F51" i="5"/>
  <c r="B10" i="13"/>
  <c r="H10" i="13" s="1"/>
  <c r="G66" i="5"/>
  <c r="F73" i="5"/>
  <c r="D11" i="19" l="1"/>
  <c r="G11" i="20"/>
  <c r="E9" i="11"/>
  <c r="E21" i="11" s="1"/>
  <c r="AD21" i="11" s="1"/>
  <c r="H30" i="11" s="1"/>
  <c r="K67" i="16"/>
  <c r="G11" i="19"/>
  <c r="G12" i="19" s="1"/>
  <c r="J67" i="16"/>
  <c r="F11" i="19"/>
  <c r="F12" i="19" s="1"/>
  <c r="L67" i="16"/>
  <c r="H11" i="19"/>
  <c r="H12" i="19" s="1"/>
  <c r="G24" i="20"/>
  <c r="D6" i="9"/>
  <c r="D14" i="9" s="1"/>
  <c r="I67" i="16"/>
  <c r="F60" i="5"/>
  <c r="I38" i="7"/>
  <c r="F9" i="3"/>
  <c r="F10" i="8" s="1"/>
  <c r="F15" i="3"/>
  <c r="F16" i="8" s="1"/>
  <c r="F6" i="3"/>
  <c r="F8" i="3"/>
  <c r="F9" i="8" s="1"/>
  <c r="G8" i="11"/>
  <c r="I8" i="11"/>
  <c r="F6" i="9"/>
  <c r="F14" i="9" s="1"/>
  <c r="J8" i="11"/>
  <c r="G6" i="9"/>
  <c r="G14" i="9" s="1"/>
  <c r="H8" i="11"/>
  <c r="E6" i="9"/>
  <c r="E14" i="9" s="1"/>
  <c r="E51" i="5"/>
  <c r="G25" i="7"/>
  <c r="G24" i="7" s="1"/>
  <c r="F8" i="11"/>
  <c r="C6" i="9"/>
  <c r="C14" i="9" s="1"/>
  <c r="G67" i="5"/>
  <c r="G68" i="5" s="1"/>
  <c r="H66" i="5" s="1"/>
  <c r="G71" i="5"/>
  <c r="G74" i="5" s="1"/>
  <c r="F11" i="3"/>
  <c r="F12" i="8" s="1"/>
  <c r="F13" i="3"/>
  <c r="F14" i="8" s="1"/>
  <c r="F12" i="3"/>
  <c r="F13" i="8" s="1"/>
  <c r="F10" i="3"/>
  <c r="F11" i="8" s="1"/>
  <c r="F14" i="3"/>
  <c r="F15" i="8" s="1"/>
  <c r="E31" i="19" l="1"/>
  <c r="F16" i="3"/>
  <c r="D12" i="19"/>
  <c r="F11" i="20"/>
  <c r="F24" i="20" s="1"/>
  <c r="AE24" i="20" s="1"/>
  <c r="I35" i="20" s="1"/>
  <c r="AD51" i="5"/>
  <c r="F17" i="8"/>
  <c r="F7" i="8"/>
  <c r="AD9" i="11"/>
  <c r="F30" i="11" s="1"/>
  <c r="C11" i="19"/>
  <c r="C12" i="19" s="1"/>
  <c r="H67" i="16"/>
  <c r="G16" i="6"/>
  <c r="F15" i="17"/>
  <c r="H16" i="6"/>
  <c r="G15" i="17"/>
  <c r="I16" i="6"/>
  <c r="H15" i="17"/>
  <c r="K16" i="6"/>
  <c r="J15" i="17"/>
  <c r="J16" i="6"/>
  <c r="I15" i="17"/>
  <c r="G39" i="11"/>
  <c r="G40" i="11" s="1"/>
  <c r="G37" i="5"/>
  <c r="I44" i="16" s="1"/>
  <c r="E8" i="11"/>
  <c r="E20" i="11" s="1"/>
  <c r="E60" i="5"/>
  <c r="G14" i="6"/>
  <c r="H67" i="5"/>
  <c r="H68" i="5" s="1"/>
  <c r="I66" i="5" s="1"/>
  <c r="G20" i="11"/>
  <c r="B6" i="9"/>
  <c r="B14" i="9" s="1"/>
  <c r="AA14" i="9" s="1"/>
  <c r="H20" i="11"/>
  <c r="J20" i="11"/>
  <c r="I20" i="11"/>
  <c r="AF25" i="7"/>
  <c r="F20" i="11"/>
  <c r="G72" i="5"/>
  <c r="G73" i="5" s="1"/>
  <c r="H71" i="5" s="1"/>
  <c r="H74" i="5" s="1"/>
  <c r="AF24" i="7"/>
  <c r="H46" i="7" s="1"/>
  <c r="E52" i="4"/>
  <c r="J52" i="4"/>
  <c r="G52" i="4"/>
  <c r="K52" i="4"/>
  <c r="M52" i="4"/>
  <c r="O52" i="4"/>
  <c r="Q52" i="4"/>
  <c r="S52" i="4"/>
  <c r="U52" i="4"/>
  <c r="W52" i="4"/>
  <c r="AC52" i="4"/>
  <c r="T52" i="4"/>
  <c r="I52" i="4"/>
  <c r="Y52" i="4"/>
  <c r="AA52" i="4"/>
  <c r="L52" i="4"/>
  <c r="AB52" i="4"/>
  <c r="N52" i="4"/>
  <c r="V52" i="4"/>
  <c r="Z52" i="4"/>
  <c r="H52" i="4"/>
  <c r="X52" i="4"/>
  <c r="P52" i="4"/>
  <c r="R52" i="4"/>
  <c r="F52" i="4"/>
  <c r="F31" i="19" l="1"/>
  <c r="G67" i="16"/>
  <c r="AF67" i="16" s="1"/>
  <c r="H80" i="16" s="1"/>
  <c r="AB11" i="19"/>
  <c r="AB12" i="19"/>
  <c r="AE11" i="20"/>
  <c r="G35" i="20" s="1"/>
  <c r="AF46" i="16"/>
  <c r="F80" i="16" s="1"/>
  <c r="G69" i="16"/>
  <c r="H70" i="16"/>
  <c r="H69" i="16"/>
  <c r="I41" i="16"/>
  <c r="I54" i="16" s="1"/>
  <c r="I55" i="16" s="1"/>
  <c r="I17" i="17"/>
  <c r="J17" i="17"/>
  <c r="H17" i="17"/>
  <c r="G17" i="17"/>
  <c r="F14" i="17"/>
  <c r="F17" i="17"/>
  <c r="F16" i="6"/>
  <c r="F14" i="6" s="1"/>
  <c r="E15" i="17"/>
  <c r="G22" i="5"/>
  <c r="E28" i="19" s="1"/>
  <c r="I22" i="7"/>
  <c r="AD8" i="11"/>
  <c r="AE8" i="11" s="1"/>
  <c r="I67" i="5"/>
  <c r="I68" i="5" s="1"/>
  <c r="J66" i="5" s="1"/>
  <c r="AD10" i="4"/>
  <c r="AD20" i="11"/>
  <c r="AA6" i="9"/>
  <c r="H72" i="5"/>
  <c r="H73" i="5" s="1"/>
  <c r="I71" i="5" s="1"/>
  <c r="I74" i="5" s="1"/>
  <c r="S8" i="7"/>
  <c r="V8" i="7"/>
  <c r="M8" i="7"/>
  <c r="AB8" i="7"/>
  <c r="U8" i="7"/>
  <c r="L8" i="7"/>
  <c r="Y8" i="7"/>
  <c r="N8" i="7"/>
  <c r="G31" i="19" l="1"/>
  <c r="AE16" i="6"/>
  <c r="G60" i="5"/>
  <c r="G70" i="16"/>
  <c r="G12" i="18"/>
  <c r="G10" i="18"/>
  <c r="I66" i="16"/>
  <c r="AD15" i="17"/>
  <c r="E14" i="17"/>
  <c r="E17" i="17"/>
  <c r="AD17" i="17" s="1"/>
  <c r="Y36" i="7"/>
  <c r="U36" i="7"/>
  <c r="M36" i="7"/>
  <c r="S36" i="7"/>
  <c r="N36" i="7"/>
  <c r="L36" i="7"/>
  <c r="AB36" i="7"/>
  <c r="V36" i="7"/>
  <c r="J67" i="5"/>
  <c r="J68" i="5" s="1"/>
  <c r="K66" i="5" s="1"/>
  <c r="K67" i="5" s="1"/>
  <c r="K68" i="5" s="1"/>
  <c r="L66" i="5" s="1"/>
  <c r="H37" i="5"/>
  <c r="J44" i="16" s="1"/>
  <c r="D7" i="9"/>
  <c r="D15" i="9" s="1"/>
  <c r="G7" i="11" s="1"/>
  <c r="H8" i="20" s="1"/>
  <c r="I19" i="7"/>
  <c r="I37" i="7" s="1"/>
  <c r="I72" i="5"/>
  <c r="I73" i="5" s="1"/>
  <c r="J71" i="5" s="1"/>
  <c r="J74" i="5" s="1"/>
  <c r="P12" i="9"/>
  <c r="P16" i="9" s="1"/>
  <c r="S6" i="11" s="1"/>
  <c r="S10" i="17" s="1"/>
  <c r="S9" i="17" s="1"/>
  <c r="T12" i="9"/>
  <c r="T16" i="9" s="1"/>
  <c r="W6" i="11" s="1"/>
  <c r="W10" i="17" s="1"/>
  <c r="W9" i="17" s="1"/>
  <c r="W12" i="9"/>
  <c r="W16" i="9" s="1"/>
  <c r="Z6" i="11" s="1"/>
  <c r="Z10" i="17" s="1"/>
  <c r="Z9" i="17" s="1"/>
  <c r="Q12" i="9"/>
  <c r="Q16" i="9" s="1"/>
  <c r="T6" i="11" s="1"/>
  <c r="T10" i="17" s="1"/>
  <c r="T9" i="17" s="1"/>
  <c r="N12" i="9"/>
  <c r="N16" i="9" s="1"/>
  <c r="Q6" i="11" s="1"/>
  <c r="Q10" i="17" s="1"/>
  <c r="Q9" i="17" s="1"/>
  <c r="I12" i="9"/>
  <c r="I16" i="9" s="1"/>
  <c r="L6" i="11" s="1"/>
  <c r="L10" i="17" s="1"/>
  <c r="L9" i="17" s="1"/>
  <c r="G12" i="9"/>
  <c r="G16" i="9" s="1"/>
  <c r="J6" i="11" s="1"/>
  <c r="J10" i="17" s="1"/>
  <c r="J9" i="17" s="1"/>
  <c r="H12" i="9"/>
  <c r="H16" i="9" s="1"/>
  <c r="K6" i="11" s="1"/>
  <c r="K10" i="17" s="1"/>
  <c r="K9" i="17" s="1"/>
  <c r="J8" i="7"/>
  <c r="Q8" i="7"/>
  <c r="AD8" i="7"/>
  <c r="G8" i="7"/>
  <c r="G28" i="7" s="1"/>
  <c r="K8" i="7"/>
  <c r="T8" i="7"/>
  <c r="W8" i="7"/>
  <c r="AC8" i="7"/>
  <c r="R8" i="7"/>
  <c r="I8" i="7"/>
  <c r="H8" i="7"/>
  <c r="H28" i="7" s="1"/>
  <c r="AA8" i="7"/>
  <c r="P8" i="7"/>
  <c r="Z8" i="7"/>
  <c r="X8" i="7"/>
  <c r="O8" i="7"/>
  <c r="F10" i="18" l="1"/>
  <c r="F41" i="18" s="1"/>
  <c r="H31" i="19"/>
  <c r="I28" i="7"/>
  <c r="I40" i="7" s="1"/>
  <c r="AE15" i="17"/>
  <c r="H21" i="20"/>
  <c r="I37" i="5"/>
  <c r="K44" i="16" s="1"/>
  <c r="K41" i="16" s="1"/>
  <c r="K54" i="16" s="1"/>
  <c r="K55" i="16" s="1"/>
  <c r="T12" i="17"/>
  <c r="U8" i="18" s="1"/>
  <c r="U30" i="18" s="1"/>
  <c r="U7" i="18"/>
  <c r="U29" i="18" s="1"/>
  <c r="W12" i="17"/>
  <c r="X8" i="18" s="1"/>
  <c r="X30" i="18" s="1"/>
  <c r="X7" i="18"/>
  <c r="X29" i="18" s="1"/>
  <c r="Z12" i="17"/>
  <c r="AA8" i="18" s="1"/>
  <c r="AA30" i="18" s="1"/>
  <c r="AA7" i="18"/>
  <c r="AA29" i="18" s="1"/>
  <c r="K12" i="17"/>
  <c r="L8" i="18" s="1"/>
  <c r="L30" i="18" s="1"/>
  <c r="L7" i="18"/>
  <c r="L29" i="18" s="1"/>
  <c r="L12" i="17"/>
  <c r="M8" i="18" s="1"/>
  <c r="M30" i="18" s="1"/>
  <c r="M7" i="18"/>
  <c r="M29" i="18" s="1"/>
  <c r="J12" i="17"/>
  <c r="K8" i="18" s="1"/>
  <c r="K30" i="18" s="1"/>
  <c r="K7" i="18"/>
  <c r="K29" i="18" s="1"/>
  <c r="Q12" i="17"/>
  <c r="R8" i="18" s="1"/>
  <c r="R30" i="18" s="1"/>
  <c r="R7" i="18"/>
  <c r="R29" i="18" s="1"/>
  <c r="S12" i="17"/>
  <c r="T8" i="18" s="1"/>
  <c r="T30" i="18" s="1"/>
  <c r="T7" i="18"/>
  <c r="T29" i="18" s="1"/>
  <c r="G43" i="18"/>
  <c r="G41" i="18"/>
  <c r="J41" i="16"/>
  <c r="J54" i="16" s="1"/>
  <c r="J55" i="16" s="1"/>
  <c r="I69" i="16"/>
  <c r="F12" i="18"/>
  <c r="F43" i="18" s="1"/>
  <c r="H15" i="6"/>
  <c r="H14" i="6" s="1"/>
  <c r="G18" i="17"/>
  <c r="H22" i="5"/>
  <c r="F28" i="19" s="1"/>
  <c r="J22" i="7"/>
  <c r="J19" i="7" s="1"/>
  <c r="J28" i="7" s="1"/>
  <c r="O36" i="7"/>
  <c r="Z36" i="7"/>
  <c r="AA36" i="7"/>
  <c r="AC36" i="7"/>
  <c r="T36" i="7"/>
  <c r="Q36" i="7"/>
  <c r="X36" i="7"/>
  <c r="P36" i="7"/>
  <c r="R36" i="7"/>
  <c r="W36" i="7"/>
  <c r="K36" i="7"/>
  <c r="AD36" i="7"/>
  <c r="J36" i="7"/>
  <c r="H8" i="10"/>
  <c r="G19" i="11"/>
  <c r="J72" i="5"/>
  <c r="J73" i="5" s="1"/>
  <c r="K71" i="5" s="1"/>
  <c r="K74" i="5" s="1"/>
  <c r="V12" i="9"/>
  <c r="V16" i="9" s="1"/>
  <c r="Y6" i="11" s="1"/>
  <c r="Y10" i="17" s="1"/>
  <c r="Y9" i="17" s="1"/>
  <c r="X12" i="9"/>
  <c r="X16" i="9" s="1"/>
  <c r="AA6" i="11" s="1"/>
  <c r="AA10" i="17" s="1"/>
  <c r="AA9" i="17" s="1"/>
  <c r="Q18" i="11"/>
  <c r="R9" i="6"/>
  <c r="U9" i="6"/>
  <c r="T18" i="11"/>
  <c r="Z18" i="11"/>
  <c r="AA9" i="6"/>
  <c r="W18" i="11"/>
  <c r="X9" i="6"/>
  <c r="S18" i="11"/>
  <c r="T9" i="6"/>
  <c r="Z12" i="9"/>
  <c r="Z16" i="9" s="1"/>
  <c r="AC6" i="11" s="1"/>
  <c r="AC10" i="17" s="1"/>
  <c r="S12" i="9"/>
  <c r="S16" i="9" s="1"/>
  <c r="V6" i="11" s="1"/>
  <c r="V10" i="17" s="1"/>
  <c r="V9" i="17" s="1"/>
  <c r="U12" i="9"/>
  <c r="U16" i="9" s="1"/>
  <c r="X6" i="11" s="1"/>
  <c r="X10" i="17" s="1"/>
  <c r="X9" i="17" s="1"/>
  <c r="K12" i="9"/>
  <c r="K16" i="9" s="1"/>
  <c r="N6" i="11" s="1"/>
  <c r="N10" i="17" s="1"/>
  <c r="N9" i="17" s="1"/>
  <c r="M12" i="9"/>
  <c r="M16" i="9" s="1"/>
  <c r="P6" i="11" s="1"/>
  <c r="P10" i="17" s="1"/>
  <c r="P9" i="17" s="1"/>
  <c r="R12" i="9"/>
  <c r="R16" i="9" s="1"/>
  <c r="U6" i="11" s="1"/>
  <c r="U10" i="17" s="1"/>
  <c r="U9" i="17" s="1"/>
  <c r="O12" i="9"/>
  <c r="O16" i="9" s="1"/>
  <c r="R6" i="11" s="1"/>
  <c r="R10" i="17" s="1"/>
  <c r="R9" i="17" s="1"/>
  <c r="Y12" i="9"/>
  <c r="Y16" i="9" s="1"/>
  <c r="AB6" i="11" s="1"/>
  <c r="AB10" i="17" s="1"/>
  <c r="AB9" i="17" s="1"/>
  <c r="L12" i="9"/>
  <c r="L16" i="9" s="1"/>
  <c r="O6" i="11" s="1"/>
  <c r="O10" i="17" s="1"/>
  <c r="O9" i="17" s="1"/>
  <c r="J12" i="9"/>
  <c r="J16" i="9" s="1"/>
  <c r="M6" i="11" s="1"/>
  <c r="M10" i="17" s="1"/>
  <c r="M9" i="17" s="1"/>
  <c r="C12" i="9"/>
  <c r="C16" i="9" s="1"/>
  <c r="F6" i="11" s="1"/>
  <c r="D12" i="9"/>
  <c r="D16" i="9" s="1"/>
  <c r="G6" i="11" s="1"/>
  <c r="F12" i="9"/>
  <c r="F16" i="9" s="1"/>
  <c r="I6" i="11" s="1"/>
  <c r="I10" i="17" s="1"/>
  <c r="I9" i="17" s="1"/>
  <c r="B12" i="9"/>
  <c r="E12" i="9"/>
  <c r="E16" i="9" s="1"/>
  <c r="H6" i="11" s="1"/>
  <c r="H10" i="17" s="1"/>
  <c r="H9" i="17" s="1"/>
  <c r="K18" i="11"/>
  <c r="L9" i="6"/>
  <c r="M8" i="21" s="1"/>
  <c r="J18" i="11"/>
  <c r="K9" i="6"/>
  <c r="L8" i="21" s="1"/>
  <c r="L18" i="11"/>
  <c r="M9" i="6"/>
  <c r="L67" i="5"/>
  <c r="L68" i="5" s="1"/>
  <c r="M66" i="5" s="1"/>
  <c r="H36" i="7"/>
  <c r="H40" i="7"/>
  <c r="I36" i="7"/>
  <c r="G36" i="7"/>
  <c r="G40" i="7"/>
  <c r="AE8" i="7"/>
  <c r="K66" i="16" l="1"/>
  <c r="K70" i="16"/>
  <c r="I31" i="19"/>
  <c r="T6" i="20"/>
  <c r="T18" i="20" s="1"/>
  <c r="U8" i="21"/>
  <c r="X6" i="20"/>
  <c r="X18" i="20" s="1"/>
  <c r="Y8" i="21"/>
  <c r="AA6" i="20"/>
  <c r="AA18" i="20" s="1"/>
  <c r="AB8" i="21"/>
  <c r="R6" i="20"/>
  <c r="R18" i="20" s="1"/>
  <c r="S8" i="21"/>
  <c r="H21" i="10"/>
  <c r="I10" i="21"/>
  <c r="M6" i="20"/>
  <c r="N8" i="21"/>
  <c r="L20" i="21"/>
  <c r="M20" i="21"/>
  <c r="U6" i="20"/>
  <c r="U18" i="20" s="1"/>
  <c r="V8" i="21"/>
  <c r="M18" i="20"/>
  <c r="K6" i="10"/>
  <c r="K18" i="10" s="1"/>
  <c r="K6" i="20"/>
  <c r="L6" i="10"/>
  <c r="L18" i="10" s="1"/>
  <c r="L6" i="20"/>
  <c r="H60" i="5"/>
  <c r="I22" i="5"/>
  <c r="G28" i="19" s="1"/>
  <c r="K22" i="7"/>
  <c r="K19" i="7" s="1"/>
  <c r="K28" i="7" s="1"/>
  <c r="AB12" i="17"/>
  <c r="AC8" i="18" s="1"/>
  <c r="AC30" i="18" s="1"/>
  <c r="AC7" i="18"/>
  <c r="AC29" i="18" s="1"/>
  <c r="U12" i="17"/>
  <c r="V8" i="18" s="1"/>
  <c r="V30" i="18" s="1"/>
  <c r="V7" i="18"/>
  <c r="V29" i="18" s="1"/>
  <c r="V12" i="17"/>
  <c r="W8" i="18" s="1"/>
  <c r="W30" i="18" s="1"/>
  <c r="W7" i="18"/>
  <c r="W29" i="18" s="1"/>
  <c r="AA12" i="17"/>
  <c r="AB8" i="18" s="1"/>
  <c r="AB30" i="18" s="1"/>
  <c r="AB7" i="18"/>
  <c r="AB29" i="18" s="1"/>
  <c r="X12" i="17"/>
  <c r="Y8" i="18" s="1"/>
  <c r="Y30" i="18" s="1"/>
  <c r="Y7" i="18"/>
  <c r="Y29" i="18" s="1"/>
  <c r="Y12" i="17"/>
  <c r="Z8" i="18" s="1"/>
  <c r="Z30" i="18" s="1"/>
  <c r="Z7" i="18"/>
  <c r="Z29" i="18" s="1"/>
  <c r="M12" i="17"/>
  <c r="N8" i="18" s="1"/>
  <c r="N30" i="18" s="1"/>
  <c r="N7" i="18"/>
  <c r="N29" i="18" s="1"/>
  <c r="N12" i="17"/>
  <c r="O8" i="18" s="1"/>
  <c r="O30" i="18" s="1"/>
  <c r="O7" i="18"/>
  <c r="O29" i="18" s="1"/>
  <c r="H12" i="17"/>
  <c r="I8" i="18" s="1"/>
  <c r="I30" i="18" s="1"/>
  <c r="I7" i="18"/>
  <c r="I29" i="18" s="1"/>
  <c r="I12" i="17"/>
  <c r="J8" i="18" s="1"/>
  <c r="J30" i="18" s="1"/>
  <c r="J7" i="18"/>
  <c r="J29" i="18" s="1"/>
  <c r="O12" i="17"/>
  <c r="P8" i="18" s="1"/>
  <c r="P30" i="18" s="1"/>
  <c r="P7" i="18"/>
  <c r="P29" i="18" s="1"/>
  <c r="R12" i="17"/>
  <c r="S8" i="18" s="1"/>
  <c r="S30" i="18" s="1"/>
  <c r="S7" i="18"/>
  <c r="S29" i="18" s="1"/>
  <c r="P12" i="17"/>
  <c r="Q8" i="18" s="1"/>
  <c r="Q30" i="18" s="1"/>
  <c r="Q7" i="18"/>
  <c r="Q29" i="18" s="1"/>
  <c r="I70" i="16"/>
  <c r="J66" i="16"/>
  <c r="F12" i="11"/>
  <c r="F24" i="11" s="1"/>
  <c r="F10" i="17"/>
  <c r="F9" i="17" s="1"/>
  <c r="G20" i="17"/>
  <c r="G14" i="17"/>
  <c r="G12" i="11"/>
  <c r="G24" i="11" s="1"/>
  <c r="G10" i="17"/>
  <c r="G9" i="17" s="1"/>
  <c r="J37" i="7"/>
  <c r="E7" i="9"/>
  <c r="E15" i="9" s="1"/>
  <c r="J37" i="5"/>
  <c r="L44" i="16" s="1"/>
  <c r="K72" i="5"/>
  <c r="K73" i="5" s="1"/>
  <c r="L71" i="5" s="1"/>
  <c r="L74" i="5" s="1"/>
  <c r="AD52" i="4"/>
  <c r="O18" i="11"/>
  <c r="P9" i="6"/>
  <c r="AB18" i="11"/>
  <c r="AC9" i="6"/>
  <c r="S9" i="6"/>
  <c r="R18" i="11"/>
  <c r="U18" i="11"/>
  <c r="V9" i="6"/>
  <c r="Q9" i="6"/>
  <c r="P18" i="11"/>
  <c r="N18" i="11"/>
  <c r="O9" i="6"/>
  <c r="Y9" i="6"/>
  <c r="X18" i="11"/>
  <c r="W9" i="6"/>
  <c r="V18" i="11"/>
  <c r="AC18" i="11"/>
  <c r="AD9" i="6"/>
  <c r="AE8" i="21" s="1"/>
  <c r="T6" i="10"/>
  <c r="T8" i="6"/>
  <c r="X6" i="10"/>
  <c r="X8" i="6"/>
  <c r="AA8" i="6"/>
  <c r="AA6" i="10"/>
  <c r="R8" i="6"/>
  <c r="R6" i="10"/>
  <c r="AB9" i="6"/>
  <c r="AA18" i="11"/>
  <c r="Z9" i="6"/>
  <c r="Y18" i="11"/>
  <c r="U6" i="10"/>
  <c r="U8" i="6"/>
  <c r="M6" i="10"/>
  <c r="M8" i="6"/>
  <c r="I9" i="6"/>
  <c r="J8" i="21" s="1"/>
  <c r="H18" i="11"/>
  <c r="AA12" i="9"/>
  <c r="B16" i="9"/>
  <c r="J9" i="6"/>
  <c r="K8" i="21" s="1"/>
  <c r="I18" i="11"/>
  <c r="H9" i="6"/>
  <c r="I8" i="21" s="1"/>
  <c r="G18" i="11"/>
  <c r="F18" i="11"/>
  <c r="G9" i="6"/>
  <c r="H8" i="21" s="1"/>
  <c r="N9" i="6"/>
  <c r="M18" i="11"/>
  <c r="M67" i="5"/>
  <c r="M68" i="5" s="1"/>
  <c r="N66" i="5" s="1"/>
  <c r="AE36" i="7"/>
  <c r="AF36" i="7" s="1"/>
  <c r="J44" i="7" s="1"/>
  <c r="AF8" i="7"/>
  <c r="H44" i="7" s="1"/>
  <c r="J40" i="7"/>
  <c r="K69" i="16" l="1"/>
  <c r="H10" i="18"/>
  <c r="H41" i="18" s="1"/>
  <c r="J31" i="19"/>
  <c r="AE20" i="21"/>
  <c r="V6" i="20"/>
  <c r="W8" i="21"/>
  <c r="AC6" i="20"/>
  <c r="AC18" i="20" s="1"/>
  <c r="AD8" i="21"/>
  <c r="P6" i="20"/>
  <c r="P18" i="20" s="1"/>
  <c r="Q8" i="21"/>
  <c r="N6" i="20"/>
  <c r="N18" i="20" s="1"/>
  <c r="O8" i="21"/>
  <c r="I20" i="21"/>
  <c r="K20" i="21"/>
  <c r="J20" i="21"/>
  <c r="Z6" i="20"/>
  <c r="AA8" i="21"/>
  <c r="AB6" i="20"/>
  <c r="AB18" i="20" s="1"/>
  <c r="AC8" i="21"/>
  <c r="W6" i="20"/>
  <c r="W18" i="20" s="1"/>
  <c r="X8" i="21"/>
  <c r="Y6" i="20"/>
  <c r="Y18" i="20" s="1"/>
  <c r="Z8" i="21"/>
  <c r="Q6" i="20"/>
  <c r="Q18" i="20" s="1"/>
  <c r="R8" i="21"/>
  <c r="S6" i="20"/>
  <c r="S18" i="20" s="1"/>
  <c r="T8" i="21"/>
  <c r="V20" i="21"/>
  <c r="N20" i="21"/>
  <c r="I23" i="21"/>
  <c r="S20" i="21"/>
  <c r="AB20" i="21"/>
  <c r="Y20" i="21"/>
  <c r="U20" i="21"/>
  <c r="H20" i="21"/>
  <c r="O6" i="20"/>
  <c r="O18" i="20" s="1"/>
  <c r="P8" i="21"/>
  <c r="J6" i="10"/>
  <c r="J18" i="10" s="1"/>
  <c r="J6" i="20"/>
  <c r="Z18" i="20"/>
  <c r="G6" i="10"/>
  <c r="G18" i="10" s="1"/>
  <c r="G6" i="20"/>
  <c r="AD6" i="10"/>
  <c r="AD18" i="10" s="1"/>
  <c r="AD6" i="20"/>
  <c r="V18" i="20"/>
  <c r="L18" i="20"/>
  <c r="K18" i="20"/>
  <c r="H6" i="10"/>
  <c r="H18" i="10" s="1"/>
  <c r="H6" i="20"/>
  <c r="I6" i="10"/>
  <c r="I18" i="10" s="1"/>
  <c r="I6" i="20"/>
  <c r="I60" i="5"/>
  <c r="K37" i="5"/>
  <c r="M44" i="16" s="1"/>
  <c r="M41" i="16" s="1"/>
  <c r="M54" i="16" s="1"/>
  <c r="M55" i="16" s="1"/>
  <c r="G12" i="17"/>
  <c r="H8" i="18" s="1"/>
  <c r="H30" i="18" s="1"/>
  <c r="H7" i="18"/>
  <c r="H29" i="18" s="1"/>
  <c r="F12" i="17"/>
  <c r="G8" i="18" s="1"/>
  <c r="G30" i="18" s="1"/>
  <c r="G7" i="18"/>
  <c r="G29" i="18" s="1"/>
  <c r="L72" i="5"/>
  <c r="L73" i="5" s="1"/>
  <c r="M71" i="5" s="1"/>
  <c r="M74" i="5" s="1"/>
  <c r="L41" i="16"/>
  <c r="L54" i="16" s="1"/>
  <c r="L55" i="16" s="1"/>
  <c r="J69" i="16"/>
  <c r="R18" i="10"/>
  <c r="AA18" i="10"/>
  <c r="M18" i="10"/>
  <c r="U18" i="10"/>
  <c r="X18" i="10"/>
  <c r="T18" i="10"/>
  <c r="J22" i="5"/>
  <c r="H28" i="19" s="1"/>
  <c r="L22" i="7"/>
  <c r="O6" i="10"/>
  <c r="O8" i="6"/>
  <c r="V6" i="10"/>
  <c r="V8" i="6"/>
  <c r="AC8" i="6"/>
  <c r="AC6" i="10"/>
  <c r="P6" i="10"/>
  <c r="P8" i="6"/>
  <c r="Z6" i="10"/>
  <c r="Z8" i="6"/>
  <c r="AB6" i="10"/>
  <c r="AB8" i="6"/>
  <c r="W6" i="10"/>
  <c r="W8" i="6"/>
  <c r="Y6" i="10"/>
  <c r="Y8" i="6"/>
  <c r="Q8" i="6"/>
  <c r="Q6" i="10"/>
  <c r="S8" i="6"/>
  <c r="S6" i="10"/>
  <c r="E6" i="11"/>
  <c r="AA16" i="9"/>
  <c r="N6" i="10"/>
  <c r="N8" i="6"/>
  <c r="H7" i="11"/>
  <c r="F7" i="9"/>
  <c r="N67" i="5"/>
  <c r="N68" i="5" s="1"/>
  <c r="O66" i="5" s="1"/>
  <c r="K37" i="7"/>
  <c r="K31" i="19" l="1"/>
  <c r="P20" i="21"/>
  <c r="T20" i="21"/>
  <c r="R20" i="21"/>
  <c r="Z20" i="21"/>
  <c r="X20" i="21"/>
  <c r="AC20" i="21"/>
  <c r="AA20" i="21"/>
  <c r="O20" i="21"/>
  <c r="Q20" i="21"/>
  <c r="AD20" i="21"/>
  <c r="W20" i="21"/>
  <c r="H18" i="17"/>
  <c r="H20" i="17" s="1"/>
  <c r="I8" i="20"/>
  <c r="I18" i="20"/>
  <c r="H18" i="20"/>
  <c r="AD18" i="20"/>
  <c r="G12" i="20"/>
  <c r="G25" i="20" s="1"/>
  <c r="G18" i="20"/>
  <c r="J18" i="20"/>
  <c r="M22" i="7"/>
  <c r="J60" i="5"/>
  <c r="M66" i="16"/>
  <c r="K22" i="5"/>
  <c r="I28" i="19" s="1"/>
  <c r="M72" i="5"/>
  <c r="M73" i="5" s="1"/>
  <c r="N71" i="5" s="1"/>
  <c r="N74" i="5" s="1"/>
  <c r="F26" i="17"/>
  <c r="G13" i="18" s="1"/>
  <c r="G44" i="18" s="1"/>
  <c r="G26" i="17"/>
  <c r="H13" i="18" s="1"/>
  <c r="H44" i="18" s="1"/>
  <c r="H12" i="18"/>
  <c r="J70" i="16"/>
  <c r="L66" i="16"/>
  <c r="M69" i="16"/>
  <c r="M70" i="16"/>
  <c r="E12" i="11"/>
  <c r="E10" i="17"/>
  <c r="I15" i="6"/>
  <c r="I14" i="6" s="1"/>
  <c r="H12" i="11"/>
  <c r="Y18" i="10"/>
  <c r="AB18" i="10"/>
  <c r="Z18" i="10"/>
  <c r="V18" i="10"/>
  <c r="S18" i="10"/>
  <c r="Q18" i="10"/>
  <c r="AC18" i="10"/>
  <c r="N18" i="10"/>
  <c r="W18" i="10"/>
  <c r="P18" i="10"/>
  <c r="O18" i="10"/>
  <c r="F9" i="6"/>
  <c r="E18" i="11"/>
  <c r="AD18" i="11" s="1"/>
  <c r="AD6" i="11"/>
  <c r="E24" i="11"/>
  <c r="G7" i="9"/>
  <c r="G15" i="9" s="1"/>
  <c r="J7" i="11" s="1"/>
  <c r="F15" i="9"/>
  <c r="O67" i="5"/>
  <c r="O68" i="5" s="1"/>
  <c r="P66" i="5" s="1"/>
  <c r="I8" i="10"/>
  <c r="J10" i="21" s="1"/>
  <c r="H19" i="11"/>
  <c r="K40" i="7"/>
  <c r="L19" i="7"/>
  <c r="L28" i="7" s="1"/>
  <c r="H14" i="17" l="1"/>
  <c r="L31" i="19"/>
  <c r="J23" i="21"/>
  <c r="F6" i="20"/>
  <c r="AE6" i="20" s="1"/>
  <c r="G8" i="21"/>
  <c r="J18" i="17"/>
  <c r="J14" i="17" s="1"/>
  <c r="K8" i="20"/>
  <c r="F18" i="20"/>
  <c r="AE18" i="20" s="1"/>
  <c r="I29" i="20" s="1"/>
  <c r="I21" i="20"/>
  <c r="L37" i="5"/>
  <c r="N44" i="16" s="1"/>
  <c r="N41" i="16" s="1"/>
  <c r="N54" i="16" s="1"/>
  <c r="N55" i="16" s="1"/>
  <c r="N72" i="5"/>
  <c r="N73" i="5" s="1"/>
  <c r="O71" i="5" s="1"/>
  <c r="O74" i="5" s="1"/>
  <c r="H43" i="18"/>
  <c r="L69" i="16"/>
  <c r="AD10" i="17"/>
  <c r="E9" i="17"/>
  <c r="F7" i="18" s="1"/>
  <c r="F29" i="18" s="1"/>
  <c r="K15" i="6"/>
  <c r="K14" i="6" s="1"/>
  <c r="J12" i="11"/>
  <c r="J24" i="11" s="1"/>
  <c r="L22" i="5"/>
  <c r="J28" i="19" s="1"/>
  <c r="M19" i="7"/>
  <c r="K60" i="5"/>
  <c r="D11" i="14"/>
  <c r="H28" i="11"/>
  <c r="AE6" i="11"/>
  <c r="F28" i="11"/>
  <c r="AE9" i="6"/>
  <c r="F6" i="10"/>
  <c r="H24" i="11"/>
  <c r="I21" i="10"/>
  <c r="K8" i="10"/>
  <c r="L10" i="21" s="1"/>
  <c r="J19" i="11"/>
  <c r="P67" i="5"/>
  <c r="P68" i="5" s="1"/>
  <c r="Q66" i="5" s="1"/>
  <c r="I7" i="11"/>
  <c r="L37" i="7"/>
  <c r="I10" i="18" l="1"/>
  <c r="I41" i="18" s="1"/>
  <c r="I12" i="18"/>
  <c r="I43" i="18" s="1"/>
  <c r="M31" i="19"/>
  <c r="F12" i="20"/>
  <c r="F25" i="20" s="1"/>
  <c r="L23" i="21"/>
  <c r="G20" i="21"/>
  <c r="AF20" i="21" s="1"/>
  <c r="J31" i="21" s="1"/>
  <c r="AF8" i="21"/>
  <c r="H31" i="21" s="1"/>
  <c r="J20" i="17"/>
  <c r="AF6" i="20"/>
  <c r="G29" i="20"/>
  <c r="K21" i="20"/>
  <c r="I18" i="17"/>
  <c r="I14" i="17" s="1"/>
  <c r="J8" i="20"/>
  <c r="N66" i="16"/>
  <c r="N22" i="7"/>
  <c r="N19" i="7" s="1"/>
  <c r="N28" i="7" s="1"/>
  <c r="L60" i="5"/>
  <c r="O72" i="5"/>
  <c r="O73" i="5" s="1"/>
  <c r="P71" i="5" s="1"/>
  <c r="P74" i="5" s="1"/>
  <c r="K10" i="18"/>
  <c r="K41" i="18" s="1"/>
  <c r="N69" i="16"/>
  <c r="N70" i="16"/>
  <c r="L70" i="16"/>
  <c r="E12" i="17"/>
  <c r="F8" i="18" s="1"/>
  <c r="F30" i="18" s="1"/>
  <c r="J15" i="6"/>
  <c r="J14" i="6" s="1"/>
  <c r="I12" i="11"/>
  <c r="M37" i="7"/>
  <c r="M28" i="7"/>
  <c r="M40" i="7" s="1"/>
  <c r="H7" i="9"/>
  <c r="H15" i="9" s="1"/>
  <c r="F18" i="10"/>
  <c r="AE18" i="10" s="1"/>
  <c r="I29" i="10" s="1"/>
  <c r="AE6" i="10"/>
  <c r="AF6" i="10" s="1"/>
  <c r="Q67" i="5"/>
  <c r="Q68" i="5" s="1"/>
  <c r="R66" i="5" s="1"/>
  <c r="K21" i="10"/>
  <c r="J8" i="10"/>
  <c r="K10" i="21" s="1"/>
  <c r="I19" i="11"/>
  <c r="L40" i="7"/>
  <c r="H26" i="17" l="1"/>
  <c r="I13" i="18" s="1"/>
  <c r="I44" i="18" s="1"/>
  <c r="J10" i="18"/>
  <c r="N31" i="19"/>
  <c r="I20" i="17"/>
  <c r="K23" i="21"/>
  <c r="J21" i="20"/>
  <c r="P72" i="5"/>
  <c r="P73" i="5" s="1"/>
  <c r="Q71" i="5" s="1"/>
  <c r="Q74" i="5" s="1"/>
  <c r="M37" i="5"/>
  <c r="O44" i="16" s="1"/>
  <c r="O41" i="16" s="1"/>
  <c r="O54" i="16" s="1"/>
  <c r="O55" i="16" s="1"/>
  <c r="J41" i="18"/>
  <c r="J26" i="17"/>
  <c r="K13" i="18" s="1"/>
  <c r="K44" i="18" s="1"/>
  <c r="K12" i="18"/>
  <c r="K43" i="18" s="1"/>
  <c r="E26" i="17"/>
  <c r="F13" i="18" s="1"/>
  <c r="F44" i="18" s="1"/>
  <c r="G29" i="10"/>
  <c r="I7" i="9"/>
  <c r="I15" i="9" s="1"/>
  <c r="L7" i="11" s="1"/>
  <c r="K7" i="11"/>
  <c r="R67" i="5"/>
  <c r="R68" i="5" s="1"/>
  <c r="S66" i="5" s="1"/>
  <c r="I24" i="11"/>
  <c r="J21" i="10"/>
  <c r="N37" i="7"/>
  <c r="O66" i="16" l="1"/>
  <c r="O31" i="19"/>
  <c r="L18" i="17"/>
  <c r="L14" i="17" s="1"/>
  <c r="M8" i="20"/>
  <c r="K18" i="17"/>
  <c r="K14" i="17" s="1"/>
  <c r="L8" i="20"/>
  <c r="Q72" i="5"/>
  <c r="Q73" i="5" s="1"/>
  <c r="R71" i="5" s="1"/>
  <c r="R74" i="5" s="1"/>
  <c r="M22" i="5"/>
  <c r="K28" i="19" s="1"/>
  <c r="O22" i="7"/>
  <c r="O19" i="7" s="1"/>
  <c r="O28" i="7" s="1"/>
  <c r="I26" i="17"/>
  <c r="J13" i="18" s="1"/>
  <c r="J44" i="18" s="1"/>
  <c r="J12" i="18"/>
  <c r="L15" i="6"/>
  <c r="L14" i="6" s="1"/>
  <c r="K12" i="11"/>
  <c r="M15" i="6"/>
  <c r="L12" i="11"/>
  <c r="L24" i="11" s="1"/>
  <c r="M14" i="6"/>
  <c r="M20" i="6" s="1"/>
  <c r="S67" i="5"/>
  <c r="S68" i="5" s="1"/>
  <c r="T66" i="5" s="1"/>
  <c r="M8" i="10"/>
  <c r="L19" i="11"/>
  <c r="L8" i="10"/>
  <c r="K19" i="11"/>
  <c r="N40" i="7"/>
  <c r="L10" i="18" l="1"/>
  <c r="L41" i="18" s="1"/>
  <c r="O69" i="16"/>
  <c r="O70" i="16"/>
  <c r="P31" i="19"/>
  <c r="M60" i="5"/>
  <c r="L12" i="10"/>
  <c r="M10" i="21"/>
  <c r="L20" i="17"/>
  <c r="M12" i="10"/>
  <c r="M25" i="10" s="1"/>
  <c r="N10" i="21"/>
  <c r="K20" i="17"/>
  <c r="M21" i="20"/>
  <c r="L21" i="20"/>
  <c r="R72" i="5"/>
  <c r="R73" i="5" s="1"/>
  <c r="S71" i="5" s="1"/>
  <c r="S74" i="5" s="1"/>
  <c r="N37" i="5"/>
  <c r="P44" i="16" s="1"/>
  <c r="P41" i="16" s="1"/>
  <c r="P54" i="16" s="1"/>
  <c r="P55" i="16" s="1"/>
  <c r="M10" i="18"/>
  <c r="M41" i="18" s="1"/>
  <c r="J43" i="18"/>
  <c r="K24" i="11"/>
  <c r="L21" i="10"/>
  <c r="M21" i="10"/>
  <c r="J7" i="9"/>
  <c r="J15" i="9" s="1"/>
  <c r="M7" i="11" s="1"/>
  <c r="T67" i="5"/>
  <c r="T68" i="5" s="1"/>
  <c r="U66" i="5" s="1"/>
  <c r="O37" i="7"/>
  <c r="O40" i="7"/>
  <c r="P66" i="16" l="1"/>
  <c r="P70" i="16"/>
  <c r="Q31" i="19"/>
  <c r="P22" i="7"/>
  <c r="P19" i="7" s="1"/>
  <c r="P28" i="7" s="1"/>
  <c r="N23" i="21"/>
  <c r="N14" i="21"/>
  <c r="N27" i="21" s="1"/>
  <c r="M23" i="21"/>
  <c r="M14" i="21"/>
  <c r="M27" i="21" s="1"/>
  <c r="M18" i="17"/>
  <c r="M14" i="17" s="1"/>
  <c r="N8" i="20"/>
  <c r="S72" i="5"/>
  <c r="S73" i="5" s="1"/>
  <c r="T71" i="5" s="1"/>
  <c r="T74" i="5" s="1"/>
  <c r="N22" i="5"/>
  <c r="L28" i="19" s="1"/>
  <c r="K26" i="17"/>
  <c r="L13" i="18" s="1"/>
  <c r="L12" i="18"/>
  <c r="L26" i="17"/>
  <c r="M13" i="18" s="1"/>
  <c r="M44" i="18" s="1"/>
  <c r="M12" i="18"/>
  <c r="M43" i="18" s="1"/>
  <c r="L44" i="18"/>
  <c r="N15" i="6"/>
  <c r="N14" i="6" s="1"/>
  <c r="N20" i="6" s="1"/>
  <c r="M12" i="11"/>
  <c r="U67" i="5"/>
  <c r="U68" i="5" s="1"/>
  <c r="V66" i="5" s="1"/>
  <c r="N8" i="10"/>
  <c r="M19" i="11"/>
  <c r="P69" i="16" l="1"/>
  <c r="R31" i="19"/>
  <c r="N12" i="10"/>
  <c r="O10" i="21"/>
  <c r="M20" i="17"/>
  <c r="N21" i="20"/>
  <c r="T72" i="5"/>
  <c r="T73" i="5" s="1"/>
  <c r="U71" i="5" s="1"/>
  <c r="U74" i="5" s="1"/>
  <c r="N60" i="5"/>
  <c r="O37" i="5"/>
  <c r="Q44" i="16" s="1"/>
  <c r="Q41" i="16" s="1"/>
  <c r="Q54" i="16" s="1"/>
  <c r="Q55" i="16" s="1"/>
  <c r="N10" i="18"/>
  <c r="L43" i="18"/>
  <c r="V67" i="5"/>
  <c r="V68" i="5" s="1"/>
  <c r="W66" i="5" s="1"/>
  <c r="K7" i="9"/>
  <c r="K15" i="9" s="1"/>
  <c r="N7" i="11" s="1"/>
  <c r="M24" i="11"/>
  <c r="N21" i="10"/>
  <c r="P37" i="7"/>
  <c r="P40" i="7"/>
  <c r="S31" i="19" l="1"/>
  <c r="U72" i="5"/>
  <c r="U73" i="5" s="1"/>
  <c r="V71" i="5" s="1"/>
  <c r="V74" i="5" s="1"/>
  <c r="O23" i="21"/>
  <c r="O14" i="21"/>
  <c r="O27" i="21" s="1"/>
  <c r="N18" i="17"/>
  <c r="N20" i="17" s="1"/>
  <c r="O8" i="20"/>
  <c r="Q22" i="7"/>
  <c r="Q19" i="7" s="1"/>
  <c r="Q28" i="7" s="1"/>
  <c r="Q66" i="16"/>
  <c r="O22" i="5"/>
  <c r="M28" i="19" s="1"/>
  <c r="N41" i="18"/>
  <c r="M26" i="17"/>
  <c r="N13" i="18" s="1"/>
  <c r="N44" i="18" s="1"/>
  <c r="N12" i="18"/>
  <c r="N43" i="18" s="1"/>
  <c r="Q69" i="16"/>
  <c r="Q70" i="16"/>
  <c r="O15" i="6"/>
  <c r="O14" i="6" s="1"/>
  <c r="O20" i="6" s="1"/>
  <c r="N12" i="11"/>
  <c r="O8" i="10"/>
  <c r="N19" i="11"/>
  <c r="W67" i="5"/>
  <c r="W68" i="5" s="1"/>
  <c r="X66" i="5" s="1"/>
  <c r="N25" i="10"/>
  <c r="T31" i="19" l="1"/>
  <c r="V72" i="5"/>
  <c r="V73" i="5" s="1"/>
  <c r="W71" i="5" s="1"/>
  <c r="W74" i="5" s="1"/>
  <c r="O12" i="10"/>
  <c r="P10" i="21"/>
  <c r="N14" i="17"/>
  <c r="O21" i="20"/>
  <c r="O60" i="5"/>
  <c r="P37" i="5"/>
  <c r="R44" i="16" s="1"/>
  <c r="R41" i="16" s="1"/>
  <c r="R54" i="16" s="1"/>
  <c r="R55" i="16" s="1"/>
  <c r="X67" i="5"/>
  <c r="X68" i="5" s="1"/>
  <c r="Y66" i="5" s="1"/>
  <c r="N24" i="11"/>
  <c r="O21" i="10"/>
  <c r="L7" i="9"/>
  <c r="L15" i="9" s="1"/>
  <c r="O7" i="11" s="1"/>
  <c r="Q37" i="7"/>
  <c r="Q40" i="7"/>
  <c r="U31" i="19" l="1"/>
  <c r="O10" i="18"/>
  <c r="O41" i="18" s="1"/>
  <c r="W72" i="5"/>
  <c r="W73" i="5" s="1"/>
  <c r="X71" i="5" s="1"/>
  <c r="X74" i="5" s="1"/>
  <c r="P23" i="21"/>
  <c r="P14" i="21"/>
  <c r="P27" i="21" s="1"/>
  <c r="R66" i="16"/>
  <c r="O18" i="17"/>
  <c r="O14" i="17" s="1"/>
  <c r="P8" i="20"/>
  <c r="P22" i="5"/>
  <c r="N28" i="19" s="1"/>
  <c r="R22" i="7"/>
  <c r="R19" i="7" s="1"/>
  <c r="R28" i="7" s="1"/>
  <c r="N26" i="17"/>
  <c r="O13" i="18" s="1"/>
  <c r="O44" i="18" s="1"/>
  <c r="O12" i="18"/>
  <c r="O43" i="18" s="1"/>
  <c r="R69" i="16"/>
  <c r="R70" i="16"/>
  <c r="O20" i="17"/>
  <c r="P15" i="6"/>
  <c r="O12" i="11"/>
  <c r="O24" i="11" s="1"/>
  <c r="P14" i="6"/>
  <c r="P20" i="6" s="1"/>
  <c r="O25" i="10"/>
  <c r="Y67" i="5"/>
  <c r="Y68" i="5" s="1"/>
  <c r="Z66" i="5" s="1"/>
  <c r="P8" i="10"/>
  <c r="O19" i="11"/>
  <c r="V31" i="19" l="1"/>
  <c r="X72" i="5"/>
  <c r="X73" i="5" s="1"/>
  <c r="Y71" i="5" s="1"/>
  <c r="Y74" i="5" s="1"/>
  <c r="P12" i="10"/>
  <c r="P25" i="10" s="1"/>
  <c r="Q10" i="21"/>
  <c r="P21" i="20"/>
  <c r="P60" i="5"/>
  <c r="Q37" i="5"/>
  <c r="S44" i="16" s="1"/>
  <c r="S41" i="16" s="1"/>
  <c r="S54" i="16" s="1"/>
  <c r="S55" i="16" s="1"/>
  <c r="P10" i="18"/>
  <c r="P41" i="18" s="1"/>
  <c r="Z67" i="5"/>
  <c r="Z68" i="5" s="1"/>
  <c r="AA66" i="5" s="1"/>
  <c r="P21" i="10"/>
  <c r="M7" i="9"/>
  <c r="M15" i="9" s="1"/>
  <c r="P7" i="11" s="1"/>
  <c r="R37" i="7"/>
  <c r="R40" i="7"/>
  <c r="Y72" i="5" l="1"/>
  <c r="Y73" i="5" s="1"/>
  <c r="Z71" i="5" s="1"/>
  <c r="Z74" i="5" s="1"/>
  <c r="X31" i="19" s="1"/>
  <c r="S66" i="16"/>
  <c r="W31" i="19"/>
  <c r="Q23" i="21"/>
  <c r="Q14" i="21"/>
  <c r="Q27" i="21" s="1"/>
  <c r="P18" i="17"/>
  <c r="P14" i="17" s="1"/>
  <c r="Q8" i="20"/>
  <c r="S22" i="7"/>
  <c r="S19" i="7" s="1"/>
  <c r="S28" i="7" s="1"/>
  <c r="Q22" i="5"/>
  <c r="O28" i="19" s="1"/>
  <c r="O26" i="17"/>
  <c r="P13" i="18" s="1"/>
  <c r="P44" i="18" s="1"/>
  <c r="P12" i="18"/>
  <c r="P43" i="18" s="1"/>
  <c r="S69" i="16"/>
  <c r="S70" i="16"/>
  <c r="P20" i="17"/>
  <c r="Q15" i="6"/>
  <c r="Q14" i="6" s="1"/>
  <c r="Q20" i="6" s="1"/>
  <c r="P12" i="11"/>
  <c r="P24" i="11" s="1"/>
  <c r="AA67" i="5"/>
  <c r="AA68" i="5" s="1"/>
  <c r="AB66" i="5" s="1"/>
  <c r="Q8" i="10"/>
  <c r="P19" i="11"/>
  <c r="Z72" i="5"/>
  <c r="Z73" i="5" s="1"/>
  <c r="AA71" i="5" s="1"/>
  <c r="AA74" i="5" s="1"/>
  <c r="Y31" i="19" l="1"/>
  <c r="Q12" i="10"/>
  <c r="Q25" i="10" s="1"/>
  <c r="R10" i="21"/>
  <c r="Q21" i="20"/>
  <c r="Q60" i="5"/>
  <c r="R37" i="5"/>
  <c r="T44" i="16" s="1"/>
  <c r="T41" i="16" s="1"/>
  <c r="T54" i="16" s="1"/>
  <c r="T55" i="16" s="1"/>
  <c r="Q10" i="18"/>
  <c r="Q41" i="18" s="1"/>
  <c r="N7" i="9"/>
  <c r="N15" i="9" s="1"/>
  <c r="Q7" i="11" s="1"/>
  <c r="AB67" i="5"/>
  <c r="AB68" i="5" s="1"/>
  <c r="AC66" i="5" s="1"/>
  <c r="Q21" i="10"/>
  <c r="S37" i="7"/>
  <c r="S40" i="7"/>
  <c r="AA72" i="5"/>
  <c r="AA73" i="5" s="1"/>
  <c r="AB71" i="5" s="1"/>
  <c r="AB74" i="5" s="1"/>
  <c r="T66" i="16" l="1"/>
  <c r="Z31" i="19"/>
  <c r="R23" i="21"/>
  <c r="R14" i="21"/>
  <c r="R27" i="21" s="1"/>
  <c r="Q18" i="17"/>
  <c r="Q14" i="17" s="1"/>
  <c r="R8" i="20"/>
  <c r="R22" i="5"/>
  <c r="P28" i="19" s="1"/>
  <c r="S37" i="5"/>
  <c r="U44" i="16" s="1"/>
  <c r="U41" i="16" s="1"/>
  <c r="U54" i="16" s="1"/>
  <c r="U55" i="16" s="1"/>
  <c r="T22" i="7"/>
  <c r="T19" i="7" s="1"/>
  <c r="T28" i="7" s="1"/>
  <c r="P26" i="17"/>
  <c r="Q13" i="18" s="1"/>
  <c r="Q44" i="18" s="1"/>
  <c r="Q12" i="18"/>
  <c r="Q43" i="18" s="1"/>
  <c r="R15" i="6"/>
  <c r="R14" i="6" s="1"/>
  <c r="R20" i="6" s="1"/>
  <c r="Q12" i="11"/>
  <c r="Q24" i="11" s="1"/>
  <c r="R8" i="10"/>
  <c r="Q19" i="11"/>
  <c r="AC67" i="5"/>
  <c r="AC68" i="5" s="1"/>
  <c r="AB72" i="5"/>
  <c r="AB73" i="5" s="1"/>
  <c r="AC71" i="5" s="1"/>
  <c r="AC74" i="5" s="1"/>
  <c r="T69" i="16" l="1"/>
  <c r="T70" i="16"/>
  <c r="Q20" i="17"/>
  <c r="AA31" i="19"/>
  <c r="R12" i="10"/>
  <c r="R25" i="10" s="1"/>
  <c r="S10" i="21"/>
  <c r="R21" i="20"/>
  <c r="U22" i="7"/>
  <c r="U19" i="7" s="1"/>
  <c r="U28" i="7" s="1"/>
  <c r="U66" i="16"/>
  <c r="R60" i="5"/>
  <c r="T37" i="5"/>
  <c r="V44" i="16" s="1"/>
  <c r="V41" i="16" s="1"/>
  <c r="V54" i="16" s="1"/>
  <c r="V55" i="16" s="1"/>
  <c r="S22" i="5"/>
  <c r="Q28" i="19" s="1"/>
  <c r="R10" i="18"/>
  <c r="R41" i="18" s="1"/>
  <c r="U69" i="16"/>
  <c r="U70" i="16"/>
  <c r="O7" i="9"/>
  <c r="O15" i="9" s="1"/>
  <c r="R7" i="11" s="1"/>
  <c r="R21" i="10"/>
  <c r="T37" i="7"/>
  <c r="T40" i="7"/>
  <c r="AC72" i="5"/>
  <c r="AC73" i="5" s="1"/>
  <c r="AC57" i="5" s="1"/>
  <c r="AD57" i="5" s="1"/>
  <c r="V66" i="16" l="1"/>
  <c r="S23" i="21"/>
  <c r="S14" i="21"/>
  <c r="S27" i="21" s="1"/>
  <c r="R18" i="17"/>
  <c r="R14" i="17" s="1"/>
  <c r="S8" i="20"/>
  <c r="V22" i="7"/>
  <c r="V19" i="7" s="1"/>
  <c r="V28" i="7" s="1"/>
  <c r="V70" i="16"/>
  <c r="S60" i="5"/>
  <c r="T22" i="5"/>
  <c r="R28" i="19" s="1"/>
  <c r="Q26" i="17"/>
  <c r="R13" i="18" s="1"/>
  <c r="R44" i="18" s="1"/>
  <c r="R12" i="18"/>
  <c r="R43" i="18" s="1"/>
  <c r="S15" i="6"/>
  <c r="S14" i="6" s="1"/>
  <c r="S20" i="6" s="1"/>
  <c r="R12" i="11"/>
  <c r="R24" i="11" s="1"/>
  <c r="P7" i="9"/>
  <c r="P15" i="9" s="1"/>
  <c r="S7" i="11" s="1"/>
  <c r="R19" i="11"/>
  <c r="S8" i="10"/>
  <c r="U37" i="7"/>
  <c r="U40" i="7"/>
  <c r="V69" i="16" l="1"/>
  <c r="R20" i="17"/>
  <c r="S12" i="10"/>
  <c r="S25" i="10" s="1"/>
  <c r="T10" i="21"/>
  <c r="S18" i="17"/>
  <c r="S20" i="17" s="1"/>
  <c r="T8" i="20"/>
  <c r="S21" i="20"/>
  <c r="T60" i="5"/>
  <c r="U37" i="5"/>
  <c r="W44" i="16" s="1"/>
  <c r="W41" i="16" s="1"/>
  <c r="W54" i="16" s="1"/>
  <c r="W55" i="16" s="1"/>
  <c r="S10" i="18"/>
  <c r="S41" i="18" s="1"/>
  <c r="T15" i="6"/>
  <c r="T14" i="6" s="1"/>
  <c r="T20" i="6" s="1"/>
  <c r="S12" i="11"/>
  <c r="S24" i="11" s="1"/>
  <c r="S21" i="10"/>
  <c r="T8" i="10"/>
  <c r="S19" i="11"/>
  <c r="Q7" i="9"/>
  <c r="Q15" i="9" s="1"/>
  <c r="T7" i="11" s="1"/>
  <c r="V37" i="7"/>
  <c r="V40" i="7"/>
  <c r="S14" i="17" l="1"/>
  <c r="W66" i="16"/>
  <c r="T12" i="10"/>
  <c r="T25" i="10" s="1"/>
  <c r="U10" i="21"/>
  <c r="T23" i="21"/>
  <c r="T14" i="21"/>
  <c r="T27" i="21" s="1"/>
  <c r="T21" i="20"/>
  <c r="T18" i="17"/>
  <c r="T14" i="17" s="1"/>
  <c r="U8" i="20"/>
  <c r="U22" i="5"/>
  <c r="S28" i="19" s="1"/>
  <c r="W22" i="7"/>
  <c r="W19" i="7" s="1"/>
  <c r="W28" i="7" s="1"/>
  <c r="R26" i="17"/>
  <c r="S13" i="18" s="1"/>
  <c r="S44" i="18" s="1"/>
  <c r="S12" i="18"/>
  <c r="S43" i="18" s="1"/>
  <c r="W70" i="16"/>
  <c r="W69" i="16"/>
  <c r="T20" i="17"/>
  <c r="U15" i="6"/>
  <c r="U14" i="6" s="1"/>
  <c r="U20" i="6" s="1"/>
  <c r="T12" i="11"/>
  <c r="T24" i="11" s="1"/>
  <c r="T21" i="10"/>
  <c r="T19" i="11"/>
  <c r="U8" i="10"/>
  <c r="T10" i="18" l="1"/>
  <c r="T41" i="18" s="1"/>
  <c r="U12" i="10"/>
  <c r="U25" i="10" s="1"/>
  <c r="V10" i="21"/>
  <c r="U23" i="21"/>
  <c r="U14" i="21"/>
  <c r="U27" i="21" s="1"/>
  <c r="U21" i="20"/>
  <c r="U60" i="5"/>
  <c r="V37" i="5"/>
  <c r="X44" i="16" s="1"/>
  <c r="X41" i="16" s="1"/>
  <c r="X54" i="16" s="1"/>
  <c r="X55" i="16" s="1"/>
  <c r="U10" i="18"/>
  <c r="U41" i="18" s="1"/>
  <c r="S26" i="17"/>
  <c r="T13" i="18" s="1"/>
  <c r="T44" i="18" s="1"/>
  <c r="T12" i="18"/>
  <c r="T43" i="18" s="1"/>
  <c r="R7" i="9"/>
  <c r="R15" i="9" s="1"/>
  <c r="U7" i="11" s="1"/>
  <c r="U21" i="10"/>
  <c r="W37" i="7"/>
  <c r="W40" i="7"/>
  <c r="X66" i="16" l="1"/>
  <c r="V23" i="21"/>
  <c r="V14" i="21"/>
  <c r="V27" i="21" s="1"/>
  <c r="U18" i="17"/>
  <c r="U14" i="17" s="1"/>
  <c r="V8" i="20"/>
  <c r="X22" i="7"/>
  <c r="X19" i="7" s="1"/>
  <c r="X28" i="7" s="1"/>
  <c r="V22" i="5"/>
  <c r="T28" i="19" s="1"/>
  <c r="T26" i="17"/>
  <c r="U13" i="18" s="1"/>
  <c r="U44" i="18" s="1"/>
  <c r="U12" i="18"/>
  <c r="U43" i="18" s="1"/>
  <c r="V15" i="6"/>
  <c r="V14" i="6" s="1"/>
  <c r="V20" i="6" s="1"/>
  <c r="U12" i="11"/>
  <c r="U24" i="11" s="1"/>
  <c r="V8" i="10"/>
  <c r="U19" i="11"/>
  <c r="X69" i="16" l="1"/>
  <c r="X70" i="16"/>
  <c r="U20" i="17"/>
  <c r="V12" i="10"/>
  <c r="V25" i="10" s="1"/>
  <c r="W10" i="21"/>
  <c r="V21" i="20"/>
  <c r="V60" i="5"/>
  <c r="W37" i="5"/>
  <c r="Y44" i="16" s="1"/>
  <c r="Y41" i="16" s="1"/>
  <c r="Y54" i="16" s="1"/>
  <c r="Y55" i="16" s="1"/>
  <c r="V10" i="18"/>
  <c r="V41" i="18" s="1"/>
  <c r="S7" i="9"/>
  <c r="S15" i="9" s="1"/>
  <c r="V7" i="11" s="1"/>
  <c r="V21" i="10"/>
  <c r="X37" i="7"/>
  <c r="X40" i="7"/>
  <c r="Y66" i="16" l="1"/>
  <c r="Y70" i="16"/>
  <c r="W23" i="21"/>
  <c r="W14" i="21"/>
  <c r="W27" i="21" s="1"/>
  <c r="V18" i="17"/>
  <c r="V14" i="17" s="1"/>
  <c r="W8" i="20"/>
  <c r="W22" i="5"/>
  <c r="U28" i="19" s="1"/>
  <c r="Y22" i="7"/>
  <c r="Y19" i="7" s="1"/>
  <c r="Y28" i="7" s="1"/>
  <c r="U26" i="17"/>
  <c r="V13" i="18" s="1"/>
  <c r="V44" i="18" s="1"/>
  <c r="V12" i="18"/>
  <c r="V43" i="18" s="1"/>
  <c r="W15" i="6"/>
  <c r="W14" i="6" s="1"/>
  <c r="W20" i="6" s="1"/>
  <c r="V12" i="11"/>
  <c r="V24" i="11" s="1"/>
  <c r="V19" i="11"/>
  <c r="W8" i="10"/>
  <c r="Y69" i="16" l="1"/>
  <c r="V20" i="17"/>
  <c r="W12" i="10"/>
  <c r="W25" i="10" s="1"/>
  <c r="X10" i="21"/>
  <c r="W21" i="20"/>
  <c r="W60" i="5"/>
  <c r="X37" i="5"/>
  <c r="Z44" i="16" s="1"/>
  <c r="Z41" i="16" s="1"/>
  <c r="Z54" i="16" s="1"/>
  <c r="Z55" i="16" s="1"/>
  <c r="W10" i="18"/>
  <c r="W41" i="18" s="1"/>
  <c r="T7" i="9"/>
  <c r="T15" i="9" s="1"/>
  <c r="W7" i="11" s="1"/>
  <c r="W21" i="10"/>
  <c r="Y37" i="7"/>
  <c r="Y40" i="7"/>
  <c r="Z66" i="16" l="1"/>
  <c r="X23" i="21"/>
  <c r="X14" i="21"/>
  <c r="X27" i="21" s="1"/>
  <c r="W18" i="17"/>
  <c r="W14" i="17" s="1"/>
  <c r="X8" i="20"/>
  <c r="X22" i="5"/>
  <c r="V28" i="19" s="1"/>
  <c r="Z22" i="7"/>
  <c r="Z19" i="7" s="1"/>
  <c r="Z28" i="7" s="1"/>
  <c r="V26" i="17"/>
  <c r="W13" i="18" s="1"/>
  <c r="W44" i="18" s="1"/>
  <c r="W12" i="18"/>
  <c r="W43" i="18" s="1"/>
  <c r="Z69" i="16"/>
  <c r="Z70" i="16"/>
  <c r="W20" i="17"/>
  <c r="X15" i="6"/>
  <c r="X14" i="6" s="1"/>
  <c r="X20" i="6" s="1"/>
  <c r="W12" i="11"/>
  <c r="W24" i="11" s="1"/>
  <c r="X8" i="10"/>
  <c r="W19" i="11"/>
  <c r="X60" i="5" l="1"/>
  <c r="X12" i="10"/>
  <c r="X25" i="10" s="1"/>
  <c r="Y10" i="21"/>
  <c r="X21" i="20"/>
  <c r="Y37" i="5"/>
  <c r="AA44" i="16" s="1"/>
  <c r="AA41" i="16" s="1"/>
  <c r="AA54" i="16" s="1"/>
  <c r="AA55" i="16" s="1"/>
  <c r="X10" i="18"/>
  <c r="X41" i="18" s="1"/>
  <c r="X21" i="10"/>
  <c r="U7" i="9"/>
  <c r="U15" i="9" s="1"/>
  <c r="X7" i="11" s="1"/>
  <c r="Z37" i="7"/>
  <c r="Z40" i="7"/>
  <c r="AA66" i="16" l="1"/>
  <c r="AA70" i="16"/>
  <c r="Y23" i="21"/>
  <c r="Y14" i="21"/>
  <c r="Y27" i="21" s="1"/>
  <c r="X18" i="17"/>
  <c r="X14" i="17" s="1"/>
  <c r="Y8" i="20"/>
  <c r="Y22" i="5"/>
  <c r="W28" i="19" s="1"/>
  <c r="AA22" i="7"/>
  <c r="AA19" i="7" s="1"/>
  <c r="AA28" i="7" s="1"/>
  <c r="W26" i="17"/>
  <c r="X13" i="18" s="1"/>
  <c r="X44" i="18" s="1"/>
  <c r="X12" i="18"/>
  <c r="X43" i="18" s="1"/>
  <c r="Y15" i="6"/>
  <c r="X12" i="11"/>
  <c r="Y14" i="6"/>
  <c r="Y20" i="6" s="1"/>
  <c r="X19" i="11"/>
  <c r="Y8" i="10"/>
  <c r="X24" i="11"/>
  <c r="AA69" i="16" l="1"/>
  <c r="X20" i="17"/>
  <c r="Y60" i="5"/>
  <c r="Y12" i="10"/>
  <c r="Y25" i="10" s="1"/>
  <c r="Z10" i="21"/>
  <c r="Y21" i="20"/>
  <c r="Z37" i="5"/>
  <c r="AB44" i="16" s="1"/>
  <c r="AB41" i="16" s="1"/>
  <c r="AB54" i="16" s="1"/>
  <c r="AB55" i="16" s="1"/>
  <c r="Y10" i="18"/>
  <c r="Y41" i="18" s="1"/>
  <c r="V7" i="9"/>
  <c r="V15" i="9" s="1"/>
  <c r="Y7" i="11" s="1"/>
  <c r="Y21" i="10"/>
  <c r="AA37" i="7"/>
  <c r="AA40" i="7"/>
  <c r="AB66" i="16" l="1"/>
  <c r="Z23" i="21"/>
  <c r="Z14" i="21"/>
  <c r="Z27" i="21" s="1"/>
  <c r="Y18" i="17"/>
  <c r="Y14" i="17" s="1"/>
  <c r="Z8" i="20"/>
  <c r="Z22" i="5"/>
  <c r="X28" i="19" s="1"/>
  <c r="AB22" i="7"/>
  <c r="AB19" i="7" s="1"/>
  <c r="AB28" i="7" s="1"/>
  <c r="X26" i="17"/>
  <c r="Y13" i="18" s="1"/>
  <c r="Y44" i="18" s="1"/>
  <c r="Y12" i="18"/>
  <c r="Y43" i="18" s="1"/>
  <c r="Y20" i="17"/>
  <c r="Z15" i="6"/>
  <c r="Y12" i="11"/>
  <c r="Y24" i="11" s="1"/>
  <c r="Z14" i="6"/>
  <c r="Z20" i="6" s="1"/>
  <c r="Z8" i="10"/>
  <c r="Y19" i="11"/>
  <c r="AB69" i="16" l="1"/>
  <c r="Z60" i="5"/>
  <c r="AB70" i="16"/>
  <c r="Z12" i="10"/>
  <c r="Z25" i="10" s="1"/>
  <c r="AA10" i="21"/>
  <c r="Z21" i="20"/>
  <c r="AA37" i="5"/>
  <c r="AC44" i="16" s="1"/>
  <c r="AC41" i="16" s="1"/>
  <c r="AC54" i="16" s="1"/>
  <c r="AC55" i="16" s="1"/>
  <c r="Z10" i="18"/>
  <c r="Z41" i="18" s="1"/>
  <c r="W7" i="9"/>
  <c r="W15" i="9" s="1"/>
  <c r="Z7" i="11" s="1"/>
  <c r="Z21" i="10"/>
  <c r="AB37" i="7"/>
  <c r="AB40" i="7"/>
  <c r="AC66" i="16" l="1"/>
  <c r="AA23" i="21"/>
  <c r="AA14" i="21"/>
  <c r="AA27" i="21" s="1"/>
  <c r="Z18" i="17"/>
  <c r="Z14" i="17" s="1"/>
  <c r="AA8" i="20"/>
  <c r="AA22" i="5"/>
  <c r="Y28" i="19" s="1"/>
  <c r="AC22" i="7"/>
  <c r="AC19" i="7" s="1"/>
  <c r="AC28" i="7" s="1"/>
  <c r="Y26" i="17"/>
  <c r="Z13" i="18" s="1"/>
  <c r="Z44" i="18" s="1"/>
  <c r="Z12" i="18"/>
  <c r="Z43" i="18" s="1"/>
  <c r="Z20" i="17"/>
  <c r="AA15" i="6"/>
  <c r="AA14" i="6" s="1"/>
  <c r="AA20" i="6" s="1"/>
  <c r="Z12" i="11"/>
  <c r="Z24" i="11" s="1"/>
  <c r="Z19" i="11"/>
  <c r="AA8" i="10"/>
  <c r="AC69" i="16" l="1"/>
  <c r="AA60" i="5"/>
  <c r="AC70" i="16"/>
  <c r="AA12" i="10"/>
  <c r="AA25" i="10" s="1"/>
  <c r="AB10" i="21"/>
  <c r="AA21" i="20"/>
  <c r="AB37" i="5"/>
  <c r="AD44" i="16" s="1"/>
  <c r="AD41" i="16" s="1"/>
  <c r="AD54" i="16" s="1"/>
  <c r="AD55" i="16" s="1"/>
  <c r="AA10" i="18"/>
  <c r="AA41" i="18" s="1"/>
  <c r="X7" i="9"/>
  <c r="X15" i="9" s="1"/>
  <c r="AA7" i="11" s="1"/>
  <c r="AA21" i="10"/>
  <c r="AC37" i="7"/>
  <c r="AC40" i="7"/>
  <c r="AD66" i="16" l="1"/>
  <c r="AB23" i="21"/>
  <c r="AB14" i="21"/>
  <c r="AB27" i="21" s="1"/>
  <c r="AA18" i="17"/>
  <c r="AA14" i="17" s="1"/>
  <c r="AB8" i="20"/>
  <c r="AB22" i="5"/>
  <c r="Z28" i="19" s="1"/>
  <c r="AD22" i="7"/>
  <c r="AD19" i="7" s="1"/>
  <c r="AD28" i="7" s="1"/>
  <c r="Z26" i="17"/>
  <c r="AA13" i="18" s="1"/>
  <c r="AA44" i="18" s="1"/>
  <c r="AA12" i="18"/>
  <c r="AA43" i="18" s="1"/>
  <c r="AA20" i="17"/>
  <c r="AB15" i="6"/>
  <c r="AB14" i="6" s="1"/>
  <c r="AB20" i="6" s="1"/>
  <c r="AA12" i="11"/>
  <c r="AA24" i="11" s="1"/>
  <c r="AB8" i="10"/>
  <c r="AA19" i="11"/>
  <c r="AD69" i="16" l="1"/>
  <c r="AB60" i="5"/>
  <c r="AD70" i="16"/>
  <c r="AB12" i="10"/>
  <c r="AB25" i="10" s="1"/>
  <c r="AC10" i="21"/>
  <c r="AB21" i="20"/>
  <c r="AB31" i="19"/>
  <c r="AB10" i="18"/>
  <c r="AB41" i="18" s="1"/>
  <c r="AC37" i="5"/>
  <c r="AE44" i="16" s="1"/>
  <c r="Y7" i="9"/>
  <c r="Y15" i="9" s="1"/>
  <c r="AB7" i="11" s="1"/>
  <c r="AB21" i="10"/>
  <c r="AD37" i="7"/>
  <c r="AD40" i="7"/>
  <c r="AE29" i="16"/>
  <c r="AC23" i="21" l="1"/>
  <c r="AC14" i="21"/>
  <c r="AC27" i="21" s="1"/>
  <c r="AB18" i="17"/>
  <c r="AB20" i="17" s="1"/>
  <c r="AC8" i="20"/>
  <c r="AA26" i="17"/>
  <c r="AB13" i="18" s="1"/>
  <c r="AB44" i="18" s="1"/>
  <c r="AB12" i="18"/>
  <c r="AB43" i="18" s="1"/>
  <c r="AE41" i="16"/>
  <c r="AE54" i="16" s="1"/>
  <c r="AF44" i="16"/>
  <c r="AF29" i="16"/>
  <c r="F76" i="16" s="1"/>
  <c r="AE30" i="16"/>
  <c r="AE63" i="16"/>
  <c r="AF63" i="16" s="1"/>
  <c r="H76" i="16" s="1"/>
  <c r="AC15" i="6"/>
  <c r="AB12" i="11"/>
  <c r="AB24" i="11" s="1"/>
  <c r="AC22" i="5"/>
  <c r="AA28" i="19" s="1"/>
  <c r="AE22" i="7"/>
  <c r="AF22" i="7" s="1"/>
  <c r="AC14" i="6"/>
  <c r="AC20" i="6" s="1"/>
  <c r="AB19" i="11"/>
  <c r="AC8" i="10"/>
  <c r="AC56" i="5"/>
  <c r="AE55" i="16" l="1"/>
  <c r="AB28" i="19"/>
  <c r="AC11" i="11"/>
  <c r="AC11" i="17" s="1"/>
  <c r="AD56" i="5"/>
  <c r="AC12" i="10"/>
  <c r="AC25" i="10" s="1"/>
  <c r="AD10" i="21"/>
  <c r="AB14" i="17"/>
  <c r="AC21" i="20"/>
  <c r="AE66" i="16"/>
  <c r="AF66" i="16" s="1"/>
  <c r="H79" i="16" s="1"/>
  <c r="AF41" i="16"/>
  <c r="F79" i="16" s="1"/>
  <c r="AE64" i="16"/>
  <c r="AF64" i="16" s="1"/>
  <c r="H77" i="16" s="1"/>
  <c r="AF30" i="16"/>
  <c r="F77" i="16" s="1"/>
  <c r="AD11" i="11"/>
  <c r="AC60" i="5"/>
  <c r="AC23" i="11"/>
  <c r="AD23" i="11" s="1"/>
  <c r="AC21" i="10"/>
  <c r="AE27" i="7"/>
  <c r="AD37" i="5"/>
  <c r="AC10" i="18" l="1"/>
  <c r="AC41" i="18" s="1"/>
  <c r="AC12" i="18"/>
  <c r="AC43" i="18" s="1"/>
  <c r="AD13" i="6"/>
  <c r="AE13" i="6" s="1"/>
  <c r="AD23" i="21"/>
  <c r="AD14" i="21"/>
  <c r="AD27" i="21" s="1"/>
  <c r="AB26" i="17"/>
  <c r="AC13" i="18" s="1"/>
  <c r="AC44" i="18" s="1"/>
  <c r="AE69" i="16"/>
  <c r="AF69" i="16" s="1"/>
  <c r="H82" i="16" s="1"/>
  <c r="AF54" i="16"/>
  <c r="F82" i="16" s="1"/>
  <c r="AD11" i="17"/>
  <c r="AC9" i="17"/>
  <c r="AD7" i="18" s="1"/>
  <c r="Z7" i="9"/>
  <c r="H31" i="11"/>
  <c r="D10" i="14"/>
  <c r="F31" i="11"/>
  <c r="C10" i="14"/>
  <c r="AD22" i="5"/>
  <c r="AD60" i="5" s="1"/>
  <c r="AE39" i="7"/>
  <c r="AF39" i="7" s="1"/>
  <c r="J47" i="7" s="1"/>
  <c r="AF27" i="7"/>
  <c r="H47" i="7" s="1"/>
  <c r="AE19" i="7"/>
  <c r="AE28" i="7" s="1"/>
  <c r="G37" i="7"/>
  <c r="G38" i="7"/>
  <c r="AF38" i="7" s="1"/>
  <c r="J46" i="7" s="1"/>
  <c r="AD8" i="6" l="1"/>
  <c r="AD7" i="20"/>
  <c r="AE7" i="20" s="1"/>
  <c r="AD7" i="10"/>
  <c r="AE9" i="21" s="1"/>
  <c r="AE22" i="21" s="1"/>
  <c r="AF22" i="21" s="1"/>
  <c r="J33" i="21" s="1"/>
  <c r="AD20" i="20"/>
  <c r="AE20" i="20" s="1"/>
  <c r="I31" i="20" s="1"/>
  <c r="AD29" i="18"/>
  <c r="AE29" i="18" s="1"/>
  <c r="I49" i="18" s="1"/>
  <c r="AE7" i="18"/>
  <c r="G49" i="18" s="1"/>
  <c r="AE70" i="16"/>
  <c r="AF70" i="16" s="1"/>
  <c r="H83" i="16" s="1"/>
  <c r="H86" i="16" s="1"/>
  <c r="AF55" i="16"/>
  <c r="F83" i="16" s="1"/>
  <c r="AC12" i="17"/>
  <c r="AD8" i="18" s="1"/>
  <c r="AD9" i="17"/>
  <c r="AE9" i="17" s="1"/>
  <c r="Z15" i="9"/>
  <c r="AA7" i="9"/>
  <c r="AE37" i="7"/>
  <c r="AF37" i="7" s="1"/>
  <c r="J45" i="7" s="1"/>
  <c r="AF19" i="7"/>
  <c r="H45" i="7" s="1"/>
  <c r="AE7" i="10" l="1"/>
  <c r="AF7" i="10" s="1"/>
  <c r="AF9" i="21"/>
  <c r="H33" i="21" s="1"/>
  <c r="AD20" i="10"/>
  <c r="AE20" i="10" s="1"/>
  <c r="I31" i="10" s="1"/>
  <c r="G31" i="20"/>
  <c r="AF7" i="20"/>
  <c r="AD30" i="18"/>
  <c r="AE30" i="18" s="1"/>
  <c r="I50" i="18" s="1"/>
  <c r="AE8" i="18"/>
  <c r="G50" i="18" s="1"/>
  <c r="AD12" i="17"/>
  <c r="G31" i="10"/>
  <c r="AC7" i="11"/>
  <c r="AA15" i="9"/>
  <c r="AE40" i="7"/>
  <c r="AF40" i="7" s="1"/>
  <c r="J48" i="7" s="1"/>
  <c r="AF28" i="7"/>
  <c r="H48" i="7" s="1"/>
  <c r="AC18" i="17" l="1"/>
  <c r="AC14" i="17" s="1"/>
  <c r="AD8" i="20"/>
  <c r="AC20" i="17"/>
  <c r="AD20" i="17" s="1"/>
  <c r="AD15" i="6"/>
  <c r="AD14" i="6" s="1"/>
  <c r="AD20" i="6" s="1"/>
  <c r="AC12" i="11"/>
  <c r="F37" i="11" s="1"/>
  <c r="AE15" i="6"/>
  <c r="AD8" i="10"/>
  <c r="AC19" i="11"/>
  <c r="AD19" i="11" s="1"/>
  <c r="AD7" i="11"/>
  <c r="H52" i="7"/>
  <c r="AD10" i="18" l="1"/>
  <c r="AD41" i="18" s="1"/>
  <c r="AE41" i="18" s="1"/>
  <c r="I52" i="18" s="1"/>
  <c r="AD12" i="10"/>
  <c r="AE10" i="21"/>
  <c r="AD18" i="17"/>
  <c r="AE18" i="17" s="1"/>
  <c r="AD21" i="20"/>
  <c r="AE21" i="20" s="1"/>
  <c r="I32" i="20" s="1"/>
  <c r="AE8" i="20"/>
  <c r="AD12" i="18"/>
  <c r="AD14" i="17"/>
  <c r="D12" i="14"/>
  <c r="B18" i="1"/>
  <c r="F2" i="2" s="1"/>
  <c r="D18" i="14"/>
  <c r="AE14" i="6"/>
  <c r="AD21" i="10"/>
  <c r="AE21" i="10" s="1"/>
  <c r="I32" i="10" s="1"/>
  <c r="AE8" i="10"/>
  <c r="AF8" i="10" s="1"/>
  <c r="AC24" i="11"/>
  <c r="AD12" i="11"/>
  <c r="F32" i="11" s="1"/>
  <c r="F29" i="11"/>
  <c r="AE7" i="11"/>
  <c r="H29" i="11"/>
  <c r="F38" i="11" s="1"/>
  <c r="F39" i="11" s="1"/>
  <c r="AE10" i="18" l="1"/>
  <c r="G52" i="18" s="1"/>
  <c r="D20" i="14"/>
  <c r="C22" i="14" s="1"/>
  <c r="AE23" i="21"/>
  <c r="AF23" i="21" s="1"/>
  <c r="J34" i="21" s="1"/>
  <c r="AF10" i="21"/>
  <c r="H34" i="21" s="1"/>
  <c r="AE14" i="21"/>
  <c r="AE27" i="21" s="1"/>
  <c r="G32" i="20"/>
  <c r="AF8" i="20"/>
  <c r="AD43" i="18"/>
  <c r="AE43" i="18" s="1"/>
  <c r="I54" i="18" s="1"/>
  <c r="G60" i="18" s="1"/>
  <c r="AE12" i="18"/>
  <c r="G54" i="18" s="1"/>
  <c r="AD25" i="17"/>
  <c r="AC26" i="17"/>
  <c r="F40" i="11"/>
  <c r="G38" i="11"/>
  <c r="C7" i="14"/>
  <c r="AD24" i="11"/>
  <c r="H32" i="11" s="1"/>
  <c r="F36" i="11" s="1"/>
  <c r="G32" i="10"/>
  <c r="G37" i="11"/>
  <c r="C30" i="14"/>
  <c r="AD25" i="10"/>
  <c r="R18" i="3" l="1"/>
  <c r="R19" i="3" s="1"/>
  <c r="F6" i="13" s="1"/>
  <c r="J11" i="10" s="1"/>
  <c r="N18" i="3"/>
  <c r="N19" i="3" s="1"/>
  <c r="J18" i="3"/>
  <c r="J19" i="3" s="1"/>
  <c r="T18" i="3"/>
  <c r="T19" i="3" s="1"/>
  <c r="P18" i="3"/>
  <c r="P19" i="3" s="1"/>
  <c r="L18" i="3"/>
  <c r="L19" i="3" s="1"/>
  <c r="C24" i="14"/>
  <c r="D15" i="12"/>
  <c r="AD26" i="17"/>
  <c r="AD13" i="18"/>
  <c r="C31" i="14"/>
  <c r="G36" i="11"/>
  <c r="K13" i="21" l="1"/>
  <c r="K14" i="21" s="1"/>
  <c r="K27" i="21" s="1"/>
  <c r="J11" i="6"/>
  <c r="F52" i="7"/>
  <c r="J52" i="7" s="1"/>
  <c r="D17" i="12"/>
  <c r="I9" i="3"/>
  <c r="I10" i="8" s="1"/>
  <c r="I10" i="3"/>
  <c r="I11" i="8" s="1"/>
  <c r="I11" i="3"/>
  <c r="I12" i="8" s="1"/>
  <c r="E6" i="13"/>
  <c r="I11" i="10" s="1"/>
  <c r="B6" i="13"/>
  <c r="F11" i="10" s="1"/>
  <c r="I8" i="3"/>
  <c r="I9" i="8" s="1"/>
  <c r="I12" i="3"/>
  <c r="I13" i="8" s="1"/>
  <c r="I14" i="3"/>
  <c r="I15" i="8" s="1"/>
  <c r="I13" i="3"/>
  <c r="I14" i="8" s="1"/>
  <c r="I15" i="3"/>
  <c r="I16" i="8" s="1"/>
  <c r="I6" i="3"/>
  <c r="I7" i="3"/>
  <c r="I8" i="8" s="1"/>
  <c r="C6" i="13"/>
  <c r="G6" i="13"/>
  <c r="K11" i="10" s="1"/>
  <c r="D6" i="13"/>
  <c r="H11" i="10" s="1"/>
  <c r="E5" i="13"/>
  <c r="F5" i="13"/>
  <c r="AD44" i="18"/>
  <c r="AE44" i="18" s="1"/>
  <c r="I55" i="18" s="1"/>
  <c r="G58" i="18" s="1"/>
  <c r="G59" i="18"/>
  <c r="AE13" i="18"/>
  <c r="G55" i="18" s="1"/>
  <c r="L24" i="10"/>
  <c r="L25" i="10"/>
  <c r="L8" i="6"/>
  <c r="L20" i="6" s="1"/>
  <c r="G11" i="10" l="1"/>
  <c r="H13" i="21" s="1"/>
  <c r="G11" i="6"/>
  <c r="I7" i="8"/>
  <c r="I16" i="3"/>
  <c r="K26" i="21"/>
  <c r="J12" i="10"/>
  <c r="J25" i="10" s="1"/>
  <c r="C5" i="13"/>
  <c r="G12" i="6" s="1"/>
  <c r="D15" i="19" s="1"/>
  <c r="L13" i="21"/>
  <c r="K11" i="6"/>
  <c r="J13" i="21"/>
  <c r="I11" i="6"/>
  <c r="I13" i="21"/>
  <c r="H11" i="6"/>
  <c r="G13" i="21"/>
  <c r="F11" i="6"/>
  <c r="K12" i="10"/>
  <c r="K25" i="10" s="1"/>
  <c r="G5" i="13"/>
  <c r="I12" i="6"/>
  <c r="F15" i="19" s="1"/>
  <c r="F14" i="19" s="1"/>
  <c r="F18" i="19" s="1"/>
  <c r="I18" i="3"/>
  <c r="I19" i="3" s="1"/>
  <c r="B5" i="13"/>
  <c r="D5" i="13"/>
  <c r="H6" i="13"/>
  <c r="I6" i="13" s="1"/>
  <c r="J12" i="6"/>
  <c r="F86" i="16"/>
  <c r="J86" i="16" s="1"/>
  <c r="D13" i="12"/>
  <c r="D14" i="12"/>
  <c r="J24" i="10"/>
  <c r="I17" i="8" l="1"/>
  <c r="C34" i="19"/>
  <c r="I24" i="10"/>
  <c r="F12" i="10"/>
  <c r="K24" i="10"/>
  <c r="F24" i="10"/>
  <c r="H12" i="10"/>
  <c r="H25" i="10" s="1"/>
  <c r="AE11" i="10"/>
  <c r="G35" i="10" s="1"/>
  <c r="G12" i="10"/>
  <c r="G25" i="10" s="1"/>
  <c r="I12" i="10"/>
  <c r="I25" i="10" s="1"/>
  <c r="H24" i="10"/>
  <c r="G24" i="10"/>
  <c r="G26" i="21"/>
  <c r="AF13" i="21"/>
  <c r="H37" i="21" s="1"/>
  <c r="G14" i="21"/>
  <c r="H26" i="21"/>
  <c r="H14" i="21"/>
  <c r="H27" i="21" s="1"/>
  <c r="I26" i="21"/>
  <c r="I14" i="21"/>
  <c r="I27" i="21" s="1"/>
  <c r="J26" i="21"/>
  <c r="J14" i="21"/>
  <c r="J27" i="21" s="1"/>
  <c r="L26" i="21"/>
  <c r="L14" i="21"/>
  <c r="L27" i="21" s="1"/>
  <c r="H12" i="6"/>
  <c r="E15" i="19" s="1"/>
  <c r="E14" i="19" s="1"/>
  <c r="E18" i="19" s="1"/>
  <c r="H5" i="13"/>
  <c r="I5" i="13" s="1"/>
  <c r="AE11" i="6"/>
  <c r="K12" i="6"/>
  <c r="K8" i="6" s="1"/>
  <c r="K20" i="6" s="1"/>
  <c r="F12" i="6"/>
  <c r="C15" i="19" s="1"/>
  <c r="I8" i="6"/>
  <c r="I20" i="6" s="1"/>
  <c r="G8" i="6"/>
  <c r="G20" i="6" s="1"/>
  <c r="J8" i="6"/>
  <c r="J20" i="6" s="1"/>
  <c r="G15" i="19"/>
  <c r="G14" i="19" s="1"/>
  <c r="G18" i="19" s="1"/>
  <c r="G41" i="11"/>
  <c r="G42" i="11" s="1"/>
  <c r="F42" i="11"/>
  <c r="F25" i="10" l="1"/>
  <c r="G40" i="10"/>
  <c r="E30" i="14" s="1"/>
  <c r="C7" i="19"/>
  <c r="D7" i="19"/>
  <c r="E7" i="19"/>
  <c r="F7" i="19"/>
  <c r="G7" i="19"/>
  <c r="H7" i="19"/>
  <c r="I7" i="19"/>
  <c r="J7" i="19"/>
  <c r="K7" i="19"/>
  <c r="L7" i="19"/>
  <c r="M7" i="19"/>
  <c r="N7" i="19"/>
  <c r="O7" i="19"/>
  <c r="P7" i="19"/>
  <c r="Q7" i="19"/>
  <c r="R7" i="19"/>
  <c r="S7" i="19"/>
  <c r="T7" i="19"/>
  <c r="U7" i="19"/>
  <c r="V7" i="19"/>
  <c r="X7" i="19"/>
  <c r="W7" i="19"/>
  <c r="Y7" i="19"/>
  <c r="Z7" i="19"/>
  <c r="AA7" i="19"/>
  <c r="F27" i="19"/>
  <c r="F25" i="19" s="1"/>
  <c r="F29" i="19" s="1"/>
  <c r="F32" i="19" s="1"/>
  <c r="G5" i="19" s="1"/>
  <c r="H27" i="19"/>
  <c r="H25" i="19" s="1"/>
  <c r="H29" i="19" s="1"/>
  <c r="H32" i="19" s="1"/>
  <c r="I5" i="19" s="1"/>
  <c r="I9" i="19" s="1"/>
  <c r="I19" i="19" s="1"/>
  <c r="J27" i="19"/>
  <c r="J25" i="19" s="1"/>
  <c r="J29" i="19" s="1"/>
  <c r="J32" i="19" s="1"/>
  <c r="K5" i="19" s="1"/>
  <c r="L27" i="19"/>
  <c r="L25" i="19" s="1"/>
  <c r="L29" i="19" s="1"/>
  <c r="L32" i="19" s="1"/>
  <c r="M5" i="19" s="1"/>
  <c r="M9" i="19" s="1"/>
  <c r="M19" i="19" s="1"/>
  <c r="N27" i="19"/>
  <c r="N25" i="19" s="1"/>
  <c r="N29" i="19" s="1"/>
  <c r="N32" i="19" s="1"/>
  <c r="O5" i="19" s="1"/>
  <c r="P27" i="19"/>
  <c r="P25" i="19" s="1"/>
  <c r="P29" i="19" s="1"/>
  <c r="P32" i="19" s="1"/>
  <c r="Q5" i="19" s="1"/>
  <c r="Q9" i="19" s="1"/>
  <c r="Q19" i="19" s="1"/>
  <c r="R27" i="19"/>
  <c r="T27" i="19"/>
  <c r="T25" i="19" s="1"/>
  <c r="T29" i="19" s="1"/>
  <c r="T32" i="19" s="1"/>
  <c r="U5" i="19" s="1"/>
  <c r="U9" i="19" s="1"/>
  <c r="U19" i="19" s="1"/>
  <c r="V27" i="19"/>
  <c r="V25" i="19" s="1"/>
  <c r="V29" i="19" s="1"/>
  <c r="V32" i="19" s="1"/>
  <c r="W5" i="19" s="1"/>
  <c r="W9" i="19" s="1"/>
  <c r="W19" i="19" s="1"/>
  <c r="X27" i="19"/>
  <c r="X25" i="19" s="1"/>
  <c r="X29" i="19" s="1"/>
  <c r="X32" i="19" s="1"/>
  <c r="Y5" i="19" s="1"/>
  <c r="Y9" i="19" s="1"/>
  <c r="Y19" i="19" s="1"/>
  <c r="Z27" i="19"/>
  <c r="Z25" i="19" s="1"/>
  <c r="Z29" i="19" s="1"/>
  <c r="Z32" i="19" s="1"/>
  <c r="AA5" i="19" s="1"/>
  <c r="AB27" i="19"/>
  <c r="C27" i="19"/>
  <c r="E27" i="19"/>
  <c r="E25" i="19" s="1"/>
  <c r="E29" i="19" s="1"/>
  <c r="E32" i="19" s="1"/>
  <c r="F5" i="19" s="1"/>
  <c r="G27" i="19"/>
  <c r="G25" i="19" s="1"/>
  <c r="G29" i="19" s="1"/>
  <c r="G32" i="19" s="1"/>
  <c r="H5" i="19" s="1"/>
  <c r="H9" i="19" s="1"/>
  <c r="I27" i="19"/>
  <c r="I25" i="19" s="1"/>
  <c r="I29" i="19" s="1"/>
  <c r="I32" i="19" s="1"/>
  <c r="J5" i="19" s="1"/>
  <c r="K27" i="19"/>
  <c r="K25" i="19" s="1"/>
  <c r="K29" i="19" s="1"/>
  <c r="K32" i="19" s="1"/>
  <c r="L5" i="19" s="1"/>
  <c r="L9" i="19" s="1"/>
  <c r="L19" i="19" s="1"/>
  <c r="M27" i="19"/>
  <c r="M25" i="19" s="1"/>
  <c r="M29" i="19" s="1"/>
  <c r="M32" i="19" s="1"/>
  <c r="N5" i="19" s="1"/>
  <c r="O27" i="19"/>
  <c r="O25" i="19" s="1"/>
  <c r="O29" i="19" s="1"/>
  <c r="O32" i="19" s="1"/>
  <c r="P5" i="19" s="1"/>
  <c r="P9" i="19" s="1"/>
  <c r="P19" i="19" s="1"/>
  <c r="Q27" i="19"/>
  <c r="Q25" i="19" s="1"/>
  <c r="Q29" i="19" s="1"/>
  <c r="Q32" i="19" s="1"/>
  <c r="R5" i="19" s="1"/>
  <c r="S27" i="19"/>
  <c r="S25" i="19" s="1"/>
  <c r="S29" i="19" s="1"/>
  <c r="S32" i="19" s="1"/>
  <c r="T5" i="19" s="1"/>
  <c r="T9" i="19" s="1"/>
  <c r="T19" i="19" s="1"/>
  <c r="U27" i="19"/>
  <c r="U25" i="19" s="1"/>
  <c r="U29" i="19" s="1"/>
  <c r="U32" i="19" s="1"/>
  <c r="V5" i="19" s="1"/>
  <c r="W27" i="19"/>
  <c r="W25" i="19" s="1"/>
  <c r="W29" i="19" s="1"/>
  <c r="W32" i="19" s="1"/>
  <c r="X5" i="19" s="1"/>
  <c r="Y27" i="19"/>
  <c r="Y25" i="19" s="1"/>
  <c r="Y29" i="19" s="1"/>
  <c r="Y32" i="19" s="1"/>
  <c r="Z5" i="19" s="1"/>
  <c r="AA27" i="19"/>
  <c r="AA25" i="19" s="1"/>
  <c r="AA29" i="19" s="1"/>
  <c r="AA32" i="19" s="1"/>
  <c r="D27" i="19"/>
  <c r="D25" i="19" s="1"/>
  <c r="D29" i="19" s="1"/>
  <c r="D32" i="19" s="1"/>
  <c r="E5" i="19" s="1"/>
  <c r="E9" i="19" s="1"/>
  <c r="E19" i="19" s="1"/>
  <c r="C14" i="19"/>
  <c r="C18" i="19" s="1"/>
  <c r="AE24" i="10"/>
  <c r="I35" i="10" s="1"/>
  <c r="AE12" i="10"/>
  <c r="G36" i="10" s="1"/>
  <c r="AE25" i="10"/>
  <c r="I36" i="10" s="1"/>
  <c r="G39" i="10" s="1"/>
  <c r="F42" i="21" s="1"/>
  <c r="G43" i="11"/>
  <c r="F43" i="11"/>
  <c r="G27" i="21"/>
  <c r="AF27" i="21" s="1"/>
  <c r="J38" i="21" s="1"/>
  <c r="H42" i="21" s="1"/>
  <c r="AF14" i="21"/>
  <c r="H38" i="21" s="1"/>
  <c r="AF26" i="21"/>
  <c r="J37" i="21" s="1"/>
  <c r="H15" i="19"/>
  <c r="H14" i="19" s="1"/>
  <c r="H18" i="19" s="1"/>
  <c r="F8" i="6"/>
  <c r="F20" i="6" s="1"/>
  <c r="R25" i="19"/>
  <c r="R29" i="19" s="1"/>
  <c r="R32" i="19" s="1"/>
  <c r="S5" i="19" s="1"/>
  <c r="H8" i="6"/>
  <c r="H20" i="6" s="1"/>
  <c r="AE12" i="6"/>
  <c r="AE8" i="6" s="1"/>
  <c r="AE20" i="6" s="1"/>
  <c r="D14" i="19"/>
  <c r="D18" i="19" s="1"/>
  <c r="Z9" i="19" l="1"/>
  <c r="Z19" i="19" s="1"/>
  <c r="V9" i="19"/>
  <c r="V19" i="19" s="1"/>
  <c r="R9" i="19"/>
  <c r="R19" i="19" s="1"/>
  <c r="N9" i="19"/>
  <c r="N19" i="19" s="1"/>
  <c r="J9" i="19"/>
  <c r="J19" i="19" s="1"/>
  <c r="F9" i="19"/>
  <c r="F19" i="19" s="1"/>
  <c r="C9" i="19"/>
  <c r="AB7" i="19"/>
  <c r="S9" i="19"/>
  <c r="S19" i="19" s="1"/>
  <c r="X9" i="19"/>
  <c r="X19" i="19" s="1"/>
  <c r="AA9" i="19"/>
  <c r="AA19" i="19" s="1"/>
  <c r="O9" i="19"/>
  <c r="O19" i="19" s="1"/>
  <c r="K9" i="19"/>
  <c r="K19" i="19" s="1"/>
  <c r="G9" i="19"/>
  <c r="G19" i="19" s="1"/>
  <c r="AB15" i="19"/>
  <c r="E31" i="14"/>
  <c r="C25" i="19"/>
  <c r="AB14" i="19"/>
  <c r="J42" i="21"/>
  <c r="H19" i="19"/>
  <c r="C19" i="19" l="1"/>
  <c r="C20" i="19" s="1"/>
  <c r="AB18" i="19"/>
  <c r="C29" i="19"/>
  <c r="AB25" i="19"/>
  <c r="C32" i="19" l="1"/>
  <c r="AB29" i="19"/>
  <c r="AE50" i="20"/>
  <c r="H48" i="20"/>
  <c r="H10" i="20"/>
  <c r="H12" i="20" s="1"/>
  <c r="H51" i="20"/>
  <c r="D5" i="19" l="1"/>
  <c r="AB32" i="19"/>
  <c r="I51" i="20"/>
  <c r="J49" i="20" s="1"/>
  <c r="J10" i="20" s="1"/>
  <c r="I49" i="20"/>
  <c r="H25" i="20"/>
  <c r="H23" i="20"/>
  <c r="D9" i="19" l="1"/>
  <c r="AB5" i="19"/>
  <c r="J48" i="20"/>
  <c r="J51" i="20"/>
  <c r="K49" i="20" s="1"/>
  <c r="I48" i="20"/>
  <c r="I10" i="20"/>
  <c r="J23" i="20"/>
  <c r="J12" i="20"/>
  <c r="J25" i="20" s="1"/>
  <c r="AB9" i="19" l="1"/>
  <c r="D19" i="19"/>
  <c r="K51" i="20"/>
  <c r="L49" i="20" s="1"/>
  <c r="K48" i="20"/>
  <c r="K10" i="20"/>
  <c r="I23" i="20"/>
  <c r="I12" i="20"/>
  <c r="D20" i="19" l="1"/>
  <c r="AB19" i="19"/>
  <c r="L51" i="20"/>
  <c r="M49" i="20" s="1"/>
  <c r="I25" i="20"/>
  <c r="K12" i="20"/>
  <c r="K25" i="20" s="1"/>
  <c r="K23" i="20"/>
  <c r="M51" i="20"/>
  <c r="N49" i="20" s="1"/>
  <c r="L10" i="20"/>
  <c r="L48" i="20"/>
  <c r="E20" i="19" l="1"/>
  <c r="L23" i="20"/>
  <c r="L12" i="20"/>
  <c r="L25" i="20" s="1"/>
  <c r="N51" i="20"/>
  <c r="O49" i="20" s="1"/>
  <c r="M48" i="20"/>
  <c r="M10" i="20"/>
  <c r="F20" i="19" l="1"/>
  <c r="M23" i="20"/>
  <c r="M12" i="20"/>
  <c r="O51" i="20"/>
  <c r="P49" i="20" s="1"/>
  <c r="N10" i="20"/>
  <c r="N48" i="20"/>
  <c r="G20" i="19" l="1"/>
  <c r="N23" i="20"/>
  <c r="N12" i="20"/>
  <c r="N25" i="20" s="1"/>
  <c r="O48" i="20"/>
  <c r="O10" i="20"/>
  <c r="M25" i="20"/>
  <c r="P51" i="20"/>
  <c r="Q49" i="20" s="1"/>
  <c r="H20" i="19" l="1"/>
  <c r="O23" i="20"/>
  <c r="O12" i="20"/>
  <c r="P10" i="20"/>
  <c r="P48" i="20"/>
  <c r="Q51" i="20"/>
  <c r="R49" i="20" s="1"/>
  <c r="I20" i="19" l="1"/>
  <c r="O25" i="20"/>
  <c r="Q48" i="20"/>
  <c r="Q10" i="20"/>
  <c r="R51" i="20"/>
  <c r="S49" i="20" s="1"/>
  <c r="P23" i="20"/>
  <c r="P12" i="20"/>
  <c r="P25" i="20" s="1"/>
  <c r="J20" i="19" l="1"/>
  <c r="R48" i="20"/>
  <c r="R10" i="20"/>
  <c r="S51" i="20"/>
  <c r="T49" i="20" s="1"/>
  <c r="Q23" i="20"/>
  <c r="Q12" i="20"/>
  <c r="Q25" i="20" s="1"/>
  <c r="K20" i="19" l="1"/>
  <c r="T51" i="20"/>
  <c r="U49" i="20" s="1"/>
  <c r="R23" i="20"/>
  <c r="R12" i="20"/>
  <c r="R25" i="20" s="1"/>
  <c r="S48" i="20"/>
  <c r="S10" i="20"/>
  <c r="L20" i="19" l="1"/>
  <c r="M20" i="19" s="1"/>
  <c r="N20" i="19" s="1"/>
  <c r="O20" i="19" s="1"/>
  <c r="P20" i="19" s="1"/>
  <c r="Q20" i="19" s="1"/>
  <c r="R20" i="19" s="1"/>
  <c r="S20" i="19" s="1"/>
  <c r="T20" i="19" s="1"/>
  <c r="U20" i="19" s="1"/>
  <c r="V20" i="19" s="1"/>
  <c r="W20" i="19" s="1"/>
  <c r="X20" i="19" s="1"/>
  <c r="Y20" i="19" s="1"/>
  <c r="Z20" i="19" s="1"/>
  <c r="AA20" i="19" s="1"/>
  <c r="AB20" i="19" s="1"/>
  <c r="S12" i="20"/>
  <c r="S25" i="20" s="1"/>
  <c r="S23" i="20"/>
  <c r="U51" i="20"/>
  <c r="V49" i="20" s="1"/>
  <c r="T10" i="20"/>
  <c r="T48" i="20"/>
  <c r="D16" i="12" l="1"/>
  <c r="V51" i="20"/>
  <c r="W49" i="20" s="1"/>
  <c r="T23" i="20"/>
  <c r="T12" i="20"/>
  <c r="T25" i="20" s="1"/>
  <c r="U48" i="20"/>
  <c r="U10" i="20"/>
  <c r="U12" i="20" l="1"/>
  <c r="U25" i="20" s="1"/>
  <c r="U23" i="20"/>
  <c r="W51" i="20"/>
  <c r="X49" i="20" s="1"/>
  <c r="V48" i="20"/>
  <c r="V10" i="20"/>
  <c r="V23" i="20" l="1"/>
  <c r="V12" i="20"/>
  <c r="V25" i="20" s="1"/>
  <c r="X51" i="20"/>
  <c r="Y49" i="20" s="1"/>
  <c r="W10" i="20"/>
  <c r="W48" i="20"/>
  <c r="Y51" i="20" l="1"/>
  <c r="Z49" i="20" s="1"/>
  <c r="W23" i="20"/>
  <c r="W12" i="20"/>
  <c r="W25" i="20" s="1"/>
  <c r="X10" i="20"/>
  <c r="X48" i="20"/>
  <c r="Z51" i="20" l="1"/>
  <c r="AA49" i="20" s="1"/>
  <c r="X23" i="20"/>
  <c r="X12" i="20"/>
  <c r="X25" i="20" s="1"/>
  <c r="Y10" i="20"/>
  <c r="Y48" i="20"/>
  <c r="AA51" i="20" l="1"/>
  <c r="AB49" i="20" s="1"/>
  <c r="Y23" i="20"/>
  <c r="Y12" i="20"/>
  <c r="Y25" i="20" s="1"/>
  <c r="Z48" i="20"/>
  <c r="Z10" i="20"/>
  <c r="Z23" i="20" l="1"/>
  <c r="Z12" i="20"/>
  <c r="Z25" i="20" s="1"/>
  <c r="AB51" i="20"/>
  <c r="AC49" i="20" s="1"/>
  <c r="AA10" i="20"/>
  <c r="AA48" i="20"/>
  <c r="AC51" i="20" l="1"/>
  <c r="AD49" i="20" s="1"/>
  <c r="AA23" i="20"/>
  <c r="AA12" i="20"/>
  <c r="AA25" i="20" s="1"/>
  <c r="AB10" i="20"/>
  <c r="AB48" i="20"/>
  <c r="AC48" i="20" l="1"/>
  <c r="AC10" i="20"/>
  <c r="AB23" i="20"/>
  <c r="AB12" i="20"/>
  <c r="AB25" i="20" s="1"/>
  <c r="AD51" i="20"/>
  <c r="AE51" i="20" s="1"/>
  <c r="AC23" i="20" l="1"/>
  <c r="AC12" i="20"/>
  <c r="AC25" i="20" s="1"/>
  <c r="AD48" i="20"/>
  <c r="AE48" i="20" s="1"/>
  <c r="AD10" i="20"/>
  <c r="AE49" i="20"/>
  <c r="AD12" i="20" l="1"/>
  <c r="G40" i="20" s="1"/>
  <c r="AD23" i="20"/>
  <c r="AE23" i="20" s="1"/>
  <c r="I34" i="20" s="1"/>
  <c r="AE10" i="20"/>
  <c r="AF10" i="20" l="1"/>
  <c r="G34" i="20"/>
  <c r="AD25" i="20"/>
  <c r="AE25" i="20" s="1"/>
  <c r="I36" i="20" s="1"/>
  <c r="G39" i="20" s="1"/>
  <c r="D18" i="12" s="1"/>
  <c r="AE12" i="20"/>
  <c r="G36" i="20" s="1"/>
</calcChain>
</file>

<file path=xl/comments1.xml><?xml version="1.0" encoding="utf-8"?>
<comments xmlns="http://schemas.openxmlformats.org/spreadsheetml/2006/main">
  <authors>
    <author>Andrejs Benkis</author>
  </authors>
  <commentList>
    <comment ref="A3" authorId="0" shapeId="0">
      <text>
        <r>
          <rPr>
            <sz val="9"/>
            <color indexed="81"/>
            <rFont val="Tahoma"/>
            <family val="2"/>
            <charset val="186"/>
          </rPr>
          <t xml:space="preserve">Nav iekļauts bankas aizdevums
</t>
        </r>
      </text>
    </comment>
  </commentList>
</comments>
</file>

<file path=xl/sharedStrings.xml><?xml version="1.0" encoding="utf-8"?>
<sst xmlns="http://schemas.openxmlformats.org/spreadsheetml/2006/main" count="1475" uniqueCount="585">
  <si>
    <t>Izvēlieties datumu!</t>
  </si>
  <si>
    <t>Izvēlieties mēnesi!</t>
  </si>
  <si>
    <t>Izvēlieties gadu!</t>
  </si>
  <si>
    <t>Janvāris</t>
  </si>
  <si>
    <t>Marts</t>
  </si>
  <si>
    <t>Aprīlis</t>
  </si>
  <si>
    <t>Maijs</t>
  </si>
  <si>
    <t>Jūnijs</t>
  </si>
  <si>
    <t>Jūlijs</t>
  </si>
  <si>
    <t>Augusts</t>
  </si>
  <si>
    <t>Septembris</t>
  </si>
  <si>
    <t>Oktobris</t>
  </si>
  <si>
    <t>Novembris</t>
  </si>
  <si>
    <t>Decembris</t>
  </si>
  <si>
    <t>25 gadi</t>
  </si>
  <si>
    <t>1.1. Projekta iesniedzējs:</t>
  </si>
  <si>
    <t xml:space="preserve">1.2. Projekta iesniedzēja nosaukums: </t>
  </si>
  <si>
    <t>1.4. Projekta iesniegšanas laiks:</t>
  </si>
  <si>
    <t>1.3. Projekta nosaukums:</t>
  </si>
  <si>
    <t>Nr.</t>
  </si>
  <si>
    <t>Izmaksu pozīcijas nosaukums</t>
  </si>
  <si>
    <t>Kopējā summa</t>
  </si>
  <si>
    <t>Izmaksas kopā</t>
  </si>
  <si>
    <t>Projekta netiešās izmaksas kopā:</t>
  </si>
  <si>
    <t>EUR</t>
  </si>
  <si>
    <t>%</t>
  </si>
  <si>
    <t>attiecināmas</t>
  </si>
  <si>
    <t>neattiecināmas</t>
  </si>
  <si>
    <t>attiecināmas izmaksas</t>
  </si>
  <si>
    <t>neattiecināmas izmaksas</t>
  </si>
  <si>
    <t>1.</t>
  </si>
  <si>
    <t>1.1.</t>
  </si>
  <si>
    <t>1.2.</t>
  </si>
  <si>
    <t>2.</t>
  </si>
  <si>
    <t>3.</t>
  </si>
  <si>
    <t>3.1.</t>
  </si>
  <si>
    <t>3.2.</t>
  </si>
  <si>
    <t>MK noteikumu punkts</t>
  </si>
  <si>
    <t>4.</t>
  </si>
  <si>
    <t>5.</t>
  </si>
  <si>
    <t>6.</t>
  </si>
  <si>
    <t>7.</t>
  </si>
  <si>
    <t>Projekta maksimālais īstenošanas laiks</t>
  </si>
  <si>
    <t>4 gadi, bet ne ilgāk par 31.12.2022.</t>
  </si>
  <si>
    <t>Gads</t>
  </si>
  <si>
    <t>Kopā</t>
  </si>
  <si>
    <t>Naudas plūsmas pozīcijas</t>
  </si>
  <si>
    <t>Ieņēmumi BEZ projekta (+)</t>
  </si>
  <si>
    <t>1.2.1.</t>
  </si>
  <si>
    <t>1.2.2.</t>
  </si>
  <si>
    <t>1.2.3.</t>
  </si>
  <si>
    <t>1.2.4.</t>
  </si>
  <si>
    <t>Pēdējais gads pirms projekta uzsākšanas</t>
  </si>
  <si>
    <t>Mērvienības</t>
  </si>
  <si>
    <t>t</t>
  </si>
  <si>
    <t>3. Investīciju naudas plūsmas aprēķins ar projektu</t>
  </si>
  <si>
    <t>Izdevumi bez projekta (-)</t>
  </si>
  <si>
    <t>Pārējās ražošanas izmaksas</t>
  </si>
  <si>
    <t>2.1.</t>
  </si>
  <si>
    <t>2.2.</t>
  </si>
  <si>
    <t>2.3.</t>
  </si>
  <si>
    <t>2.4.</t>
  </si>
  <si>
    <t>2.5.</t>
  </si>
  <si>
    <t>2.6.</t>
  </si>
  <si>
    <t xml:space="preserve">Uzturēšanas un remontu izmaksas tehnikai </t>
  </si>
  <si>
    <t>Darba alga</t>
  </si>
  <si>
    <t>Valsts sociālās apdrošināšanas obligātās iemaksas</t>
  </si>
  <si>
    <t>Ēkas un būves</t>
  </si>
  <si>
    <t>Iekārtas un mašīnas</t>
  </si>
  <si>
    <t>Nemateriālie ieguldījumi</t>
  </si>
  <si>
    <t>Citi pamatlīdzekļi</t>
  </si>
  <si>
    <t>Esošo pamatlīdzekļu kopējā vērtība</t>
  </si>
  <si>
    <t>Esošo pamatlīdzekļu kopējais nolietojums</t>
  </si>
  <si>
    <t>Izdevumi ar projektu (-)</t>
  </si>
  <si>
    <t>Investīciju izmaksu nolietojuma aprēķins  - EUR, faktiskajās cenās</t>
  </si>
  <si>
    <t xml:space="preserve">    Sākotnējā vērtība</t>
  </si>
  <si>
    <t xml:space="preserve">    Nolietojums gadā</t>
  </si>
  <si>
    <t xml:space="preserve">    Nolietojums uzkrājošā formā</t>
  </si>
  <si>
    <t xml:space="preserve">    Atlikuma vērtība</t>
  </si>
  <si>
    <t>Projekta investīcijas:</t>
  </si>
  <si>
    <t>3.1.1.</t>
  </si>
  <si>
    <t>Investīciju izmaksas bez neparedzētajām izmaksām</t>
  </si>
  <si>
    <t xml:space="preserve">Neparedzētās izmaksas </t>
  </si>
  <si>
    <t>3.2.1.</t>
  </si>
  <si>
    <t>Neparedzētās izmaksas</t>
  </si>
  <si>
    <t>Projekta atlikusī vērtība (+)</t>
  </si>
  <si>
    <t>4.1.</t>
  </si>
  <si>
    <t>Projekta atlikusī vērtība</t>
  </si>
  <si>
    <t>Ieņēmumi AR projektu (+)</t>
  </si>
  <si>
    <t>DARBA LAPA Nr.4</t>
  </si>
  <si>
    <t>1. Kopējie ieņēmumi (+):</t>
  </si>
  <si>
    <t>Projekta ieņēmumi</t>
  </si>
  <si>
    <t>Aizņēmuma pamatsummas saņemšana</t>
  </si>
  <si>
    <t>1.3.</t>
  </si>
  <si>
    <t>1.5.</t>
  </si>
  <si>
    <t>1.6.</t>
  </si>
  <si>
    <t>2. Kopējās izmaksas (-):</t>
  </si>
  <si>
    <t>"Ar projektu" darbības izmaksas</t>
  </si>
  <si>
    <t>Investīciju izmaksas</t>
  </si>
  <si>
    <t>Finansēšanas izmaksas</t>
  </si>
  <si>
    <t>Aizņēmuma pamatsummas atmaksa</t>
  </si>
  <si>
    <t>Aizņēmuma procentu atmaksa</t>
  </si>
  <si>
    <t>Neto naudas plūsma</t>
  </si>
  <si>
    <t>Gadi</t>
  </si>
  <si>
    <t>4. Aizņēmumu atmaksas grafiks - EUR, faktiskajās cenās</t>
  </si>
  <si>
    <t>Aizņēmums attiecināmo un neattiecināmo izmaksu segšanai</t>
  </si>
  <si>
    <t>Procentu likme</t>
  </si>
  <si>
    <t>Aizņēmuma pamatsumma</t>
  </si>
  <si>
    <t>Kopā maksājumi</t>
  </si>
  <si>
    <t>Procentu atmaksa</t>
  </si>
  <si>
    <t>Pamatsummas atmaksa</t>
  </si>
  <si>
    <t>Maksājumu bilance</t>
  </si>
  <si>
    <t>4.2.</t>
  </si>
  <si>
    <t>4.3.</t>
  </si>
  <si>
    <t>4.4.</t>
  </si>
  <si>
    <t>4.5.</t>
  </si>
  <si>
    <t>4.6.</t>
  </si>
  <si>
    <t>4.7.</t>
  </si>
  <si>
    <t>Pamatlīdzekļu nodošana ekspluatācijā gads:</t>
  </si>
  <si>
    <t>DARBA LAPA Nr.6</t>
  </si>
  <si>
    <t>JUTĪGUMA ANALĪZE INVESTĪCIJU NAUDAS PLŪSMAI</t>
  </si>
  <si>
    <t xml:space="preserve">Naudas plūsmas pozīcijas </t>
  </si>
  <si>
    <t>Citi ieņēmumi</t>
  </si>
  <si>
    <t>Projekta darbības izmaksas</t>
  </si>
  <si>
    <t>Diskontēšana</t>
  </si>
  <si>
    <t>Reālā finansiālā diskonta likme</t>
  </si>
  <si>
    <t>Projekta dzīves cikls</t>
  </si>
  <si>
    <t>gadi</t>
  </si>
  <si>
    <t>Diskonta faktors</t>
  </si>
  <si>
    <t>faktors</t>
  </si>
  <si>
    <t>Diskontētie projekta ieņēmumi</t>
  </si>
  <si>
    <t>Diskontētās ietaupītās izmaksas</t>
  </si>
  <si>
    <t>Diskontētās projekta darbības izmaksas</t>
  </si>
  <si>
    <t>Diskontētās investīciju izmaksas</t>
  </si>
  <si>
    <t>Diskontētā projekta atlikusī vērtība</t>
  </si>
  <si>
    <t>Diskontētā neto naudas plūsma</t>
  </si>
  <si>
    <t>Pieņēmumu definēšana finanšu analīzes veikšanai</t>
  </si>
  <si>
    <t>Nediskontēti</t>
  </si>
  <si>
    <t>Diskontēti</t>
  </si>
  <si>
    <t>3.3.</t>
  </si>
  <si>
    <t>3.4.</t>
  </si>
  <si>
    <t>3.5.</t>
  </si>
  <si>
    <t>Rādītāju aprēķināšana</t>
  </si>
  <si>
    <t>Vērtība bez mainīgā izmaiņām</t>
  </si>
  <si>
    <t>Vērtība pēc mainīgā izmaiņām</t>
  </si>
  <si>
    <t>Novirze</t>
  </si>
  <si>
    <t>Finansiālais investīciju neto tagadnes ienesīgums (FNPV/C)</t>
  </si>
  <si>
    <t>kopā</t>
  </si>
  <si>
    <t>Jūtīgo mainīgo elastības pārbaude, %
(0% atbilst bāzes vērtībai)</t>
  </si>
  <si>
    <t>ALTERNATĪVU ANALĪZE</t>
  </si>
  <si>
    <t>„ar projektu”</t>
  </si>
  <si>
    <t>Darbības izmaksas</t>
  </si>
  <si>
    <t>Ieņēmumi</t>
  </si>
  <si>
    <t>„bez projekta”</t>
  </si>
  <si>
    <t>Projekta (papildus) izmaksu naudas plūsma</t>
  </si>
  <si>
    <t>Projekta budžets</t>
  </si>
  <si>
    <t>KAPITĀLA NAUDAS PLŪSMA</t>
  </si>
  <si>
    <t>Projekta  ieņēmumi</t>
  </si>
  <si>
    <t>1.4.</t>
  </si>
  <si>
    <t>Aizņēmuma pamatsumma un procenti</t>
  </si>
  <si>
    <t xml:space="preserve">Projektā ieguldītais kapitāls </t>
  </si>
  <si>
    <t>1.7.</t>
  </si>
  <si>
    <t>LVL</t>
  </si>
  <si>
    <t>Diskontētā atlikusī vērtība</t>
  </si>
  <si>
    <t>Diskontētās finansēšanas izmaksas</t>
  </si>
  <si>
    <t>Diskontētā aizņēmuma pamatsumma un procenti</t>
  </si>
  <si>
    <t>Diskontētais ieguldītais kapitāls</t>
  </si>
  <si>
    <t>2.7.</t>
  </si>
  <si>
    <t>Ietaupītās izmaksas</t>
  </si>
  <si>
    <t>3.6.</t>
  </si>
  <si>
    <t>3.7.</t>
  </si>
  <si>
    <t>Finansiālais kapitāla neto tagadnes ienesīgums (FNPVk)</t>
  </si>
  <si>
    <t>Finanšu iekšējā kapitāla peļņas norma (FRRk)</t>
  </si>
  <si>
    <t>INVESTĪCIJU NAUDAS PLŪSMA</t>
  </si>
  <si>
    <t>1.3.1.</t>
  </si>
  <si>
    <t>Investīciju izmaksas bez neparedzētajiem izdevumiem</t>
  </si>
  <si>
    <t>2.3.1.</t>
  </si>
  <si>
    <t>Diskontētās investīciju izmaksas bez neparedzētajiem izdevumiem</t>
  </si>
  <si>
    <t>Neto ieņēmumi (DNR) &gt;0</t>
  </si>
  <si>
    <t>neto ieņēmumi (DNR)≤0</t>
  </si>
  <si>
    <t>Finansiālais investīciju neto tagadnes ienesīgums (FNPVc)</t>
  </si>
  <si>
    <t>Finanšu iekšējā investīciju peļņas norma (FRRc)</t>
  </si>
  <si>
    <t>Neto ieņēmumi (DNR)</t>
  </si>
  <si>
    <t>Projekta atbilstīgie izdevumi kopā</t>
  </si>
  <si>
    <t>Finansējuma deficīta likme ( R):</t>
  </si>
  <si>
    <t>Projekta attiecināmās izmaksas (EC) kopā</t>
  </si>
  <si>
    <t>Lēmuma summa  (DA) kopā</t>
  </si>
  <si>
    <t>4.8.</t>
  </si>
  <si>
    <t>Maksimālais ES finansējuma apjoms pie aprēķinātās atbalsta likmes</t>
  </si>
  <si>
    <t>PIV 2.pielikums</t>
  </si>
  <si>
    <t>Finansējuma avots</t>
  </si>
  <si>
    <t>Summa</t>
  </si>
  <si>
    <t>Kopējās attiecināmās izmaksas</t>
  </si>
  <si>
    <t>Neattiecināmās izmaksas kopā</t>
  </si>
  <si>
    <t>Kopējās izmaksas</t>
  </si>
  <si>
    <t>PIV 4.pielikums</t>
  </si>
  <si>
    <t>I. Finanšu analīze</t>
  </si>
  <si>
    <r>
      <t xml:space="preserve">2. Galvenie elementi un parametri, ko izmanto IIA finanšu analīzei (visiem skaitļiem jāatbilst IIA dokumentam. IIA jāveic </t>
    </r>
    <r>
      <rPr>
        <b/>
        <i/>
        <sz val="10"/>
        <rFont val="Calibri"/>
        <family val="2"/>
        <charset val="186"/>
        <scheme val="minor"/>
      </rPr>
      <t>euro</t>
    </r>
    <r>
      <rPr>
        <b/>
        <sz val="10"/>
        <rFont val="Calibri"/>
        <family val="2"/>
        <charset val="186"/>
        <scheme val="minor"/>
      </rPr>
      <t>)</t>
    </r>
  </si>
  <si>
    <t>Galvenie elementi un parametri</t>
  </si>
  <si>
    <t>Vērtība</t>
  </si>
  <si>
    <t xml:space="preserve">Diskontēta vērtība </t>
  </si>
  <si>
    <t>Atsauce uz IIA dokumentu</t>
  </si>
  <si>
    <t>*(nodaļa / sadaļa / lapa)*</t>
  </si>
  <si>
    <t>Pārskata periods (gadi)</t>
  </si>
  <si>
    <t>Finanšu diskonta likme (%) (saskaņā ar FM vadlīnijām)</t>
  </si>
  <si>
    <t>Atlikusī vērtība (EUR)</t>
  </si>
  <si>
    <t>Ieņēmumi (EUR)</t>
  </si>
  <si>
    <t>Darbības un aizstāšanas izmaksas (EUR)(Eiropas Komisijas 2014.gada 3.marta deleģētās regulas Nr. 480/2014 17.panta izpratnē</t>
  </si>
  <si>
    <t>* Ja PVN ir atgūstams, izmaksas un ieņēmumus būtu jārēķina bez PVN.</t>
  </si>
  <si>
    <t>2.1. Aizpilda tikai kopējas regulas Regula Nr. 1303/2013 61.panta 3.daļas b).punktā noteiktajā gadījumā un ievērojot citus 61.pantā noteiktus nosacījumus.</t>
  </si>
  <si>
    <t>Nediskontēta vērtība</t>
  </si>
  <si>
    <t xml:space="preserve"> = (5) -(6) +(4)</t>
  </si>
  <si>
    <t xml:space="preserve"> = (3) -(7)</t>
  </si>
  <si>
    <t>Pro - rata bez diskontētiem neto ieņēmumiem (%)</t>
  </si>
  <si>
    <t xml:space="preserve"> = (8) / (3)</t>
  </si>
  <si>
    <t>Projekta iesnieguma koriģēta lidzfinansējuma likme</t>
  </si>
  <si>
    <t>3. Finanšu analīzes galvenie rādītāji saskaņā ar IIA dokumentu</t>
  </si>
  <si>
    <t>Bez Savienības atbalsta</t>
  </si>
  <si>
    <t>A</t>
  </si>
  <si>
    <t>B</t>
  </si>
  <si>
    <t>Finanšu atdeves likme (%)</t>
  </si>
  <si>
    <t>FRR ( C)</t>
  </si>
  <si>
    <t>FRR(K)</t>
  </si>
  <si>
    <t>Neto pašreizējā vērtība</t>
  </si>
  <si>
    <t>FNPV(C)</t>
  </si>
  <si>
    <t>FNPV(K)</t>
  </si>
  <si>
    <t>Ieņēmumus gūst(2) vai negūst(1)?</t>
  </si>
  <si>
    <t>1.2.3.1.</t>
  </si>
  <si>
    <t>1.2.3.2.</t>
  </si>
  <si>
    <t>Jā</t>
  </si>
  <si>
    <t>Kopā pašvaldības ilgtermiņa saistības</t>
  </si>
  <si>
    <t>Pašvaldības aizņēmumu saraksts</t>
  </si>
  <si>
    <t>Pašvaldības galvojumu saraksts</t>
  </si>
  <si>
    <t>Pašvaldības budžeta ieņēmumi</t>
  </si>
  <si>
    <t>Lūdzu ievadīt pašvaldības aizņēmumu un galvojumus norādot saistības un to apjomu pa gadiem. Nepieciešamības gadījumā ievietojiet rindas.</t>
  </si>
  <si>
    <t>Saistību apjoms pret pamatbudžeta ieņēmumiem</t>
  </si>
  <si>
    <t>2. Informācija par aprēķinu procesu</t>
  </si>
  <si>
    <t>Aprēķinos jāizmanto papildus izmaksu metode</t>
  </si>
  <si>
    <t>1) Projekta (papildus) ieņēmumi = AR projektu ieņēmumi - BEZ projekta ieņēmumi</t>
  </si>
  <si>
    <t>2) Projekta (papildus) izmaksas (+) vai Ietaupītās izmaksas (-) = AR projektu izmaksas - BEZ projekta izmaksas</t>
  </si>
  <si>
    <t xml:space="preserve">3) Investīcijas = AR projektu investīcijas </t>
  </si>
  <si>
    <t>3. Izmaksu un ieguvumu analīzes saturs</t>
  </si>
  <si>
    <t>Nosaukums</t>
  </si>
  <si>
    <t>Ieņēmumus gūstošs projekts</t>
  </si>
  <si>
    <t>Ieņēmumus negūstošs projekts</t>
  </si>
  <si>
    <t>Paskaidrojums</t>
  </si>
  <si>
    <t>Darba lapas (DL)</t>
  </si>
  <si>
    <t>Aizpilda projekta iesniedzējs, rediģējamas šūnas</t>
  </si>
  <si>
    <t>2. Investīciju naudas plūsmas aprēķins bez projekta</t>
  </si>
  <si>
    <t>4. Finansiālā ilgtspēja</t>
  </si>
  <si>
    <t>Aprēķinu lapas (AL)</t>
  </si>
  <si>
    <t>Tiek veikti aprēķini ar jau savadītām formulām, projekta iesniedzējs datus neievada</t>
  </si>
  <si>
    <t>Rezultātu lapas (RL)</t>
  </si>
  <si>
    <t>Kontroles lapas</t>
  </si>
  <si>
    <t>Tiek kontrolēta kritēriju izpilde. Informatīva lapa finansējuma saņēmējam</t>
  </si>
  <si>
    <t>Projekta iesnieguma veidlapas tabulas (PIV)</t>
  </si>
  <si>
    <t>Kopējamas PIV formā</t>
  </si>
  <si>
    <t>Apzīmējumi:</t>
  </si>
  <si>
    <t>Norāda uz lapām, kurās ir jāpilda dati</t>
  </si>
  <si>
    <t>Dati jāievada projekta iesniedzējam</t>
  </si>
  <si>
    <t>Dati tiek aprēķināti automātiski</t>
  </si>
  <si>
    <t>Projekta iesniedzējs ir PVN maksātājs</t>
  </si>
  <si>
    <t>PVN</t>
  </si>
  <si>
    <t>KF finansējums, EUR</t>
  </si>
  <si>
    <t>Maksimālā KF atbalsta likme (%)</t>
  </si>
  <si>
    <t>Projekta izmaksu ierobežojumu kontrole</t>
  </si>
  <si>
    <t>Pārbaude</t>
  </si>
  <si>
    <t>Citas ražošanas izmaksas</t>
  </si>
  <si>
    <t>Specifiskā atbalsta mērķa pasākuma nosaukums un Nr.</t>
  </si>
  <si>
    <t>1.5. Projekta sākuma laiks:</t>
  </si>
  <si>
    <t xml:space="preserve">1.6. Projekta noslēguma laiks: </t>
  </si>
  <si>
    <t>1.7. Projekta maksimālais īstenošanas laiks:</t>
  </si>
  <si>
    <t>1.8. Pamatlīdzekļu nodošana ekspluatācijā gads:</t>
  </si>
  <si>
    <t>1.9. Projekta pārskata periods:</t>
  </si>
  <si>
    <t>1.10. Vai projektu līdzfinansēs ar kredītu?</t>
  </si>
  <si>
    <t>1.11. Ja uz 1.10.jautājumu atbildējāt ar "Jā", lūdzu norādiet kredīta apjomu, EUR:</t>
  </si>
  <si>
    <t>1.12. Ja uz 1.10.jautājumu atbildējāt ar "Jā", lūdzu, norādiet kredīta atmaksas termiņu, gados:</t>
  </si>
  <si>
    <t>1.13. Ja uz 1.10.jautājumu atbildējāt "Jā", lūdzu, norādiet kredīta procentus, %:</t>
  </si>
  <si>
    <t>1.14. Projekta veids 
*tiek atspoguļots pēc 2.dl. un 3. dl aizpildīšanas*:</t>
  </si>
  <si>
    <t>5.1.</t>
  </si>
  <si>
    <t>5.2.</t>
  </si>
  <si>
    <t>Max kredīta apjoms</t>
  </si>
  <si>
    <t>Pašvaldības kredītsaistību ikgadējais apjoms nepārsniedz 20% no pašvaldības ikgadējiem ieņēmumiem</t>
  </si>
  <si>
    <t xml:space="preserve"> = MK noteikta SAM līdzfinansējuma likme * (9)</t>
  </si>
  <si>
    <t>projektu līdzfinansē ar kredītu (jā 2 un nē 1)</t>
  </si>
  <si>
    <t>Izejmateriālu iegādes izmaksas</t>
  </si>
  <si>
    <t>2.1.1.</t>
  </si>
  <si>
    <t>2.1.2.</t>
  </si>
  <si>
    <t>2.1.3.</t>
  </si>
  <si>
    <t>2.1.4.</t>
  </si>
  <si>
    <t>2.1.5.</t>
  </si>
  <si>
    <t>2.1.6.</t>
  </si>
  <si>
    <t>Elektroenerģijas, kurināmā, siltumenerģijas, gāzes izmaksas</t>
  </si>
  <si>
    <t>Pamatlīdzekļu uzturēšanas un remontu izmaksas</t>
  </si>
  <si>
    <t>Administratīvās izmaksas</t>
  </si>
  <si>
    <t>2.4.1.</t>
  </si>
  <si>
    <t>2.4.2.</t>
  </si>
  <si>
    <t>2.4.3.</t>
  </si>
  <si>
    <t>2.4.4.</t>
  </si>
  <si>
    <t>2.4.5.</t>
  </si>
  <si>
    <t>Transportlīdzekļu uzturēšanas izmaksas, ieskatot valsts nodevas un nodokļus</t>
  </si>
  <si>
    <t>Pārējās  izmaksas</t>
  </si>
  <si>
    <t>Elektroenerģijas, telpu uzturēšanas, siltumenerģijas izmaksas</t>
  </si>
  <si>
    <t>Sakaru pakapojumu izmaksas</t>
  </si>
  <si>
    <t>Administratīvā personāla atalgojuma izmaksas</t>
  </si>
  <si>
    <t>Valsts nodevu un nodokļu izmaksas, kas nav iekļauti citās pozīcijās</t>
  </si>
  <si>
    <t>2.3.4.</t>
  </si>
  <si>
    <t>2.3.2.</t>
  </si>
  <si>
    <t>2.3.3.</t>
  </si>
  <si>
    <t>Investīciju izmaksu kopējais nolietojums, EUR</t>
  </si>
  <si>
    <t>Projekta iesniedzēja pašu finansējums</t>
  </si>
  <si>
    <t xml:space="preserve">Ja ieņēmumus negūstošs projekts, tad likme 100% </t>
  </si>
  <si>
    <t>KF līdzfinansējums</t>
  </si>
  <si>
    <t>Kopējais investīciju izmaksas attiecināmajās izmaksās, izņemot neparedzētus izdevumus (EUR)</t>
  </si>
  <si>
    <t>Attiecināmās investīciju izmaksas bez neparedzētajiem izdevumiem</t>
  </si>
  <si>
    <t>1.3.1.1.</t>
  </si>
  <si>
    <t>2.3.1.1.</t>
  </si>
  <si>
    <t>Attiecināmās diskontētās investīciju izmaksas bez neparedzētajiem izdevumiem</t>
  </si>
  <si>
    <t>PROJEKTA FINANSIĀLĀ ILGTSPĒJA</t>
  </si>
  <si>
    <t>DARBA LAPA Nr.5</t>
  </si>
  <si>
    <t>SOCIĀLEKONOMISKĀS ANALĪZES  IEGUVUMI UN ZAUDĒJUMI</t>
  </si>
  <si>
    <t>gads</t>
  </si>
  <si>
    <t>Ieguvums ...</t>
  </si>
  <si>
    <t>1.8.</t>
  </si>
  <si>
    <t>1.9.</t>
  </si>
  <si>
    <t>Zaudējumi...</t>
  </si>
  <si>
    <t>2.8.</t>
  </si>
  <si>
    <t>2.9.</t>
  </si>
  <si>
    <t>Dati darba spēka izmaksām un citām fiskālajām korekcijām</t>
  </si>
  <si>
    <t xml:space="preserve">Projekta plānotie darbības rezultāti </t>
  </si>
  <si>
    <t>DARBA LAPA Nr.7</t>
  </si>
  <si>
    <t>JUTĪGUMA ANALĪZE SOCIĀLEKONOMISKAJAI ANALĪZEI</t>
  </si>
  <si>
    <t>Sociālekonomiskie ieguvumi</t>
  </si>
  <si>
    <t>1.1.1.</t>
  </si>
  <si>
    <t>1.1.2.</t>
  </si>
  <si>
    <t>1.1.3.</t>
  </si>
  <si>
    <t>1.1.4.</t>
  </si>
  <si>
    <t>1.1.5.</t>
  </si>
  <si>
    <t>1.1.6.</t>
  </si>
  <si>
    <t>1.1.7.</t>
  </si>
  <si>
    <t>1.1.8.</t>
  </si>
  <si>
    <t>1.1.9.</t>
  </si>
  <si>
    <t>1.2.5.</t>
  </si>
  <si>
    <t>1.2.6.</t>
  </si>
  <si>
    <t>Finanšu ieņēmumi un sociālekonomiskie ieguvumi</t>
  </si>
  <si>
    <t>Sociālekonomiskie zaudējumi</t>
  </si>
  <si>
    <t>1.5.1.</t>
  </si>
  <si>
    <t>1.5.2.</t>
  </si>
  <si>
    <t>1.5.3.</t>
  </si>
  <si>
    <t>1.5.4.</t>
  </si>
  <si>
    <t>1.5.5.</t>
  </si>
  <si>
    <t>1.5.6.</t>
  </si>
  <si>
    <t>1.5.7.</t>
  </si>
  <si>
    <t>1.5.8.</t>
  </si>
  <si>
    <t>1.5.9.</t>
  </si>
  <si>
    <t>1.6.1.</t>
  </si>
  <si>
    <t>1.6.2.</t>
  </si>
  <si>
    <t>1.6.3.</t>
  </si>
  <si>
    <t>1.6.4.</t>
  </si>
  <si>
    <t>1.7.1.</t>
  </si>
  <si>
    <t>1.7.1.1.</t>
  </si>
  <si>
    <t>1.7.2.</t>
  </si>
  <si>
    <t>Fiskālās korekcijas</t>
  </si>
  <si>
    <t>1.8.1.</t>
  </si>
  <si>
    <t>1.8.2.</t>
  </si>
  <si>
    <t>1.8.3.</t>
  </si>
  <si>
    <t>Citas fiskālas korekcijas</t>
  </si>
  <si>
    <t>Finanšu un sociālekonomiskās izmaksas</t>
  </si>
  <si>
    <t>1.10.</t>
  </si>
  <si>
    <t>Diskontētie sociālekonomiskie ieguvumi</t>
  </si>
  <si>
    <t>Diskontētie  projekta ieņēmumi</t>
  </si>
  <si>
    <t>Diskontēti finanšu un sociālekonomiskie ieguvumi</t>
  </si>
  <si>
    <t>Diskontēti sociālekonomiskie zaudējumi</t>
  </si>
  <si>
    <t>Diskontētas projekta darbības izmaksas</t>
  </si>
  <si>
    <t>Diskontētas investīciju izmaksas</t>
  </si>
  <si>
    <t>Diskontētas fiskālās korekcijas</t>
  </si>
  <si>
    <t>Diskontētas finanšu un sociālekonomiskās izmaksas</t>
  </si>
  <si>
    <t>2.10.</t>
  </si>
  <si>
    <t>Diskontēta sociālekonomiskā naudas plūsma</t>
  </si>
  <si>
    <t>Finanšu un sociālekonomiskie ieguvumi</t>
  </si>
  <si>
    <t>3.8.</t>
  </si>
  <si>
    <t>3.9.</t>
  </si>
  <si>
    <t>3.10.</t>
  </si>
  <si>
    <t>Sociālekonomiskā naudas plūsma</t>
  </si>
  <si>
    <t>Ekonomiskā neto pašreizējā vērtība (ENPV)</t>
  </si>
  <si>
    <t>Ekonomiskā ienesīguma vērtība (ERR)</t>
  </si>
  <si>
    <t>Ieguvumu un izmaksu attiecība (B/C)</t>
  </si>
  <si>
    <t xml:space="preserve">Sociālekonomiskie zaudējumi </t>
  </si>
  <si>
    <t>Projekta darbības izmaksu darbaspēka izmaksas</t>
  </si>
  <si>
    <t xml:space="preserve">Investīciju darba spēka izmaksas </t>
  </si>
  <si>
    <t>Citas fiskālās korekcijas</t>
  </si>
  <si>
    <t>APRĒĶINU LAPA Nr.9</t>
  </si>
  <si>
    <t>APRĒĶINU LAPA Nr.10</t>
  </si>
  <si>
    <t>SOCIĀLEKONOMISKĀS ANALĪZES APRĒĶINS</t>
  </si>
  <si>
    <t xml:space="preserve">Sociālekonomiskie ieguvumi </t>
  </si>
  <si>
    <t>Finanšu ieguvumi</t>
  </si>
  <si>
    <t>Sociālekonomiskie un finanšu ieguvumi</t>
  </si>
  <si>
    <t>Finanšu izmaksas</t>
  </si>
  <si>
    <t>5.1.1.</t>
  </si>
  <si>
    <t>Darbaspēka izmaksas</t>
  </si>
  <si>
    <t>5.1.2.</t>
  </si>
  <si>
    <t>Citas izmaksas</t>
  </si>
  <si>
    <t>5.2.1.</t>
  </si>
  <si>
    <t>5.2.2.</t>
  </si>
  <si>
    <t xml:space="preserve">Fiskālās korekcijas </t>
  </si>
  <si>
    <t>6.1.</t>
  </si>
  <si>
    <t>Investīciju izmaksu darbaspēka izmaksu fiskālās korekcijas</t>
  </si>
  <si>
    <t>6.2.</t>
  </si>
  <si>
    <t>Projekta darbības izmaksu darbaspēka izmaksu fiskālās korekcijas</t>
  </si>
  <si>
    <t>6.3.</t>
  </si>
  <si>
    <t>VSAOI darba devējam</t>
  </si>
  <si>
    <t>REZULTĀTU LAPA Nr.13</t>
  </si>
  <si>
    <t>SOCIĀLEKONOMISKĀ ANALĪZE</t>
  </si>
  <si>
    <t>Reālā sociālā diskonta likme</t>
  </si>
  <si>
    <t>2.1.7.</t>
  </si>
  <si>
    <t>2.1.8.</t>
  </si>
  <si>
    <t>2.1.9.</t>
  </si>
  <si>
    <t>Diskontētie finanšu ieguvumi</t>
  </si>
  <si>
    <t>Diskontētie sociālekonomiskie un finanšu ieguvumi</t>
  </si>
  <si>
    <t>Diskontētie sociālekonomiskie zaudējumi</t>
  </si>
  <si>
    <t>2.4.6.</t>
  </si>
  <si>
    <t>2.4.7.</t>
  </si>
  <si>
    <t>2.4.8.</t>
  </si>
  <si>
    <t>2.4.9.</t>
  </si>
  <si>
    <t>Diskontētās finanšu izmaksas</t>
  </si>
  <si>
    <t>Diskontētās fiskālās korekcijas</t>
  </si>
  <si>
    <t>Ekonomiskā neto pašreizējā vērtība (ENPV) ir lielāka par nulli</t>
  </si>
  <si>
    <t>Ekonomiskā ienesīguma norma (ERR) ir lielāka par sociālā diskonta likmi (5%)</t>
  </si>
  <si>
    <t>KF finansējums, EUR ( pa gadiem)</t>
  </si>
  <si>
    <t>Projekta naudas plūsma ir pozitīva visā projekta dzīves cikla laikā</t>
  </si>
  <si>
    <t>Projekta iesniedzēja finansējums, EUR ( pa gadiem)</t>
  </si>
  <si>
    <t>Attiecināmās izmaksas = Kopējas investīciju attiecināmās izmaksas (EUR, diskontētas) - neto ieņēmumi (EUR, diskontēta)</t>
  </si>
  <si>
    <t>Neto ieņēmumi = ieņēmumi (EUR, diskontēti) - darbības izmaksas (EUR, diskontētas) + atlikusī vērtība (EUR, diskontēta)</t>
  </si>
  <si>
    <t>PROJEKTA IESNIEDZĒJA NAUDAS PLŪSMA, EUR</t>
  </si>
  <si>
    <t>Saimnieciskās darbības naudas plūsma</t>
  </si>
  <si>
    <t>Peļņa vai zaudējumi pirms nodokļiem</t>
  </si>
  <si>
    <t>Debitoru parādi</t>
  </si>
  <si>
    <t>Saimnieciskās darbības rezultāts</t>
  </si>
  <si>
    <t>Investīciju darbības naudas plūsma</t>
  </si>
  <si>
    <t>Investīcijas pamatlīdzekļos</t>
  </si>
  <si>
    <t>Investīciju darbības rezultāts</t>
  </si>
  <si>
    <t>Finansiālās darbības naudas plūsma</t>
  </si>
  <si>
    <t>Kopā finanšu avoti:</t>
  </si>
  <si>
    <t>Aizņēmums</t>
  </si>
  <si>
    <t>Aizņēmumu atmaksa</t>
  </si>
  <si>
    <t>Finansiālās darbības rezultāts</t>
  </si>
  <si>
    <t>Naudas un tās ekvivalentu izmaiņas pārskata perioda laikā</t>
  </si>
  <si>
    <t>Naudas un tās atlikumu atlikums pārskata perioda beigās</t>
  </si>
  <si>
    <t xml:space="preserve">Peļņas vai zaudējumu aprēķins - EUR, faktiskajās cenās </t>
  </si>
  <si>
    <t>Saimnieciskās pamatadarbības ieņēmumi</t>
  </si>
  <si>
    <t>Saimnieciskās pamatdarbības ieņēmumi</t>
  </si>
  <si>
    <t>Saimnieciskās pamatdarbības izdevumi</t>
  </si>
  <si>
    <t>Faktiskā ES atbalsta likme no attiecināmajām izmaksām, %</t>
  </si>
  <si>
    <t>DARBA LAPA Nr.8</t>
  </si>
  <si>
    <t>APRĒĶINU LAPA Nr.11</t>
  </si>
  <si>
    <t>REZULTĀTU LAPA Nr.14</t>
  </si>
  <si>
    <t>5. Projekta iesniedzēja naudas plūsma</t>
  </si>
  <si>
    <t>6. Sociālekonomiskās analīzes ieguvumi un zaudējumi</t>
  </si>
  <si>
    <t>7. Jūtīguma analīze investīciju naudas plūsmai</t>
  </si>
  <si>
    <t>8. Jūtīguma analīze sociālkonomiskajai analīzei</t>
  </si>
  <si>
    <t>Ar Savienības atbalstu</t>
  </si>
  <si>
    <t>Ekonomisko ieguvumu un izmaksu attiecība ir lielāka par 1</t>
  </si>
  <si>
    <t>EUR:</t>
  </si>
  <si>
    <t>KAPITĀLA NAUDAS PLŪSMA PROJEKTA STIMULĒJOŠĀS IETEKMES NOVĒRTĒŠANAI</t>
  </si>
  <si>
    <t>REZULTĀTU LAPA Nr.15</t>
  </si>
  <si>
    <t>Projekta ieguldījumiem ir stimulējoša ietekme (1.23.kritērijs)</t>
  </si>
  <si>
    <t>Privātās neattiecināmās izmaksas</t>
  </si>
  <si>
    <t>Privātās attiecināmās izmaksas</t>
  </si>
  <si>
    <t>KF</t>
  </si>
  <si>
    <t>JUTĪGUMA ANALĪZE KAPITĀLA NAUDAS PLŪSMAI</t>
  </si>
  <si>
    <t>3.DL  invest.n.pl.AR pr.;    15.RL Investīciju naudas plūsma</t>
  </si>
  <si>
    <t>15. RL Investīciju naudas plūsma</t>
  </si>
  <si>
    <t xml:space="preserve"> 15. RL Investīciju naudas plūsma</t>
  </si>
  <si>
    <t>10. AL Budžets</t>
  </si>
  <si>
    <t>13.RL Kapitāla naudas plūsma;
15.RL Investīciju naudas plūsma</t>
  </si>
  <si>
    <t xml:space="preserve"> Procentu maksājumi </t>
  </si>
  <si>
    <t>Saimnieciskās pamatdarbības rezultāts</t>
  </si>
  <si>
    <t xml:space="preserve"> Nolietojums</t>
  </si>
  <si>
    <t>Izmaksu un ieguvumu analīzes galvenie rezultāti</t>
  </si>
  <si>
    <t>Ierobežojuma veids</t>
  </si>
  <si>
    <t>MK not. punkts</t>
  </si>
  <si>
    <t>Neparedzētie izdevumi</t>
  </si>
  <si>
    <t>Projekta iesnieguma sagatavošanas izmaksas</t>
  </si>
  <si>
    <t>Izmaksas, kas radušās uz darba līguma pamata</t>
  </si>
  <si>
    <t>15. Investīciju naudas plūsma</t>
  </si>
  <si>
    <t>16. Sociālekonomiskās analīze</t>
  </si>
  <si>
    <t>17. Kontroles lapa</t>
  </si>
  <si>
    <t>18. PIV 2.Pielikums Finansēšanas plāns</t>
  </si>
  <si>
    <t>19. PIV 4.Pielikums: I. Finanšu analīze</t>
  </si>
  <si>
    <t xml:space="preserve">14. Kapitāla nauda plūsma projekta stimulējošās ietekmes novērtēšanai </t>
  </si>
  <si>
    <t xml:space="preserve">1.Budžets </t>
  </si>
  <si>
    <t>9. Jūtīguma analīze kapitāla naudas plūsmai</t>
  </si>
  <si>
    <t>10. AL budžets kopā</t>
  </si>
  <si>
    <t>11. Alternatīvu analīze</t>
  </si>
  <si>
    <t>12. Sociālekonomiskās analīzes aprēķins</t>
  </si>
  <si>
    <t>13. Kapitāla naudas plūsma</t>
  </si>
  <si>
    <t>APRĒĶINU LAPA Nr.12</t>
  </si>
  <si>
    <t>REZULTĀTU LAPA Nr.6</t>
  </si>
  <si>
    <t>Projekta izmaksu kontroles lapa Nr.17</t>
  </si>
  <si>
    <t>DARBA LAPA Nr.3</t>
  </si>
  <si>
    <t>3. INVESTĪCIJU NAUDAS PLŪSMAS APRĒĶINS AR PROJEKTU</t>
  </si>
  <si>
    <t>DARBA LAPA Nr.2</t>
  </si>
  <si>
    <t>2. INVESTĪCIJU NAUDAS PLŪSMAS APRĒĶINS  BEZ PROJEKTA</t>
  </si>
  <si>
    <t>DARBA LAPA Nr.1</t>
  </si>
  <si>
    <t>PROJEKTA BUDŽETS</t>
  </si>
  <si>
    <t>Titullapa</t>
  </si>
  <si>
    <t>1: Dati par projektu</t>
  </si>
  <si>
    <t>Galvenie rezultātu dati no aprēķinu lapām, formulas visu sarēķina, projekta iesniedzējs datus neievada. Minētais nosacījums neattiecas uz Rezultātu lapu Nr.14</t>
  </si>
  <si>
    <t>Būvdarbu izmaksas</t>
  </si>
  <si>
    <t>Tehniskā (ražošanas procesā iesaistītā) personāla atalgojums</t>
  </si>
  <si>
    <t xml:space="preserve">Esošie pamatlīdzekļu vērtība </t>
  </si>
  <si>
    <t>Finansiālais kapitāla neto tagadnes vērtība (FNPVk)</t>
  </si>
  <si>
    <t>2.1.10.</t>
  </si>
  <si>
    <t>1.2.7.</t>
  </si>
  <si>
    <t>1.2.8.</t>
  </si>
  <si>
    <t>1.2.9.</t>
  </si>
  <si>
    <t>1.2.10.</t>
  </si>
  <si>
    <t>% no attiecināmajām izmaksām</t>
  </si>
  <si>
    <t>Projekta iesniedzējs (kapitālsabiedrība(2) pārējie (1))</t>
  </si>
  <si>
    <r>
      <t xml:space="preserve">a) vai projekta iesniedzējs projektu līdzfinansēs ar kredītu, lai īstenoto projektu pilnā apmērā bez KF </t>
    </r>
    <r>
      <rPr>
        <sz val="10"/>
        <color theme="1"/>
        <rFont val="Calibri"/>
        <family val="2"/>
        <charset val="186"/>
        <scheme val="minor"/>
      </rPr>
      <t>atbalsta?</t>
    </r>
  </si>
  <si>
    <t>Izvēlieties variantu!</t>
  </si>
  <si>
    <t>Nē</t>
  </si>
  <si>
    <r>
      <t>Maksimālā KF</t>
    </r>
    <r>
      <rPr>
        <b/>
        <sz val="10"/>
        <rFont val="Calibri"/>
        <family val="2"/>
        <charset val="186"/>
        <scheme val="minor"/>
      </rPr>
      <t xml:space="preserve"> atbalsta likme (%)</t>
    </r>
  </si>
  <si>
    <r>
      <t>KF</t>
    </r>
    <r>
      <rPr>
        <b/>
        <sz val="10"/>
        <rFont val="Calibri"/>
        <family val="2"/>
        <charset val="186"/>
        <scheme val="minor"/>
      </rPr>
      <t xml:space="preserve"> finansējums, EUR</t>
    </r>
  </si>
  <si>
    <t>27.1.</t>
  </si>
  <si>
    <t>Būvprojekta izstrādes izmaksas, būvuzraudzības un autoruzraudzības izmaksas</t>
  </si>
  <si>
    <t>27.2.</t>
  </si>
  <si>
    <t>27.3.</t>
  </si>
  <si>
    <t>Traktortehnikas iegādes izmaksas</t>
  </si>
  <si>
    <t>Tehnoloģisko iekārtu iegādes, uzstādīšanas un ieregulēšanas izmaksas</t>
  </si>
  <si>
    <t>26.</t>
  </si>
  <si>
    <t>29.1.</t>
  </si>
  <si>
    <t>Izmaksas, kas šo noteikumu 27.punktā nav noteiktas kā attiecināmas</t>
  </si>
  <si>
    <t>29.2.</t>
  </si>
  <si>
    <t>8.</t>
  </si>
  <si>
    <t>29.3.</t>
  </si>
  <si>
    <t>27.4.; 29.1.</t>
  </si>
  <si>
    <t>9.</t>
  </si>
  <si>
    <t>29.6.</t>
  </si>
  <si>
    <t>Iekārtu iegādes, kas atkritumu pārstrādes procesā radīto gāzi pārveido siltumenerģijā un elektroenerģijā, izmaksas</t>
  </si>
  <si>
    <t>10.</t>
  </si>
  <si>
    <t>30.</t>
  </si>
  <si>
    <t>Esošo pamatlīdzekļu nolietojums (amortizācija)</t>
  </si>
  <si>
    <t>Atkritumu pārstrādes jaudas pieaugums katrā gadā pēc projekta īstenošanas</t>
  </si>
  <si>
    <t>Februāris</t>
  </si>
  <si>
    <t>Citi ieņēmumi (KF finansējums)</t>
  </si>
  <si>
    <t>Būvprojekta izstrādes izmaksas, būvuzraudzības un autoruzraudzības izmaksas nepārsniedz 10% no būvdarbu līguma summas</t>
  </si>
  <si>
    <t>27.4.</t>
  </si>
  <si>
    <t>Traktortehnikas iegādes izmaksas nepārsniedz 10% no projekta attiecināmajām izmaksām</t>
  </si>
  <si>
    <t>27.5.</t>
  </si>
  <si>
    <t>Pārstrādes iekārtu attiecināmo izmaksu daļa nepārsniedz proporcionālo iekārtā pārstrādāto Latvijas Republikā radīto atkritumu daļu</t>
  </si>
  <si>
    <t>Neparedzētie izdevumi nepārsniedz piecus procentus no projekta kopējām attiecināmajām izmaksām</t>
  </si>
  <si>
    <t>Projektam ir nepieciešams Kohēzijas fonda līdzfinansējums (MK noteikumu 46.punkts un 1.23.kritērijs)</t>
  </si>
  <si>
    <t>1.15. Lūdzu norādiet, vai atbalsts ir nepieciešams sākotnējiem ieguldījumiem</t>
  </si>
  <si>
    <t>1.16. Ja uz 1.15.jautājumu atbildējāt "Jā", lūdzu norādiet atbalsta veidu:</t>
  </si>
  <si>
    <t>Atbalsta veids:</t>
  </si>
  <si>
    <t>Būtiskām pārmaiņām ražošanas procesā</t>
  </si>
  <si>
    <t>Esoša uzņēmuma produkcijas dažādošanai</t>
  </si>
  <si>
    <t xml:space="preserve">1.17. Lūdzu norādiet reālo finansiālo diskonta likmi atbilstoši FM mājas lapā publicētajiem aktuālajiem datiem: </t>
  </si>
  <si>
    <t xml:space="preserve">1.18. Lūdzu norādiet reālo sociālo diskonta likmi atbilstoši FM mājas lapā publicētajiem aktuālajiem datiem: </t>
  </si>
  <si>
    <t>1.20. Lūdzu norādiet projekta iesniedzēja naudas līdzekļu atlikumu, kas norādīts projekta iesniedzēja grāmatvedībā, uz projekta īstenošanas gada sākumu, EUR</t>
  </si>
  <si>
    <t>Attaisnotās izmaksas ir lielākas par modernizējami darbību saistīto aktīvu amortizāciju pēdējo triju finanšu gadu laikā, piešķirot atbalstu sākotnējiem ieguldījumiem būtiskām pārmaiņām ražošanas procesā (MK not. 42.punkts)</t>
  </si>
  <si>
    <t>Paskaidrojumi:</t>
  </si>
  <si>
    <t>5.2.1.2 "Atkritumu pārstrādes veicināšana"</t>
  </si>
  <si>
    <t>Izvēlieties projekta iesniedzēju!</t>
  </si>
  <si>
    <t>1.21. Lūdzu norādiet projekta iesniedzēja debitoru parāda īpatsvaru gadā, %</t>
  </si>
  <si>
    <t>1.22. Lūdzu norādiet, vai esiet PVN maksātājs</t>
  </si>
  <si>
    <t>1.25. Lūdzu norādiet proporciju iekārtā pārstrādāto Latvijas Republikā radīto atkritumu daudzumam, kas norādīta projekta iesniegumā</t>
  </si>
  <si>
    <t>1.26. Lai sniegtu projekta 1.23.kritērija vērtējumu attiecībā uz projekta stimulējošo ietekmi, lūdzu, sniedziet šādu informāciju:</t>
  </si>
  <si>
    <t>b) ja uz 1.26.jautājuma a) apakšjautājumu atbildējāt ar "Jā", lūdzu norādiet kredīta apjomu, EUR:</t>
  </si>
  <si>
    <t xml:space="preserve">c)  ja uz 1.26.jautājuma a) apakšjautājumu atbildējāt ar "Jā", lūdzu norādiet plānoto saņemamo kredīta apjomu katrā projekta īstenošanas gadā: </t>
  </si>
  <si>
    <t>d) ja uz 1.26.jautājuma a) apakšjautājumu atbildējāt ar "Jā", lūdzu, norādiet kredīta atmaksas termiņu, gados:</t>
  </si>
  <si>
    <t>1.27. Pašvaldības ilgtermiņa saistības, EUR (minēto sadaļu nepieciešams aizpildīt, ja projekta iesniedzējs ir pašvaldība vai pašvaldības iestāde un projekta līdzfinansēšanai tiks ņemts kredīts)</t>
  </si>
  <si>
    <t>Jaunas iekārtas izveidei</t>
  </si>
  <si>
    <t>Atbalsta veids (pārmaiņas ražošanas procesā (1); produkcijas dažādošana (2); jaunas iekārtas izveide (3)</t>
  </si>
  <si>
    <t>1.23. Lūdzu norādiet projekta iesniedzēja īpašumā esošo pamatlīdzekļu, kas ir  ar modernizējamo darbību saistītie aktīvi, amortizāciju iepriekšējo triju finanšu gadu laikā, euro (ja 1.16.jautājumā norādīts, ka ieguldījumi tiks veikti būtiskām pārmaiņām ražošanas procesā)</t>
  </si>
  <si>
    <t>1.24. Lūdzu norādiet projekta iesniedzēja īpašumā esošo atkārtoti izmantoto aktīvu uzskaites vērtību, kas reģistrēta iepriekšējā finanšu gadā pirms darbu uzsākšanas, euro (ja 1.16.jautājumā norādīts, ka ieguldījumi tiks veikti esoša uzņēmuma produkcijas dažādošanai)</t>
  </si>
  <si>
    <t>Attaisnotās izmaksas par vismaz  200% pārsniedz  atkārtoti izmantoto aktīvu uzskaites vērtību, piešķirot atbalstu sākotnējiem ieguldījumiem esoša uzņēmuma produkcijas dažādošanā (MK not. 43.punkts)</t>
  </si>
  <si>
    <t>1.19. Lūdzu norādiet projekta iesniedzēja peļņu, kas paredzēta novirzīt uzņēmuma attīstībai, vai zaudējumu par gadu pirms projekta sākšanas, EUR</t>
  </si>
  <si>
    <t>Iepriekšējo gadu uzkrātā peļņa vai zaudējumi</t>
  </si>
  <si>
    <t>Nākamo periodu ieņēmumi</t>
  </si>
  <si>
    <t>Lūdzu norādiet prognozi, pie kuras korekti aprēķinās iekšējā kapitāla peļņas norma</t>
  </si>
  <si>
    <t>Ja šūnā G40 neaprēķina rezultātu, izklājlapas "7.DL Jūtīguma analīze_Invest" šūnā K53 norādiet aptuveno rezultāta prognozi, līdz aprēķins tiek veikts korekti</t>
  </si>
  <si>
    <t>Ja šūnā F37 neaprēķina rezultātu, izklājlapas "7.DL Jūtīguma analīze_Invest" šūnā K53 norādiet aptuveno rezultāta prognozi, līdz aprēķins tiek veikts korekti</t>
  </si>
  <si>
    <t>Ja šūnā G59 neaprēķina rezultātu, izklājlapas "7.DL Jūtīguma analīze_Invest" šūnā K53 norādiet aptuveno rezultāta prognozi, līdz aprēķins tiek veikts korekti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</si>
</sst>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dd\ mmm\ yy"/>
    <numFmt numFmtId="165" formatCode="General&quot;.&quot;"/>
    <numFmt numFmtId="166" formatCode="#,##0;\(#,##0\);&quot;0&quot;"/>
    <numFmt numFmtId="167" formatCode="#,##0.0"/>
    <numFmt numFmtId="168" formatCode="\+0.00%;\-0.00%;0%"/>
    <numFmt numFmtId="169" formatCode="0.000"/>
    <numFmt numFmtId="170" formatCode="0.0%"/>
    <numFmt numFmtId="171" formatCode="#,##0.00;\(#,##0.00\);&quot;0&quot;"/>
    <numFmt numFmtId="172" formatCode="0.000000000000000%"/>
    <numFmt numFmtId="173" formatCode="_-* #,##0_-;\-* #,##0_-;_-* &quot;-&quot;??_-;_-@_-"/>
    <numFmt numFmtId="174" formatCode="0.000%"/>
    <numFmt numFmtId="175" formatCode="0.000000"/>
  </numFmts>
  <fonts count="44" x14ac:knownFonts="1">
    <font>
      <sz val="11"/>
      <color theme="1"/>
      <name val="Calibri"/>
      <family val="2"/>
      <charset val="186"/>
      <scheme val="minor"/>
    </font>
    <font>
      <b/>
      <sz val="11"/>
      <color theme="1"/>
      <name val="Calibri"/>
      <family val="2"/>
      <charset val="186"/>
      <scheme val="minor"/>
    </font>
    <font>
      <b/>
      <sz val="12"/>
      <name val="Calibri"/>
      <family val="2"/>
      <charset val="186"/>
      <scheme val="minor"/>
    </font>
    <font>
      <b/>
      <sz val="10"/>
      <name val="Calibri"/>
      <family val="2"/>
      <charset val="186"/>
      <scheme val="minor"/>
    </font>
    <font>
      <sz val="10"/>
      <name val="Calibri"/>
      <family val="2"/>
      <charset val="186"/>
      <scheme val="minor"/>
    </font>
    <font>
      <sz val="10"/>
      <color rgb="FFFF0000"/>
      <name val="Calibri"/>
      <family val="2"/>
      <charset val="186"/>
      <scheme val="minor"/>
    </font>
    <font>
      <sz val="10"/>
      <color theme="0"/>
      <name val="Calibri"/>
      <family val="2"/>
      <charset val="186"/>
      <scheme val="minor"/>
    </font>
    <font>
      <b/>
      <sz val="9"/>
      <name val="Calibri"/>
      <family val="2"/>
      <charset val="186"/>
      <scheme val="minor"/>
    </font>
    <font>
      <sz val="8"/>
      <name val="Times"/>
      <family val="1"/>
    </font>
    <font>
      <b/>
      <sz val="12"/>
      <name val="Times New Roman"/>
      <family val="1"/>
      <charset val="186"/>
    </font>
    <font>
      <b/>
      <sz val="11"/>
      <name val="Calibri"/>
      <family val="2"/>
      <charset val="186"/>
      <scheme val="minor"/>
    </font>
    <font>
      <sz val="11"/>
      <name val="Calibri"/>
      <family val="2"/>
      <charset val="186"/>
      <scheme val="minor"/>
    </font>
    <font>
      <b/>
      <sz val="10"/>
      <name val="Arial"/>
      <family val="2"/>
      <charset val="186"/>
    </font>
    <font>
      <sz val="10"/>
      <name val="Arial"/>
      <family val="2"/>
      <charset val="186"/>
    </font>
    <font>
      <sz val="11"/>
      <color theme="1"/>
      <name val="Calibri"/>
      <family val="2"/>
      <charset val="186"/>
      <scheme val="minor"/>
    </font>
    <font>
      <b/>
      <sz val="20"/>
      <color theme="0"/>
      <name val="Calibri"/>
      <family val="2"/>
      <charset val="186"/>
      <scheme val="minor"/>
    </font>
    <font>
      <b/>
      <sz val="16"/>
      <name val="Calibri"/>
      <family val="2"/>
      <charset val="186"/>
      <scheme val="minor"/>
    </font>
    <font>
      <i/>
      <sz val="10"/>
      <name val="Calibri"/>
      <family val="2"/>
      <charset val="186"/>
      <scheme val="minor"/>
    </font>
    <font>
      <b/>
      <sz val="10"/>
      <color indexed="20"/>
      <name val="Calibri"/>
      <family val="2"/>
      <charset val="186"/>
      <scheme val="minor"/>
    </font>
    <font>
      <sz val="8"/>
      <name val="Calibri"/>
      <family val="2"/>
      <charset val="186"/>
      <scheme val="minor"/>
    </font>
    <font>
      <b/>
      <sz val="8"/>
      <name val="Calibri"/>
      <family val="2"/>
      <charset val="186"/>
      <scheme val="minor"/>
    </font>
    <font>
      <b/>
      <sz val="16"/>
      <color rgb="FFFF0000"/>
      <name val="Calibri"/>
      <family val="2"/>
      <charset val="186"/>
      <scheme val="minor"/>
    </font>
    <font>
      <b/>
      <sz val="10"/>
      <color indexed="9"/>
      <name val="Calibri"/>
      <family val="2"/>
      <charset val="186"/>
      <scheme val="minor"/>
    </font>
    <font>
      <sz val="10"/>
      <color theme="1"/>
      <name val="Calibri"/>
      <family val="2"/>
      <charset val="186"/>
      <scheme val="minor"/>
    </font>
    <font>
      <b/>
      <i/>
      <sz val="10"/>
      <name val="Calibri"/>
      <family val="2"/>
      <charset val="186"/>
      <scheme val="minor"/>
    </font>
    <font>
      <b/>
      <sz val="10"/>
      <color theme="0"/>
      <name val="Calibri"/>
      <family val="2"/>
      <charset val="186"/>
      <scheme val="minor"/>
    </font>
    <font>
      <sz val="9"/>
      <color indexed="81"/>
      <name val="Tahoma"/>
      <family val="2"/>
      <charset val="186"/>
    </font>
    <font>
      <u/>
      <sz val="10"/>
      <color theme="10"/>
      <name val="Arial"/>
      <family val="2"/>
      <charset val="186"/>
    </font>
    <font>
      <u/>
      <sz val="10"/>
      <color theme="10"/>
      <name val="Calibri"/>
      <family val="2"/>
      <charset val="186"/>
      <scheme val="minor"/>
    </font>
    <font>
      <i/>
      <sz val="10"/>
      <color rgb="FFFF0000"/>
      <name val="Arial"/>
      <family val="2"/>
      <charset val="186"/>
    </font>
    <font>
      <sz val="10"/>
      <name val="Times New Roman"/>
      <family val="1"/>
    </font>
    <font>
      <sz val="10"/>
      <color indexed="8"/>
      <name val="Arial"/>
      <family val="2"/>
      <charset val="186"/>
    </font>
    <font>
      <u/>
      <sz val="10"/>
      <name val="Calibri"/>
      <family val="2"/>
      <charset val="186"/>
      <scheme val="minor"/>
    </font>
    <font>
      <b/>
      <sz val="10"/>
      <color theme="1"/>
      <name val="Calibri"/>
      <family val="2"/>
      <charset val="186"/>
      <scheme val="minor"/>
    </font>
    <font>
      <b/>
      <sz val="10"/>
      <color rgb="FFFF0000"/>
      <name val="Calibri"/>
      <family val="2"/>
      <charset val="186"/>
      <scheme val="minor"/>
    </font>
    <font>
      <b/>
      <sz val="10"/>
      <color rgb="FFFF0000"/>
      <name val="Lucida Sans"/>
      <family val="2"/>
    </font>
    <font>
      <sz val="10"/>
      <name val="Lucida Sans"/>
      <family val="2"/>
    </font>
    <font>
      <b/>
      <sz val="10"/>
      <color indexed="10"/>
      <name val="Calibri"/>
      <family val="2"/>
      <charset val="186"/>
      <scheme val="minor"/>
    </font>
    <font>
      <b/>
      <u/>
      <sz val="10"/>
      <color theme="1"/>
      <name val="Calibri"/>
      <family val="2"/>
      <charset val="186"/>
      <scheme val="minor"/>
    </font>
    <font>
      <b/>
      <sz val="11"/>
      <color indexed="10"/>
      <name val="Calibri"/>
      <family val="2"/>
      <charset val="186"/>
      <scheme val="minor"/>
    </font>
    <font>
      <b/>
      <sz val="12"/>
      <name val="Arial"/>
      <family val="2"/>
      <charset val="186"/>
    </font>
    <font>
      <b/>
      <sz val="16"/>
      <color theme="1"/>
      <name val="Calibri"/>
      <family val="2"/>
      <charset val="186"/>
      <scheme val="minor"/>
    </font>
    <font>
      <sz val="12"/>
      <color theme="0"/>
      <name val="Calibri"/>
      <family val="2"/>
      <charset val="186"/>
      <scheme val="minor"/>
    </font>
    <font>
      <sz val="12"/>
      <color theme="1"/>
      <name val="Calibri"/>
      <family val="2"/>
      <charset val="186"/>
      <scheme val="minor"/>
    </font>
  </fonts>
  <fills count="22">
    <fill>
      <patternFill patternType="none"/>
    </fill>
    <fill>
      <patternFill patternType="gray125"/>
    </fill>
    <fill>
      <patternFill patternType="solid">
        <fgColor theme="3" tint="0.59999389629810485"/>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indexed="22"/>
      </patternFill>
    </fill>
    <fill>
      <patternFill patternType="solid">
        <fgColor rgb="FFFFC000"/>
        <bgColor indexed="26"/>
      </patternFill>
    </fill>
    <fill>
      <patternFill patternType="solid">
        <fgColor theme="0"/>
        <bgColor indexed="26"/>
      </patternFill>
    </fill>
    <fill>
      <patternFill patternType="solid">
        <fgColor theme="0"/>
        <bgColor indexed="31"/>
      </patternFill>
    </fill>
    <fill>
      <patternFill patternType="solid">
        <fgColor rgb="FF92D050"/>
        <bgColor indexed="64"/>
      </patternFill>
    </fill>
    <fill>
      <patternFill patternType="solid">
        <fgColor rgb="FFFFCC00"/>
        <bgColor indexed="64"/>
      </patternFill>
    </fill>
    <fill>
      <patternFill patternType="solid">
        <fgColor indexed="9"/>
        <bgColor indexed="31"/>
      </patternFill>
    </fill>
    <fill>
      <patternFill patternType="solid">
        <fgColor theme="7"/>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FFFFFF"/>
        <bgColor indexed="64"/>
      </patternFill>
    </fill>
    <fill>
      <patternFill patternType="solid">
        <fgColor rgb="FFFFFFCC"/>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00B0F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diagonalUp="1" diagonalDown="1">
      <left/>
      <right/>
      <top style="dashed">
        <color indexed="64"/>
      </top>
      <bottom style="dashed">
        <color indexed="64"/>
      </bottom>
      <diagonal style="dotted">
        <color indexed="64"/>
      </diagonal>
    </border>
    <border>
      <left style="thin">
        <color indexed="59"/>
      </left>
      <right/>
      <top style="thin">
        <color indexed="59"/>
      </top>
      <bottom style="thin">
        <color indexed="59"/>
      </bottom>
      <diagonal/>
    </border>
    <border>
      <left/>
      <right/>
      <top style="thin">
        <color indexed="59"/>
      </top>
      <bottom style="thin">
        <color indexed="59"/>
      </bottom>
      <diagonal/>
    </border>
    <border>
      <left style="thin">
        <color indexed="59"/>
      </left>
      <right/>
      <top/>
      <bottom style="thin">
        <color indexed="59"/>
      </bottom>
      <diagonal/>
    </border>
    <border>
      <left/>
      <right/>
      <top/>
      <bottom style="thin">
        <color indexed="59"/>
      </bottom>
      <diagonal/>
    </border>
    <border>
      <left style="thin">
        <color indexed="59"/>
      </left>
      <right/>
      <top/>
      <bottom/>
      <diagonal/>
    </border>
    <border>
      <left style="thin">
        <color indexed="59"/>
      </left>
      <right style="thin">
        <color indexed="59"/>
      </right>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style="thin">
        <color indexed="59"/>
      </top>
      <bottom/>
      <diagonal/>
    </border>
    <border>
      <left style="thin">
        <color indexed="59"/>
      </left>
      <right/>
      <top style="thin">
        <color indexed="59"/>
      </top>
      <bottom/>
      <diagonal/>
    </border>
    <border>
      <left/>
      <right style="thin">
        <color indexed="59"/>
      </right>
      <top style="thin">
        <color indexed="59"/>
      </top>
      <bottom/>
      <diagonal/>
    </border>
    <border>
      <left style="thin">
        <color indexed="64"/>
      </left>
      <right style="thin">
        <color indexed="59"/>
      </right>
      <top style="thin">
        <color indexed="64"/>
      </top>
      <bottom style="thin">
        <color indexed="64"/>
      </bottom>
      <diagonal/>
    </border>
    <border>
      <left style="thin">
        <color indexed="59"/>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bottom style="dashed">
        <color indexed="64"/>
      </bottom>
      <diagonal/>
    </border>
    <border>
      <left/>
      <right/>
      <top/>
      <bottom style="dashed">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diagonalDown="1">
      <left/>
      <right/>
      <top style="thin">
        <color indexed="64"/>
      </top>
      <bottom style="dashed">
        <color indexed="64"/>
      </bottom>
      <diagonal style="dotted">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dotted">
        <color auto="1"/>
      </bottom>
      <diagonal/>
    </border>
    <border>
      <left/>
      <right style="thin">
        <color indexed="64"/>
      </right>
      <top style="dashed">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dashed">
        <color indexed="64"/>
      </diagonal>
    </border>
    <border diagonalUp="1" diagonalDown="1">
      <left style="thin">
        <color indexed="64"/>
      </left>
      <right style="thin">
        <color indexed="64"/>
      </right>
      <top style="thin">
        <color indexed="64"/>
      </top>
      <bottom/>
      <diagonal style="dashed">
        <color indexed="64"/>
      </diagonal>
    </border>
    <border>
      <left style="thin">
        <color rgb="FF000000"/>
      </left>
      <right style="thin">
        <color rgb="FF000000"/>
      </right>
      <top style="thin">
        <color rgb="FF000000"/>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right style="thin">
        <color indexed="64"/>
      </right>
      <top style="dashed">
        <color indexed="64"/>
      </top>
      <bottom style="dashed">
        <color indexed="64"/>
      </bottom>
      <diagonal style="dashed">
        <color indexed="64"/>
      </diagonal>
    </border>
    <border diagonalUp="1" diagonalDown="1">
      <left/>
      <right/>
      <top style="dashed">
        <color indexed="64"/>
      </top>
      <bottom style="dashed">
        <color indexed="64"/>
      </bottom>
      <diagonal style="dashed">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59"/>
      </left>
      <right style="thin">
        <color indexed="59"/>
      </right>
      <top style="thin">
        <color indexed="59"/>
      </top>
      <bottom style="thin">
        <color indexed="64"/>
      </bottom>
      <diagonal/>
    </border>
    <border diagonalUp="1" diagonalDown="1">
      <left/>
      <right style="thin">
        <color indexed="64"/>
      </right>
      <top style="thin">
        <color indexed="64"/>
      </top>
      <bottom style="dashed">
        <color indexed="64"/>
      </bottom>
      <diagonal style="dotted">
        <color indexed="64"/>
      </diagonal>
    </border>
    <border>
      <left style="medium">
        <color indexed="64"/>
      </left>
      <right style="medium">
        <color indexed="64"/>
      </right>
      <top style="medium">
        <color indexed="64"/>
      </top>
      <bottom/>
      <diagonal/>
    </border>
    <border>
      <left/>
      <right style="thin">
        <color indexed="64"/>
      </right>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bottom style="dotted">
        <color indexed="64"/>
      </bottom>
      <diagonal/>
    </border>
  </borders>
  <cellStyleXfs count="7">
    <xf numFmtId="0" fontId="0" fillId="0" borderId="0"/>
    <xf numFmtId="0" fontId="8" fillId="0" borderId="0"/>
    <xf numFmtId="165" fontId="9" fillId="6" borderId="6" applyAlignment="0" applyProtection="0"/>
    <xf numFmtId="9" fontId="14" fillId="0" borderId="0" applyFont="0" applyFill="0" applyBorder="0" applyAlignment="0" applyProtection="0"/>
    <xf numFmtId="43" fontId="14" fillId="0" borderId="0" applyFont="0" applyFill="0" applyBorder="0" applyAlignment="0" applyProtection="0"/>
    <xf numFmtId="0" fontId="27" fillId="0" borderId="0" applyNumberFormat="0" applyFill="0" applyBorder="0" applyAlignment="0" applyProtection="0"/>
    <xf numFmtId="0" fontId="14" fillId="17" borderId="66" applyNumberFormat="0" applyFont="0" applyAlignment="0" applyProtection="0"/>
  </cellStyleXfs>
  <cellXfs count="1029">
    <xf numFmtId="0" fontId="0" fillId="0" borderId="0" xfId="0"/>
    <xf numFmtId="0" fontId="7" fillId="2" borderId="1" xfId="0" applyFont="1" applyFill="1" applyBorder="1" applyAlignment="1">
      <alignment horizontal="center" vertical="center" wrapText="1"/>
    </xf>
    <xf numFmtId="0" fontId="0" fillId="0" borderId="0" xfId="0" applyAlignment="1">
      <alignment wrapText="1"/>
    </xf>
    <xf numFmtId="0" fontId="1" fillId="0" borderId="1" xfId="0" applyFont="1" applyBorder="1"/>
    <xf numFmtId="0" fontId="1" fillId="0" borderId="0" xfId="0" applyFont="1"/>
    <xf numFmtId="0" fontId="1" fillId="0" borderId="1" xfId="0" applyFont="1" applyFill="1" applyBorder="1" applyAlignment="1">
      <alignment horizontal="right"/>
    </xf>
    <xf numFmtId="0" fontId="0" fillId="0" borderId="1" xfId="0" applyFont="1" applyBorder="1"/>
    <xf numFmtId="0" fontId="0" fillId="0" borderId="0" xfId="0" applyFont="1"/>
    <xf numFmtId="0" fontId="16" fillId="4" borderId="0" xfId="1" applyFont="1" applyFill="1" applyProtection="1"/>
    <xf numFmtId="0" fontId="4" fillId="4" borderId="0" xfId="1" applyFont="1" applyFill="1" applyProtection="1"/>
    <xf numFmtId="0" fontId="17" fillId="2" borderId="8" xfId="1" applyFont="1" applyFill="1" applyBorder="1" applyProtection="1"/>
    <xf numFmtId="0" fontId="3" fillId="2" borderId="8" xfId="1" applyFont="1" applyFill="1" applyBorder="1" applyProtection="1"/>
    <xf numFmtId="0" fontId="4" fillId="2" borderId="8" xfId="1" applyFont="1" applyFill="1" applyBorder="1" applyProtection="1"/>
    <xf numFmtId="0" fontId="18" fillId="2" borderId="8" xfId="1" applyFont="1" applyFill="1" applyBorder="1" applyProtection="1"/>
    <xf numFmtId="0" fontId="4" fillId="2" borderId="15" xfId="1" applyFont="1" applyFill="1" applyBorder="1" applyProtection="1"/>
    <xf numFmtId="0" fontId="4" fillId="2" borderId="7" xfId="1" applyFont="1" applyFill="1" applyBorder="1" applyProtection="1"/>
    <xf numFmtId="0" fontId="3" fillId="2" borderId="7" xfId="1" applyFont="1" applyFill="1" applyBorder="1" applyProtection="1"/>
    <xf numFmtId="0" fontId="4" fillId="5" borderId="0" xfId="1" applyFont="1" applyFill="1" applyProtection="1"/>
    <xf numFmtId="0" fontId="4" fillId="5" borderId="0" xfId="1" applyFont="1" applyFill="1" applyAlignment="1" applyProtection="1">
      <alignment horizontal="center"/>
    </xf>
    <xf numFmtId="164" fontId="4" fillId="5" borderId="0" xfId="1" applyNumberFormat="1" applyFont="1" applyFill="1" applyProtection="1"/>
    <xf numFmtId="165" fontId="3" fillId="2" borderId="2" xfId="2" applyFont="1" applyFill="1" applyBorder="1" applyProtection="1"/>
    <xf numFmtId="165" fontId="3" fillId="2" borderId="6" xfId="2" applyFont="1" applyFill="1" applyBorder="1" applyProtection="1"/>
    <xf numFmtId="165" fontId="3" fillId="2" borderId="6" xfId="2" applyFont="1" applyFill="1" applyBorder="1" applyAlignment="1" applyProtection="1">
      <alignment horizontal="right"/>
    </xf>
    <xf numFmtId="165" fontId="3" fillId="2" borderId="3" xfId="2" applyFont="1" applyFill="1" applyBorder="1" applyAlignment="1" applyProtection="1">
      <alignment horizontal="right"/>
    </xf>
    <xf numFmtId="0" fontId="3" fillId="2" borderId="0" xfId="1" applyFont="1" applyFill="1" applyBorder="1" applyProtection="1"/>
    <xf numFmtId="0" fontId="4" fillId="5" borderId="0" xfId="1" applyFont="1" applyFill="1" applyBorder="1" applyProtection="1"/>
    <xf numFmtId="0" fontId="4" fillId="0" borderId="0" xfId="1" applyFont="1" applyFill="1" applyBorder="1" applyProtection="1"/>
    <xf numFmtId="0" fontId="3" fillId="5" borderId="0" xfId="1" applyFont="1" applyFill="1" applyBorder="1" applyProtection="1"/>
    <xf numFmtId="165" fontId="3" fillId="2" borderId="7" xfId="2" applyFont="1" applyFill="1" applyBorder="1" applyProtection="1"/>
    <xf numFmtId="165" fontId="3" fillId="2" borderId="7" xfId="2" applyFont="1" applyFill="1" applyBorder="1" applyAlignment="1" applyProtection="1">
      <alignment horizontal="right"/>
    </xf>
    <xf numFmtId="165" fontId="3" fillId="2" borderId="1" xfId="2" applyFont="1" applyFill="1" applyBorder="1" applyAlignment="1" applyProtection="1">
      <alignment horizontal="right"/>
    </xf>
    <xf numFmtId="0" fontId="4" fillId="5" borderId="0" xfId="1" applyFont="1" applyFill="1" applyBorder="1" applyAlignment="1" applyProtection="1">
      <alignment horizontal="center"/>
    </xf>
    <xf numFmtId="0" fontId="4" fillId="4" borderId="0" xfId="1" applyFont="1" applyFill="1" applyBorder="1" applyProtection="1"/>
    <xf numFmtId="0" fontId="6" fillId="4" borderId="0" xfId="1" applyFont="1" applyFill="1" applyProtection="1"/>
    <xf numFmtId="165" fontId="3" fillId="4" borderId="0" xfId="2" applyFont="1" applyFill="1" applyBorder="1" applyProtection="1"/>
    <xf numFmtId="165" fontId="3" fillId="5" borderId="0" xfId="2" applyFont="1" applyFill="1" applyBorder="1" applyProtection="1"/>
    <xf numFmtId="165" fontId="3" fillId="4" borderId="0" xfId="2" applyFont="1" applyFill="1" applyBorder="1" applyAlignment="1" applyProtection="1">
      <alignment horizontal="right"/>
    </xf>
    <xf numFmtId="165" fontId="10" fillId="2" borderId="2" xfId="2" applyFont="1" applyFill="1" applyBorder="1" applyProtection="1"/>
    <xf numFmtId="165" fontId="10" fillId="2" borderId="6" xfId="2" applyFont="1" applyFill="1" applyBorder="1" applyProtection="1"/>
    <xf numFmtId="165" fontId="10" fillId="2" borderId="6" xfId="2" applyFont="1" applyFill="1" applyBorder="1" applyAlignment="1" applyProtection="1">
      <alignment horizontal="right"/>
    </xf>
    <xf numFmtId="165" fontId="10" fillId="2" borderId="3" xfId="2" applyFont="1" applyFill="1" applyBorder="1" applyAlignment="1" applyProtection="1">
      <alignment horizontal="right"/>
    </xf>
    <xf numFmtId="165" fontId="10" fillId="5" borderId="0" xfId="2" applyFont="1" applyFill="1" applyBorder="1" applyProtection="1"/>
    <xf numFmtId="168" fontId="4" fillId="11" borderId="1" xfId="1" applyNumberFormat="1" applyFont="1" applyFill="1" applyBorder="1" applyProtection="1">
      <protection locked="0"/>
    </xf>
    <xf numFmtId="168" fontId="3" fillId="11" borderId="1" xfId="1" applyNumberFormat="1" applyFont="1" applyFill="1" applyBorder="1" applyProtection="1">
      <protection locked="0"/>
    </xf>
    <xf numFmtId="0" fontId="4" fillId="4" borderId="0" xfId="1" applyFont="1" applyFill="1" applyAlignment="1" applyProtection="1">
      <alignment horizontal="center"/>
    </xf>
    <xf numFmtId="166" fontId="4" fillId="4" borderId="0" xfId="1" applyNumberFormat="1" applyFont="1" applyFill="1" applyBorder="1" applyProtection="1"/>
    <xf numFmtId="0" fontId="3" fillId="4" borderId="0" xfId="1" applyFont="1" applyFill="1" applyProtection="1"/>
    <xf numFmtId="165" fontId="3" fillId="2" borderId="13" xfId="2" applyFont="1" applyFill="1" applyBorder="1" applyProtection="1"/>
    <xf numFmtId="165" fontId="3" fillId="2" borderId="8" xfId="2" applyFont="1" applyFill="1" applyBorder="1" applyProtection="1"/>
    <xf numFmtId="165" fontId="3" fillId="2" borderId="9" xfId="2" applyFont="1" applyFill="1" applyBorder="1" applyProtection="1"/>
    <xf numFmtId="1" fontId="4" fillId="2" borderId="13" xfId="1" applyNumberFormat="1" applyFont="1" applyFill="1" applyBorder="1" applyAlignment="1" applyProtection="1">
      <alignment horizontal="center" vertical="center"/>
    </xf>
    <xf numFmtId="1" fontId="4" fillId="2" borderId="8" xfId="1" applyNumberFormat="1" applyFont="1" applyFill="1" applyBorder="1" applyAlignment="1" applyProtection="1">
      <alignment horizontal="center" vertical="center"/>
    </xf>
    <xf numFmtId="165" fontId="3" fillId="2" borderId="15" xfId="2" applyFont="1" applyFill="1" applyBorder="1" applyProtection="1"/>
    <xf numFmtId="165" fontId="3" fillId="2" borderId="11" xfId="2" applyFont="1" applyFill="1" applyBorder="1" applyProtection="1"/>
    <xf numFmtId="165" fontId="3" fillId="4" borderId="13" xfId="2" applyFont="1" applyFill="1" applyBorder="1" applyProtection="1"/>
    <xf numFmtId="165" fontId="3" fillId="4" borderId="8" xfId="2" applyFont="1" applyFill="1" applyBorder="1" applyProtection="1"/>
    <xf numFmtId="165" fontId="3" fillId="4" borderId="14" xfId="2" applyFont="1" applyFill="1" applyBorder="1" applyProtection="1"/>
    <xf numFmtId="165" fontId="3" fillId="4" borderId="15" xfId="2" applyFont="1" applyFill="1" applyBorder="1" applyProtection="1"/>
    <xf numFmtId="165" fontId="3" fillId="4" borderId="7" xfId="2" applyFont="1" applyFill="1" applyBorder="1" applyProtection="1"/>
    <xf numFmtId="0" fontId="4" fillId="4" borderId="7" xfId="1" applyFont="1" applyFill="1" applyBorder="1" applyProtection="1"/>
    <xf numFmtId="0" fontId="4" fillId="4" borderId="15" xfId="1" applyFont="1" applyFill="1" applyBorder="1" applyAlignment="1" applyProtection="1">
      <alignment horizontal="center" wrapText="1"/>
    </xf>
    <xf numFmtId="0" fontId="4" fillId="4" borderId="7" xfId="1" applyFont="1" applyFill="1" applyBorder="1" applyAlignment="1" applyProtection="1">
      <alignment horizontal="center" wrapText="1"/>
    </xf>
    <xf numFmtId="0" fontId="17" fillId="4" borderId="7" xfId="1" applyFont="1" applyFill="1" applyBorder="1" applyProtection="1"/>
    <xf numFmtId="0" fontId="4" fillId="4" borderId="14" xfId="1" applyFont="1" applyFill="1" applyBorder="1" applyAlignment="1" applyProtection="1">
      <alignment horizontal="left" wrapText="1"/>
    </xf>
    <xf numFmtId="0" fontId="4" fillId="4" borderId="0" xfId="1" applyFont="1" applyFill="1" applyBorder="1" applyAlignment="1" applyProtection="1">
      <alignment horizontal="left" wrapText="1"/>
    </xf>
    <xf numFmtId="166" fontId="3" fillId="4" borderId="0" xfId="1" applyNumberFormat="1" applyFont="1" applyFill="1" applyProtection="1"/>
    <xf numFmtId="166" fontId="3" fillId="4" borderId="0" xfId="1" applyNumberFormat="1" applyFont="1" applyFill="1" applyBorder="1" applyProtection="1"/>
    <xf numFmtId="0" fontId="3" fillId="4" borderId="0" xfId="1" applyFont="1" applyFill="1" applyBorder="1" applyProtection="1"/>
    <xf numFmtId="0" fontId="4" fillId="4" borderId="14" xfId="1" applyFont="1" applyFill="1" applyBorder="1" applyAlignment="1" applyProtection="1">
      <alignment horizontal="left"/>
    </xf>
    <xf numFmtId="0" fontId="4" fillId="4" borderId="0" xfId="1" applyFont="1" applyFill="1" applyBorder="1" applyAlignment="1" applyProtection="1">
      <alignment horizontal="left"/>
    </xf>
    <xf numFmtId="0" fontId="4" fillId="4" borderId="15" xfId="1" applyFont="1" applyFill="1" applyBorder="1" applyAlignment="1" applyProtection="1">
      <alignment horizontal="center"/>
    </xf>
    <xf numFmtId="0" fontId="4" fillId="4" borderId="0" xfId="1" applyFont="1" applyFill="1" applyBorder="1" applyAlignment="1" applyProtection="1">
      <alignment horizontal="center"/>
    </xf>
    <xf numFmtId="166" fontId="4" fillId="4" borderId="0" xfId="1" applyNumberFormat="1" applyFont="1" applyFill="1" applyProtection="1"/>
    <xf numFmtId="165" fontId="3" fillId="4" borderId="6" xfId="2" applyFont="1" applyFill="1" applyBorder="1" applyProtection="1"/>
    <xf numFmtId="165" fontId="3" fillId="4" borderId="6" xfId="2" applyFont="1" applyFill="1" applyBorder="1" applyAlignment="1" applyProtection="1">
      <alignment horizontal="right"/>
    </xf>
    <xf numFmtId="165" fontId="3" fillId="2" borderId="3" xfId="2" applyFont="1" applyFill="1" applyBorder="1" applyProtection="1"/>
    <xf numFmtId="169" fontId="4" fillId="2" borderId="0" xfId="1" applyNumberFormat="1" applyFont="1" applyFill="1" applyBorder="1" applyAlignment="1" applyProtection="1">
      <alignment horizontal="center" vertical="center"/>
    </xf>
    <xf numFmtId="1" fontId="4" fillId="2" borderId="9" xfId="1" applyNumberFormat="1" applyFont="1" applyFill="1" applyBorder="1" applyAlignment="1" applyProtection="1">
      <alignment horizontal="center" vertical="center"/>
    </xf>
    <xf numFmtId="4" fontId="4" fillId="4" borderId="14" xfId="1" applyNumberFormat="1" applyFont="1" applyFill="1" applyBorder="1" applyProtection="1"/>
    <xf numFmtId="4" fontId="4" fillId="4" borderId="0" xfId="1" applyNumberFormat="1" applyFont="1" applyFill="1" applyBorder="1" applyProtection="1"/>
    <xf numFmtId="4" fontId="4" fillId="4" borderId="15" xfId="1" applyNumberFormat="1" applyFont="1" applyFill="1" applyBorder="1" applyProtection="1"/>
    <xf numFmtId="4" fontId="4" fillId="4" borderId="7" xfId="1" applyNumberFormat="1" applyFont="1" applyFill="1" applyBorder="1" applyProtection="1"/>
    <xf numFmtId="169" fontId="4" fillId="2" borderId="10" xfId="1" applyNumberFormat="1" applyFont="1" applyFill="1" applyBorder="1" applyAlignment="1" applyProtection="1">
      <alignment horizontal="center" vertical="center"/>
    </xf>
    <xf numFmtId="0" fontId="4" fillId="2" borderId="13" xfId="1" applyFont="1" applyFill="1" applyBorder="1" applyProtection="1"/>
    <xf numFmtId="0" fontId="4" fillId="2" borderId="8" xfId="1" applyFont="1" applyFill="1" applyBorder="1" applyAlignment="1" applyProtection="1">
      <alignment horizontal="right"/>
    </xf>
    <xf numFmtId="0" fontId="3" fillId="2" borderId="9" xfId="1" applyFont="1" applyFill="1" applyBorder="1" applyAlignment="1" applyProtection="1">
      <alignment horizontal="center"/>
    </xf>
    <xf numFmtId="164" fontId="4" fillId="5" borderId="0" xfId="1" applyNumberFormat="1" applyFont="1" applyFill="1" applyBorder="1" applyProtection="1"/>
    <xf numFmtId="0" fontId="4" fillId="2" borderId="7" xfId="1" applyFont="1" applyFill="1" applyBorder="1" applyAlignment="1" applyProtection="1">
      <alignment horizontal="right"/>
    </xf>
    <xf numFmtId="164" fontId="4" fillId="4" borderId="0" xfId="1" applyNumberFormat="1" applyFont="1" applyFill="1" applyProtection="1"/>
    <xf numFmtId="164" fontId="4" fillId="4" borderId="0" xfId="1" applyNumberFormat="1" applyFont="1" applyFill="1" applyBorder="1" applyProtection="1"/>
    <xf numFmtId="0" fontId="4" fillId="4" borderId="13" xfId="1" applyFont="1" applyFill="1" applyBorder="1" applyProtection="1"/>
    <xf numFmtId="0" fontId="4" fillId="4" borderId="8" xfId="1" applyFont="1" applyFill="1" applyBorder="1" applyProtection="1"/>
    <xf numFmtId="0" fontId="4" fillId="4" borderId="9" xfId="1" applyFont="1" applyFill="1" applyBorder="1" applyAlignment="1" applyProtection="1">
      <alignment horizontal="center"/>
    </xf>
    <xf numFmtId="0" fontId="4" fillId="4" borderId="14" xfId="1" applyFont="1" applyFill="1" applyBorder="1" applyProtection="1"/>
    <xf numFmtId="0" fontId="4" fillId="4" borderId="10" xfId="1" applyFont="1" applyFill="1" applyBorder="1" applyAlignment="1" applyProtection="1">
      <alignment horizontal="center"/>
    </xf>
    <xf numFmtId="166" fontId="23" fillId="4" borderId="0" xfId="1" applyNumberFormat="1" applyFont="1" applyFill="1" applyBorder="1" applyProtection="1"/>
    <xf numFmtId="1" fontId="6" fillId="4" borderId="0" xfId="1" applyNumberFormat="1" applyFont="1" applyFill="1" applyBorder="1" applyProtection="1"/>
    <xf numFmtId="1" fontId="4" fillId="2" borderId="8" xfId="1" applyNumberFormat="1" applyFont="1" applyFill="1" applyBorder="1" applyAlignment="1" applyProtection="1">
      <alignment horizontal="left"/>
    </xf>
    <xf numFmtId="0" fontId="4" fillId="2" borderId="9" xfId="1" applyFont="1" applyFill="1" applyBorder="1" applyAlignment="1" applyProtection="1">
      <alignment horizontal="right"/>
    </xf>
    <xf numFmtId="10" fontId="10" fillId="4" borderId="4" xfId="1" applyNumberFormat="1" applyFont="1" applyFill="1" applyBorder="1" applyProtection="1"/>
    <xf numFmtId="2" fontId="4" fillId="4" borderId="0" xfId="1" applyNumberFormat="1" applyFont="1" applyFill="1" applyProtection="1"/>
    <xf numFmtId="0" fontId="4" fillId="2" borderId="0" xfId="1" applyFont="1" applyFill="1" applyBorder="1" applyProtection="1"/>
    <xf numFmtId="0" fontId="4" fillId="2" borderId="10" xfId="1" applyFont="1" applyFill="1" applyBorder="1" applyAlignment="1" applyProtection="1">
      <alignment horizontal="center"/>
    </xf>
    <xf numFmtId="1" fontId="4" fillId="2" borderId="13" xfId="1" applyNumberFormat="1" applyFont="1" applyFill="1" applyBorder="1" applyProtection="1"/>
    <xf numFmtId="1" fontId="4" fillId="2" borderId="8" xfId="1" applyNumberFormat="1" applyFont="1" applyFill="1" applyBorder="1" applyProtection="1"/>
    <xf numFmtId="0" fontId="4" fillId="4" borderId="15" xfId="1" applyFont="1" applyFill="1" applyBorder="1" applyProtection="1"/>
    <xf numFmtId="0" fontId="4" fillId="2" borderId="11" xfId="1" applyFont="1" applyFill="1" applyBorder="1" applyAlignment="1" applyProtection="1">
      <alignment horizontal="center"/>
    </xf>
    <xf numFmtId="169" fontId="4" fillId="2" borderId="15" xfId="1" applyNumberFormat="1" applyFont="1" applyFill="1" applyBorder="1" applyProtection="1"/>
    <xf numFmtId="169" fontId="4" fillId="2" borderId="7" xfId="1" applyNumberFormat="1" applyFont="1" applyFill="1" applyBorder="1" applyProtection="1"/>
    <xf numFmtId="0" fontId="4" fillId="4" borderId="11" xfId="1" applyFont="1" applyFill="1" applyBorder="1" applyAlignment="1" applyProtection="1">
      <alignment horizontal="center"/>
    </xf>
    <xf numFmtId="0" fontId="4" fillId="4" borderId="7" xfId="1" applyFont="1" applyFill="1" applyBorder="1" applyAlignment="1" applyProtection="1">
      <alignment horizontal="center"/>
    </xf>
    <xf numFmtId="166" fontId="4" fillId="4" borderId="7" xfId="1" applyNumberFormat="1" applyFont="1" applyFill="1" applyBorder="1" applyProtection="1"/>
    <xf numFmtId="0" fontId="4" fillId="0" borderId="0" xfId="1" applyFont="1" applyProtection="1"/>
    <xf numFmtId="0" fontId="17" fillId="2" borderId="2" xfId="1" applyFont="1" applyFill="1" applyBorder="1" applyProtection="1"/>
    <xf numFmtId="0" fontId="17" fillId="2" borderId="6" xfId="1" applyFont="1" applyFill="1" applyBorder="1" applyProtection="1"/>
    <xf numFmtId="0" fontId="17" fillId="2" borderId="3" xfId="1" applyFont="1" applyFill="1" applyBorder="1" applyProtection="1"/>
    <xf numFmtId="0" fontId="4" fillId="4" borderId="9" xfId="1" applyFont="1" applyFill="1" applyBorder="1" applyProtection="1"/>
    <xf numFmtId="0" fontId="4" fillId="4" borderId="14" xfId="1" applyFont="1" applyFill="1" applyBorder="1" applyAlignment="1" applyProtection="1">
      <alignment horizontal="center" wrapText="1"/>
    </xf>
    <xf numFmtId="0" fontId="4" fillId="4" borderId="0" xfId="1" applyFont="1" applyFill="1" applyBorder="1" applyAlignment="1" applyProtection="1">
      <alignment horizontal="center" wrapText="1"/>
    </xf>
    <xf numFmtId="0" fontId="4" fillId="4" borderId="10" xfId="1" applyFont="1" applyFill="1" applyBorder="1" applyProtection="1"/>
    <xf numFmtId="0" fontId="4" fillId="4" borderId="14" xfId="1" applyFont="1" applyFill="1" applyBorder="1" applyAlignment="1" applyProtection="1">
      <alignment horizontal="center"/>
    </xf>
    <xf numFmtId="0" fontId="4" fillId="4" borderId="11" xfId="1" applyFont="1" applyFill="1" applyBorder="1" applyProtection="1"/>
    <xf numFmtId="0" fontId="4" fillId="4" borderId="14" xfId="1" applyFont="1" applyFill="1" applyBorder="1" applyAlignment="1" applyProtection="1">
      <alignment horizontal="right"/>
    </xf>
    <xf numFmtId="0" fontId="4" fillId="4" borderId="0" xfId="1" applyFont="1" applyFill="1" applyBorder="1" applyAlignment="1" applyProtection="1">
      <alignment horizontal="right"/>
    </xf>
    <xf numFmtId="0" fontId="4" fillId="4" borderId="8" xfId="1" applyFont="1" applyFill="1" applyBorder="1" applyAlignment="1" applyProtection="1">
      <alignment horizontal="center"/>
    </xf>
    <xf numFmtId="0" fontId="17" fillId="2" borderId="13" xfId="1" applyFont="1" applyFill="1" applyBorder="1" applyProtection="1"/>
    <xf numFmtId="0" fontId="4" fillId="2" borderId="9" xfId="1" applyFont="1" applyFill="1" applyBorder="1" applyProtection="1"/>
    <xf numFmtId="0" fontId="3" fillId="2" borderId="11" xfId="1" applyFont="1" applyFill="1" applyBorder="1" applyAlignment="1" applyProtection="1">
      <alignment horizontal="center"/>
    </xf>
    <xf numFmtId="0" fontId="17" fillId="4" borderId="14" xfId="1" applyFont="1" applyFill="1" applyBorder="1" applyProtection="1"/>
    <xf numFmtId="0" fontId="17" fillId="4" borderId="0" xfId="1" applyFont="1" applyFill="1" applyBorder="1" applyAlignment="1" applyProtection="1">
      <alignment horizontal="left"/>
    </xf>
    <xf numFmtId="0" fontId="17" fillId="4" borderId="10" xfId="1" applyFont="1" applyFill="1" applyBorder="1" applyAlignment="1" applyProtection="1">
      <alignment horizontal="left"/>
    </xf>
    <xf numFmtId="0" fontId="17" fillId="4" borderId="0" xfId="1" applyFont="1" applyFill="1" applyProtection="1"/>
    <xf numFmtId="166" fontId="17" fillId="4" borderId="0" xfId="1" applyNumberFormat="1" applyFont="1" applyFill="1" applyBorder="1" applyProtection="1"/>
    <xf numFmtId="0" fontId="17" fillId="4" borderId="0" xfId="1" applyFont="1" applyFill="1" applyBorder="1" applyProtection="1"/>
    <xf numFmtId="0" fontId="3" fillId="4" borderId="14" xfId="1" applyFont="1" applyFill="1" applyBorder="1" applyProtection="1"/>
    <xf numFmtId="0" fontId="25" fillId="4" borderId="0" xfId="1" applyFont="1" applyFill="1" applyProtection="1"/>
    <xf numFmtId="0" fontId="3" fillId="4" borderId="15" xfId="1" applyFont="1" applyFill="1" applyBorder="1" applyProtection="1"/>
    <xf numFmtId="166" fontId="3" fillId="4" borderId="0" xfId="4" applyNumberFormat="1" applyFont="1" applyFill="1" applyBorder="1" applyAlignment="1" applyProtection="1">
      <alignment horizontal="right"/>
    </xf>
    <xf numFmtId="165" fontId="10" fillId="2" borderId="13" xfId="2" applyFont="1" applyFill="1" applyBorder="1" applyProtection="1"/>
    <xf numFmtId="165" fontId="10" fillId="2" borderId="8" xfId="2" applyFont="1" applyFill="1" applyBorder="1" applyProtection="1"/>
    <xf numFmtId="1" fontId="3" fillId="2" borderId="13" xfId="1" applyNumberFormat="1" applyFont="1" applyFill="1" applyBorder="1" applyAlignment="1" applyProtection="1">
      <alignment horizontal="left"/>
    </xf>
    <xf numFmtId="1" fontId="3" fillId="2" borderId="8" xfId="1" applyNumberFormat="1" applyFont="1" applyFill="1" applyBorder="1" applyAlignment="1" applyProtection="1">
      <alignment horizontal="left"/>
    </xf>
    <xf numFmtId="2" fontId="4" fillId="4" borderId="0" xfId="1" applyNumberFormat="1" applyFont="1" applyFill="1" applyBorder="1" applyProtection="1"/>
    <xf numFmtId="0" fontId="3" fillId="2" borderId="14" xfId="1" applyFont="1" applyFill="1" applyBorder="1" applyProtection="1"/>
    <xf numFmtId="0" fontId="3" fillId="2" borderId="10" xfId="1" applyFont="1" applyFill="1" applyBorder="1" applyProtection="1"/>
    <xf numFmtId="0" fontId="3" fillId="2" borderId="8" xfId="1" applyFont="1" applyFill="1" applyBorder="1" applyAlignment="1" applyProtection="1">
      <alignment horizontal="right"/>
    </xf>
    <xf numFmtId="0" fontId="3" fillId="4" borderId="0" xfId="1" applyFont="1" applyFill="1" applyBorder="1" applyAlignment="1" applyProtection="1">
      <alignment horizontal="right"/>
    </xf>
    <xf numFmtId="164" fontId="3" fillId="4" borderId="0" xfId="1" applyNumberFormat="1" applyFont="1" applyFill="1" applyBorder="1" applyProtection="1"/>
    <xf numFmtId="0" fontId="3" fillId="2" borderId="15" xfId="1" applyFont="1" applyFill="1" applyBorder="1" applyProtection="1"/>
    <xf numFmtId="0" fontId="3" fillId="2" borderId="11" xfId="1" applyFont="1" applyFill="1" applyBorder="1" applyProtection="1"/>
    <xf numFmtId="2" fontId="3" fillId="2" borderId="0" xfId="1" applyNumberFormat="1" applyFont="1" applyFill="1" applyBorder="1" applyAlignment="1" applyProtection="1">
      <alignment horizontal="right"/>
    </xf>
    <xf numFmtId="0" fontId="4" fillId="4" borderId="10" xfId="1" applyFont="1" applyFill="1" applyBorder="1" applyAlignment="1" applyProtection="1">
      <alignment horizontal="left"/>
    </xf>
    <xf numFmtId="164" fontId="3" fillId="5" borderId="0" xfId="1" applyNumberFormat="1" applyFont="1" applyFill="1" applyBorder="1" applyProtection="1"/>
    <xf numFmtId="0" fontId="4" fillId="0" borderId="0" xfId="1" applyFont="1" applyFill="1" applyBorder="1" applyAlignment="1" applyProtection="1">
      <alignment horizontal="left"/>
    </xf>
    <xf numFmtId="166" fontId="3" fillId="5" borderId="0" xfId="1" applyNumberFormat="1" applyFont="1" applyFill="1" applyBorder="1" applyProtection="1"/>
    <xf numFmtId="0" fontId="4" fillId="2" borderId="13" xfId="1" applyFont="1" applyFill="1" applyBorder="1" applyAlignment="1" applyProtection="1">
      <alignment horizontal="center" wrapText="1"/>
    </xf>
    <xf numFmtId="0" fontId="4" fillId="2" borderId="9" xfId="1" applyFont="1" applyFill="1" applyBorder="1" applyAlignment="1" applyProtection="1">
      <alignment horizontal="center" wrapText="1"/>
    </xf>
    <xf numFmtId="0" fontId="4" fillId="4" borderId="8" xfId="1" applyFont="1" applyFill="1" applyBorder="1" applyAlignment="1" applyProtection="1">
      <alignment horizontal="right"/>
    </xf>
    <xf numFmtId="0" fontId="5" fillId="4" borderId="0" xfId="1" applyFont="1" applyFill="1" applyBorder="1" applyProtection="1"/>
    <xf numFmtId="0" fontId="4" fillId="4" borderId="7" xfId="1" applyFont="1" applyFill="1" applyBorder="1" applyAlignment="1" applyProtection="1">
      <alignment horizontal="left"/>
    </xf>
    <xf numFmtId="0" fontId="4" fillId="4" borderId="7" xfId="1" applyFont="1" applyFill="1" applyBorder="1" applyAlignment="1" applyProtection="1">
      <alignment horizontal="right"/>
    </xf>
    <xf numFmtId="0" fontId="3" fillId="4" borderId="0" xfId="1" applyFont="1" applyFill="1" applyBorder="1" applyAlignment="1" applyProtection="1">
      <alignment horizontal="left"/>
    </xf>
    <xf numFmtId="0" fontId="17" fillId="4" borderId="0" xfId="1" applyFont="1" applyFill="1" applyBorder="1" applyAlignment="1" applyProtection="1">
      <alignment horizontal="left" wrapText="1"/>
    </xf>
    <xf numFmtId="4" fontId="3" fillId="4" borderId="16" xfId="1" applyNumberFormat="1" applyFont="1" applyFill="1" applyBorder="1" applyProtection="1"/>
    <xf numFmtId="4" fontId="3" fillId="4" borderId="17" xfId="1" applyNumberFormat="1" applyFont="1" applyFill="1" applyBorder="1" applyProtection="1"/>
    <xf numFmtId="4" fontId="3" fillId="4" borderId="1" xfId="1" applyNumberFormat="1" applyFont="1" applyFill="1" applyBorder="1" applyProtection="1"/>
    <xf numFmtId="4" fontId="4" fillId="11" borderId="18" xfId="1" applyNumberFormat="1" applyFont="1" applyFill="1" applyBorder="1" applyProtection="1">
      <protection locked="0"/>
    </xf>
    <xf numFmtId="4" fontId="4" fillId="11" borderId="19" xfId="1" applyNumberFormat="1" applyFont="1" applyFill="1" applyBorder="1" applyProtection="1">
      <protection locked="0"/>
    </xf>
    <xf numFmtId="4" fontId="4" fillId="11" borderId="34" xfId="1" applyNumberFormat="1" applyFont="1" applyFill="1" applyBorder="1" applyProtection="1">
      <protection locked="0"/>
    </xf>
    <xf numFmtId="4" fontId="4" fillId="11" borderId="35" xfId="1" applyNumberFormat="1" applyFont="1" applyFill="1" applyBorder="1" applyProtection="1">
      <protection locked="0"/>
    </xf>
    <xf numFmtId="4" fontId="3" fillId="2" borderId="1" xfId="2" applyNumberFormat="1" applyFont="1" applyFill="1" applyBorder="1" applyAlignment="1" applyProtection="1">
      <alignment horizontal="right"/>
    </xf>
    <xf numFmtId="0" fontId="13" fillId="0" borderId="0" xfId="0" applyFont="1" applyFill="1" applyBorder="1" applyAlignment="1" applyProtection="1">
      <alignment horizontal="center" vertical="top" wrapText="1"/>
      <protection locked="0"/>
    </xf>
    <xf numFmtId="3" fontId="30" fillId="3" borderId="1" xfId="6" applyNumberFormat="1" applyFont="1" applyFill="1" applyBorder="1" applyAlignment="1" applyProtection="1">
      <alignment horizontal="right"/>
      <protection locked="0"/>
    </xf>
    <xf numFmtId="0" fontId="13" fillId="3" borderId="28" xfId="0" applyFont="1" applyFill="1" applyBorder="1" applyAlignment="1" applyProtection="1">
      <alignment vertical="top" wrapText="1"/>
      <protection locked="0"/>
    </xf>
    <xf numFmtId="4" fontId="30" fillId="7" borderId="28" xfId="0" applyNumberFormat="1" applyFont="1" applyFill="1" applyBorder="1" applyAlignment="1" applyProtection="1">
      <alignment horizontal="right"/>
      <protection locked="0"/>
    </xf>
    <xf numFmtId="3" fontId="31" fillId="3" borderId="1" xfId="0" applyNumberFormat="1" applyFont="1" applyFill="1" applyBorder="1" applyAlignment="1" applyProtection="1">
      <alignment horizontal="center" vertical="center"/>
      <protection locked="0"/>
    </xf>
    <xf numFmtId="3" fontId="13" fillId="7" borderId="28" xfId="0" applyNumberFormat="1" applyFont="1" applyFill="1" applyBorder="1" applyAlignment="1" applyProtection="1">
      <alignment horizontal="right"/>
      <protection locked="0"/>
    </xf>
    <xf numFmtId="0" fontId="13" fillId="7" borderId="28" xfId="0" applyFont="1" applyFill="1" applyBorder="1" applyAlignment="1" applyProtection="1">
      <alignment vertical="top" wrapText="1"/>
      <protection locked="0"/>
    </xf>
    <xf numFmtId="0" fontId="13" fillId="7" borderId="28" xfId="0" quotePrefix="1" applyFont="1" applyFill="1" applyBorder="1" applyAlignment="1" applyProtection="1">
      <alignment vertical="top" wrapText="1"/>
      <protection locked="0"/>
    </xf>
    <xf numFmtId="166" fontId="4" fillId="18" borderId="1" xfId="1" applyNumberFormat="1" applyFont="1" applyFill="1" applyBorder="1" applyProtection="1">
      <protection locked="0"/>
    </xf>
    <xf numFmtId="166" fontId="4" fillId="11" borderId="1" xfId="1" applyNumberFormat="1" applyFont="1" applyFill="1" applyBorder="1" applyProtection="1">
      <protection locked="0"/>
    </xf>
    <xf numFmtId="165" fontId="3" fillId="2" borderId="6" xfId="2" applyFont="1" applyFill="1" applyBorder="1" applyAlignment="1" applyProtection="1">
      <alignment horizontal="center"/>
    </xf>
    <xf numFmtId="0" fontId="4" fillId="4" borderId="1" xfId="1" applyFont="1" applyFill="1" applyBorder="1" applyAlignment="1" applyProtection="1">
      <alignment horizontal="left" vertical="center" wrapText="1"/>
    </xf>
    <xf numFmtId="0" fontId="4" fillId="4" borderId="1" xfId="0" applyFont="1" applyFill="1" applyBorder="1" applyAlignment="1" applyProtection="1">
      <alignment horizontal="center"/>
    </xf>
    <xf numFmtId="0" fontId="1" fillId="0" borderId="1" xfId="0" applyNumberFormat="1" applyFont="1" applyBorder="1"/>
    <xf numFmtId="4" fontId="3" fillId="2" borderId="6" xfId="2" applyNumberFormat="1" applyFont="1" applyFill="1" applyBorder="1" applyAlignment="1" applyProtection="1">
      <alignment horizontal="right"/>
    </xf>
    <xf numFmtId="0" fontId="3" fillId="2" borderId="0" xfId="1" applyFont="1" applyFill="1" applyBorder="1" applyAlignment="1" applyProtection="1">
      <alignment horizontal="center"/>
    </xf>
    <xf numFmtId="0" fontId="3" fillId="5" borderId="0" xfId="1" applyFont="1" applyFill="1" applyBorder="1" applyAlignment="1" applyProtection="1">
      <alignment horizontal="center"/>
    </xf>
    <xf numFmtId="0" fontId="4" fillId="4" borderId="0" xfId="0" applyFont="1" applyFill="1" applyAlignment="1" applyProtection="1">
      <alignment vertical="top"/>
    </xf>
    <xf numFmtId="0" fontId="34" fillId="4" borderId="0" xfId="0" applyFont="1" applyFill="1" applyAlignment="1" applyProtection="1">
      <alignment vertical="top"/>
    </xf>
    <xf numFmtId="0" fontId="2" fillId="2" borderId="13" xfId="1" applyFont="1" applyFill="1" applyBorder="1" applyProtection="1"/>
    <xf numFmtId="0" fontId="17" fillId="2" borderId="14" xfId="1" applyFont="1" applyFill="1" applyBorder="1" applyProtection="1"/>
    <xf numFmtId="0" fontId="33" fillId="4" borderId="0" xfId="1" applyFont="1" applyFill="1" applyBorder="1" applyProtection="1"/>
    <xf numFmtId="165" fontId="3" fillId="4" borderId="2" xfId="2" applyFont="1" applyFill="1" applyBorder="1" applyProtection="1"/>
    <xf numFmtId="165" fontId="3" fillId="4" borderId="6" xfId="2" applyFont="1" applyFill="1" applyBorder="1" applyAlignment="1" applyProtection="1">
      <alignment horizontal="center"/>
    </xf>
    <xf numFmtId="0" fontId="4" fillId="11" borderId="0" xfId="0" applyFont="1" applyFill="1" applyProtection="1">
      <protection locked="0"/>
    </xf>
    <xf numFmtId="0" fontId="4" fillId="4" borderId="0" xfId="0" applyFont="1" applyFill="1" applyProtection="1"/>
    <xf numFmtId="0" fontId="4" fillId="4" borderId="7" xfId="0" applyFont="1" applyFill="1" applyBorder="1" applyAlignment="1" applyProtection="1">
      <alignment wrapText="1"/>
    </xf>
    <xf numFmtId="166" fontId="3" fillId="4" borderId="0" xfId="0" applyNumberFormat="1" applyFont="1" applyFill="1" applyBorder="1" applyProtection="1"/>
    <xf numFmtId="0" fontId="17" fillId="2" borderId="6" xfId="1" applyFont="1" applyFill="1" applyBorder="1" applyAlignment="1" applyProtection="1"/>
    <xf numFmtId="0" fontId="17" fillId="2" borderId="3" xfId="1" applyFont="1" applyFill="1" applyBorder="1" applyAlignment="1" applyProtection="1"/>
    <xf numFmtId="0" fontId="4" fillId="4" borderId="0" xfId="0" applyFont="1" applyFill="1" applyAlignment="1" applyProtection="1">
      <alignment horizontal="left" wrapText="1"/>
    </xf>
    <xf numFmtId="0" fontId="4" fillId="5" borderId="0" xfId="0" applyFont="1" applyFill="1" applyProtection="1"/>
    <xf numFmtId="0" fontId="16" fillId="5" borderId="0" xfId="0" applyFont="1" applyFill="1" applyAlignment="1" applyProtection="1">
      <alignment horizontal="left"/>
    </xf>
    <xf numFmtId="0" fontId="16" fillId="5" borderId="0" xfId="0" applyFont="1" applyFill="1" applyProtection="1"/>
    <xf numFmtId="0" fontId="3" fillId="2" borderId="8" xfId="1" applyFont="1" applyFill="1" applyBorder="1" applyAlignment="1" applyProtection="1">
      <alignment wrapText="1"/>
    </xf>
    <xf numFmtId="0" fontId="4" fillId="2" borderId="6" xfId="1" applyFont="1" applyFill="1" applyBorder="1" applyAlignment="1" applyProtection="1">
      <alignment horizontal="center"/>
    </xf>
    <xf numFmtId="0" fontId="3" fillId="2" borderId="7" xfId="1" applyFont="1" applyFill="1" applyBorder="1" applyAlignment="1" applyProtection="1">
      <alignment wrapText="1"/>
    </xf>
    <xf numFmtId="0" fontId="3" fillId="2" borderId="7" xfId="1" applyFont="1" applyFill="1" applyBorder="1" applyAlignment="1" applyProtection="1">
      <alignment horizontal="center" vertical="center"/>
    </xf>
    <xf numFmtId="0" fontId="3" fillId="2" borderId="11" xfId="1" applyFont="1" applyFill="1" applyBorder="1" applyAlignment="1" applyProtection="1">
      <alignment horizontal="right"/>
    </xf>
    <xf numFmtId="0" fontId="3" fillId="5" borderId="13" xfId="1" applyFont="1" applyFill="1" applyBorder="1" applyProtection="1"/>
    <xf numFmtId="0" fontId="3" fillId="5" borderId="8" xfId="1" applyFont="1" applyFill="1" applyBorder="1" applyAlignment="1" applyProtection="1">
      <alignment horizontal="left"/>
    </xf>
    <xf numFmtId="0" fontId="3" fillId="5" borderId="8" xfId="1" applyFont="1" applyFill="1" applyBorder="1" applyProtection="1"/>
    <xf numFmtId="9" fontId="3" fillId="5" borderId="8" xfId="1" applyNumberFormat="1" applyFont="1" applyFill="1" applyBorder="1" applyProtection="1"/>
    <xf numFmtId="0" fontId="3" fillId="5" borderId="8" xfId="1" applyFont="1" applyFill="1" applyBorder="1" applyAlignment="1" applyProtection="1">
      <alignment horizontal="center"/>
    </xf>
    <xf numFmtId="0" fontId="4" fillId="5" borderId="14" xfId="1" applyFont="1" applyFill="1" applyBorder="1" applyProtection="1"/>
    <xf numFmtId="9" fontId="4" fillId="11" borderId="1" xfId="1" applyNumberFormat="1" applyFont="1" applyFill="1" applyBorder="1" applyProtection="1">
      <protection locked="0"/>
    </xf>
    <xf numFmtId="14" fontId="4" fillId="5" borderId="0" xfId="1" applyNumberFormat="1" applyFont="1" applyFill="1" applyBorder="1" applyAlignment="1" applyProtection="1">
      <alignment horizontal="left"/>
    </xf>
    <xf numFmtId="0" fontId="3" fillId="5" borderId="14" xfId="1" applyFont="1" applyFill="1" applyBorder="1" applyProtection="1"/>
    <xf numFmtId="0" fontId="17" fillId="5" borderId="14" xfId="1" applyFont="1" applyFill="1" applyBorder="1" applyProtection="1"/>
    <xf numFmtId="0" fontId="24" fillId="5" borderId="0" xfId="1" applyFont="1" applyFill="1" applyBorder="1" applyAlignment="1" applyProtection="1">
      <alignment horizontal="left"/>
    </xf>
    <xf numFmtId="0" fontId="24" fillId="5" borderId="0" xfId="1" applyFont="1" applyFill="1" applyBorder="1" applyAlignment="1" applyProtection="1">
      <alignment horizontal="left" indent="1"/>
    </xf>
    <xf numFmtId="0" fontId="17" fillId="5" borderId="0" xfId="1" applyFont="1" applyFill="1" applyBorder="1" applyAlignment="1" applyProtection="1">
      <alignment horizontal="left"/>
    </xf>
    <xf numFmtId="9" fontId="17" fillId="4" borderId="0" xfId="1" applyNumberFormat="1" applyFont="1" applyFill="1" applyBorder="1" applyProtection="1">
      <protection locked="0"/>
    </xf>
    <xf numFmtId="14" fontId="3" fillId="5" borderId="0" xfId="1" applyNumberFormat="1" applyFont="1" applyFill="1" applyBorder="1" applyAlignment="1" applyProtection="1">
      <alignment horizontal="left"/>
    </xf>
    <xf numFmtId="9" fontId="3" fillId="4" borderId="8" xfId="1" applyNumberFormat="1" applyFont="1" applyFill="1" applyBorder="1" applyProtection="1"/>
    <xf numFmtId="0" fontId="3" fillId="5" borderId="15" xfId="1" applyFont="1" applyFill="1" applyBorder="1" applyProtection="1"/>
    <xf numFmtId="0" fontId="3" fillId="5" borderId="7" xfId="1" applyFont="1" applyFill="1" applyBorder="1" applyAlignment="1" applyProtection="1">
      <alignment horizontal="left"/>
    </xf>
    <xf numFmtId="0" fontId="3" fillId="5" borderId="7" xfId="1" applyFont="1" applyFill="1" applyBorder="1" applyProtection="1"/>
    <xf numFmtId="9" fontId="3" fillId="5" borderId="7" xfId="1" applyNumberFormat="1" applyFont="1" applyFill="1" applyBorder="1" applyProtection="1"/>
    <xf numFmtId="0" fontId="3" fillId="5" borderId="7" xfId="1" applyFont="1" applyFill="1" applyBorder="1" applyAlignment="1" applyProtection="1">
      <alignment horizontal="center"/>
    </xf>
    <xf numFmtId="165" fontId="34" fillId="2" borderId="6" xfId="2" applyFont="1" applyFill="1" applyBorder="1" applyAlignment="1" applyProtection="1">
      <alignment horizontal="right"/>
    </xf>
    <xf numFmtId="165" fontId="3" fillId="2" borderId="11" xfId="2" applyFont="1" applyFill="1" applyBorder="1" applyAlignment="1" applyProtection="1">
      <alignment horizontal="right"/>
    </xf>
    <xf numFmtId="166" fontId="5" fillId="5" borderId="0" xfId="1" applyNumberFormat="1" applyFont="1" applyFill="1" applyProtection="1"/>
    <xf numFmtId="165" fontId="3" fillId="2" borderId="8" xfId="2" applyFont="1" applyFill="1" applyBorder="1" applyAlignment="1" applyProtection="1">
      <alignment horizontal="right"/>
    </xf>
    <xf numFmtId="0" fontId="4" fillId="2" borderId="0" xfId="1" applyFont="1" applyFill="1" applyProtection="1"/>
    <xf numFmtId="0" fontId="3" fillId="2" borderId="0" xfId="1" applyFont="1" applyFill="1" applyProtection="1"/>
    <xf numFmtId="0" fontId="4" fillId="2" borderId="13" xfId="1" applyFont="1" applyFill="1" applyBorder="1" applyAlignment="1" applyProtection="1">
      <alignment horizontal="center"/>
    </xf>
    <xf numFmtId="0" fontId="4" fillId="2" borderId="15" xfId="1" applyFont="1" applyFill="1" applyBorder="1" applyAlignment="1" applyProtection="1">
      <alignment horizontal="center"/>
    </xf>
    <xf numFmtId="0" fontId="4" fillId="5" borderId="13" xfId="1" applyFont="1" applyFill="1" applyBorder="1" applyProtection="1"/>
    <xf numFmtId="0" fontId="4" fillId="5" borderId="8" xfId="1" applyFont="1" applyFill="1" applyBorder="1" applyProtection="1"/>
    <xf numFmtId="0" fontId="4" fillId="5" borderId="9" xfId="1" applyFont="1" applyFill="1" applyBorder="1" applyProtection="1"/>
    <xf numFmtId="0" fontId="4" fillId="5" borderId="9" xfId="1" applyFont="1" applyFill="1" applyBorder="1" applyAlignment="1" applyProtection="1">
      <alignment horizontal="center"/>
    </xf>
    <xf numFmtId="0" fontId="4" fillId="5" borderId="10" xfId="1" applyFont="1" applyFill="1" applyBorder="1" applyProtection="1"/>
    <xf numFmtId="0" fontId="4" fillId="5" borderId="10" xfId="1" applyFont="1" applyFill="1" applyBorder="1" applyAlignment="1" applyProtection="1">
      <alignment horizontal="center"/>
    </xf>
    <xf numFmtId="0" fontId="4" fillId="5" borderId="15" xfId="1" applyFont="1" applyFill="1" applyBorder="1" applyProtection="1"/>
    <xf numFmtId="0" fontId="4" fillId="5" borderId="7" xfId="1" applyFont="1" applyFill="1" applyBorder="1" applyProtection="1"/>
    <xf numFmtId="0" fontId="4" fillId="5" borderId="11" xfId="1" applyFont="1" applyFill="1" applyBorder="1" applyProtection="1"/>
    <xf numFmtId="0" fontId="4" fillId="5" borderId="5" xfId="1" applyFont="1" applyFill="1" applyBorder="1" applyAlignment="1" applyProtection="1">
      <alignment horizontal="center"/>
    </xf>
    <xf numFmtId="0" fontId="17" fillId="5" borderId="0" xfId="1" applyFont="1" applyFill="1" applyBorder="1" applyProtection="1"/>
    <xf numFmtId="0" fontId="4" fillId="5" borderId="0" xfId="0" applyFont="1" applyFill="1" applyBorder="1" applyProtection="1"/>
    <xf numFmtId="0" fontId="4" fillId="4" borderId="0" xfId="0" applyFont="1" applyFill="1" applyBorder="1" applyProtection="1"/>
    <xf numFmtId="10" fontId="3" fillId="4" borderId="0" xfId="3" applyNumberFormat="1" applyFont="1" applyFill="1" applyBorder="1" applyAlignment="1" applyProtection="1">
      <alignment horizontal="center"/>
    </xf>
    <xf numFmtId="0" fontId="35" fillId="4" borderId="0" xfId="0" applyFont="1" applyFill="1" applyAlignment="1" applyProtection="1">
      <alignment vertical="top"/>
    </xf>
    <xf numFmtId="0" fontId="36" fillId="4" borderId="0" xfId="0" applyFont="1" applyFill="1" applyAlignment="1" applyProtection="1">
      <alignment vertical="top"/>
    </xf>
    <xf numFmtId="0" fontId="36" fillId="0" borderId="0" xfId="0" applyFont="1" applyAlignment="1" applyProtection="1">
      <alignment vertical="top"/>
    </xf>
    <xf numFmtId="0" fontId="37" fillId="2" borderId="8" xfId="1" applyFont="1" applyFill="1" applyBorder="1" applyAlignment="1" applyProtection="1">
      <alignment horizontal="right"/>
    </xf>
    <xf numFmtId="49" fontId="4" fillId="5" borderId="0" xfId="1" applyNumberFormat="1" applyFont="1" applyFill="1" applyAlignment="1" applyProtection="1">
      <alignment horizontal="right"/>
    </xf>
    <xf numFmtId="0" fontId="4" fillId="5" borderId="0" xfId="1" applyNumberFormat="1" applyFont="1" applyFill="1" applyProtection="1"/>
    <xf numFmtId="165" fontId="4" fillId="5" borderId="0" xfId="1" applyNumberFormat="1" applyFont="1" applyFill="1" applyProtection="1"/>
    <xf numFmtId="0" fontId="6" fillId="5" borderId="0" xfId="0" applyFont="1" applyFill="1" applyProtection="1"/>
    <xf numFmtId="0" fontId="25" fillId="5" borderId="0" xfId="0" applyFont="1" applyFill="1" applyProtection="1"/>
    <xf numFmtId="0" fontId="3" fillId="5" borderId="0" xfId="0" applyFont="1" applyFill="1" applyProtection="1"/>
    <xf numFmtId="0" fontId="4" fillId="5" borderId="0" xfId="1" applyFont="1" applyFill="1" applyBorder="1" applyAlignment="1" applyProtection="1">
      <alignment horizontal="left" indent="1"/>
    </xf>
    <xf numFmtId="0" fontId="3" fillId="5" borderId="0" xfId="1" applyFont="1" applyFill="1" applyBorder="1" applyAlignment="1" applyProtection="1"/>
    <xf numFmtId="166" fontId="25" fillId="5" borderId="0" xfId="0" applyNumberFormat="1" applyFont="1" applyFill="1" applyProtection="1"/>
    <xf numFmtId="0" fontId="4" fillId="4" borderId="0" xfId="1" applyFont="1" applyFill="1" applyBorder="1" applyAlignment="1" applyProtection="1">
      <alignment horizontal="left" indent="1"/>
    </xf>
    <xf numFmtId="0" fontId="17" fillId="4" borderId="0" xfId="1" applyFont="1" applyFill="1" applyBorder="1" applyAlignment="1" applyProtection="1">
      <alignment horizontal="left" indent="2"/>
    </xf>
    <xf numFmtId="14" fontId="4" fillId="4" borderId="0" xfId="1" applyNumberFormat="1" applyFont="1" applyFill="1" applyBorder="1" applyAlignment="1" applyProtection="1">
      <alignment horizontal="left"/>
    </xf>
    <xf numFmtId="0" fontId="17" fillId="5" borderId="0" xfId="0" applyFont="1" applyFill="1" applyProtection="1"/>
    <xf numFmtId="0" fontId="3" fillId="4" borderId="0" xfId="1" applyFont="1" applyFill="1" applyBorder="1" applyAlignment="1" applyProtection="1">
      <alignment horizontal="left" indent="2"/>
    </xf>
    <xf numFmtId="166" fontId="3" fillId="5" borderId="0" xfId="0" applyNumberFormat="1" applyFont="1" applyFill="1" applyProtection="1"/>
    <xf numFmtId="0" fontId="16" fillId="4" borderId="7" xfId="0" applyFont="1" applyFill="1" applyBorder="1" applyAlignment="1" applyProtection="1">
      <alignment vertical="top"/>
    </xf>
    <xf numFmtId="0" fontId="4" fillId="5" borderId="0" xfId="1" applyFont="1" applyFill="1" applyBorder="1" applyAlignment="1" applyProtection="1">
      <alignment horizontal="left" wrapText="1" indent="1"/>
    </xf>
    <xf numFmtId="1" fontId="4" fillId="2" borderId="8" xfId="1" applyNumberFormat="1" applyFont="1" applyFill="1" applyBorder="1" applyAlignment="1" applyProtection="1">
      <alignment horizontal="right"/>
    </xf>
    <xf numFmtId="1" fontId="4" fillId="2" borderId="7" xfId="1" applyNumberFormat="1" applyFont="1" applyFill="1" applyBorder="1" applyAlignment="1" applyProtection="1">
      <alignment horizontal="right"/>
    </xf>
    <xf numFmtId="10" fontId="3" fillId="4" borderId="69" xfId="1" applyNumberFormat="1" applyFont="1" applyFill="1" applyBorder="1" applyAlignment="1" applyProtection="1">
      <alignment horizontal="center"/>
    </xf>
    <xf numFmtId="0" fontId="18" fillId="2" borderId="0" xfId="1" applyFont="1" applyFill="1" applyBorder="1" applyAlignment="1" applyProtection="1">
      <alignment wrapText="1"/>
    </xf>
    <xf numFmtId="49" fontId="4" fillId="4" borderId="0" xfId="1" applyNumberFormat="1" applyFont="1" applyFill="1" applyAlignment="1" applyProtection="1">
      <alignment horizontal="right"/>
    </xf>
    <xf numFmtId="0" fontId="4" fillId="4" borderId="0" xfId="1" applyNumberFormat="1" applyFont="1" applyFill="1" applyProtection="1"/>
    <xf numFmtId="4" fontId="3" fillId="4" borderId="9" xfId="2" applyNumberFormat="1" applyFont="1" applyFill="1" applyBorder="1" applyProtection="1"/>
    <xf numFmtId="4" fontId="3" fillId="4" borderId="13" xfId="2" applyNumberFormat="1" applyFont="1" applyFill="1" applyBorder="1" applyAlignment="1" applyProtection="1">
      <alignment horizontal="right"/>
    </xf>
    <xf numFmtId="4" fontId="3" fillId="4" borderId="8" xfId="2" applyNumberFormat="1" applyFont="1" applyFill="1" applyBorder="1" applyAlignment="1" applyProtection="1">
      <alignment horizontal="right"/>
    </xf>
    <xf numFmtId="10" fontId="3" fillId="4" borderId="38" xfId="1" applyNumberFormat="1" applyFont="1" applyFill="1" applyBorder="1" applyAlignment="1" applyProtection="1">
      <alignment horizontal="center"/>
    </xf>
    <xf numFmtId="4" fontId="4" fillId="7" borderId="1" xfId="0" applyNumberFormat="1" applyFont="1" applyFill="1" applyBorder="1" applyAlignment="1" applyProtection="1">
      <alignment horizontal="right"/>
      <protection locked="0"/>
    </xf>
    <xf numFmtId="4" fontId="4" fillId="9" borderId="1" xfId="0" applyNumberFormat="1" applyFont="1" applyFill="1" applyBorder="1" applyAlignment="1" applyProtection="1">
      <alignment horizontal="right"/>
    </xf>
    <xf numFmtId="0" fontId="11" fillId="2" borderId="8" xfId="1" applyFont="1" applyFill="1" applyBorder="1" applyProtection="1"/>
    <xf numFmtId="0" fontId="39" fillId="2" borderId="8" xfId="1" applyFont="1" applyFill="1" applyBorder="1" applyAlignment="1" applyProtection="1">
      <alignment horizontal="right"/>
    </xf>
    <xf numFmtId="0" fontId="11" fillId="2" borderId="9" xfId="1" applyFont="1" applyFill="1" applyBorder="1" applyProtection="1"/>
    <xf numFmtId="0" fontId="3" fillId="2" borderId="7" xfId="1" applyFont="1" applyFill="1" applyBorder="1" applyAlignment="1" applyProtection="1">
      <alignment horizontal="center"/>
    </xf>
    <xf numFmtId="0" fontId="4" fillId="5" borderId="8" xfId="1" applyFont="1" applyFill="1" applyBorder="1" applyAlignment="1" applyProtection="1">
      <alignment horizontal="center"/>
    </xf>
    <xf numFmtId="166" fontId="4" fillId="5" borderId="7" xfId="1" applyNumberFormat="1" applyFont="1" applyFill="1" applyBorder="1" applyProtection="1"/>
    <xf numFmtId="166" fontId="3" fillId="5" borderId="11" xfId="1" applyNumberFormat="1" applyFont="1" applyFill="1" applyBorder="1" applyProtection="1"/>
    <xf numFmtId="165" fontId="10" fillId="2" borderId="7" xfId="2" applyFont="1" applyFill="1" applyBorder="1" applyAlignment="1" applyProtection="1">
      <alignment horizontal="right"/>
    </xf>
    <xf numFmtId="165" fontId="10" fillId="2" borderId="11" xfId="2" applyFont="1" applyFill="1" applyBorder="1" applyAlignment="1" applyProtection="1">
      <alignment horizontal="right"/>
    </xf>
    <xf numFmtId="1" fontId="4" fillId="2" borderId="0" xfId="1" applyNumberFormat="1" applyFont="1" applyFill="1" applyAlignment="1" applyProtection="1">
      <alignment horizontal="left"/>
    </xf>
    <xf numFmtId="0" fontId="4" fillId="2" borderId="0" xfId="1" applyFont="1" applyFill="1" applyAlignment="1" applyProtection="1">
      <alignment horizontal="center"/>
    </xf>
    <xf numFmtId="10" fontId="10" fillId="4" borderId="0" xfId="1" applyNumberFormat="1" applyFont="1" applyFill="1" applyProtection="1"/>
    <xf numFmtId="1" fontId="4" fillId="2" borderId="0" xfId="1" applyNumberFormat="1" applyFont="1" applyFill="1" applyProtection="1"/>
    <xf numFmtId="175" fontId="4" fillId="2" borderId="0" xfId="1" applyNumberFormat="1" applyFont="1" applyFill="1" applyProtection="1"/>
    <xf numFmtId="14" fontId="4" fillId="5" borderId="0" xfId="1" applyNumberFormat="1" applyFont="1" applyFill="1" applyBorder="1" applyAlignment="1" applyProtection="1">
      <alignment horizontal="right"/>
    </xf>
    <xf numFmtId="0" fontId="4" fillId="5" borderId="0" xfId="1" applyFont="1" applyFill="1" applyBorder="1" applyAlignment="1" applyProtection="1">
      <alignment horizontal="right"/>
    </xf>
    <xf numFmtId="16" fontId="4" fillId="5" borderId="0" xfId="1" applyNumberFormat="1" applyFont="1" applyFill="1" applyBorder="1" applyProtection="1"/>
    <xf numFmtId="0" fontId="4" fillId="5" borderId="0" xfId="1" applyFont="1" applyFill="1" applyBorder="1" applyAlignment="1" applyProtection="1">
      <alignment horizontal="center" wrapText="1"/>
    </xf>
    <xf numFmtId="166" fontId="4" fillId="5" borderId="0" xfId="1" applyNumberFormat="1" applyFont="1" applyFill="1" applyProtection="1"/>
    <xf numFmtId="165" fontId="10" fillId="2" borderId="6" xfId="2" applyFont="1" applyFill="1" applyBorder="1" applyAlignment="1" applyProtection="1">
      <alignment horizontal="left"/>
    </xf>
    <xf numFmtId="165" fontId="10" fillId="2" borderId="0" xfId="2" applyFont="1" applyFill="1" applyBorder="1" applyProtection="1"/>
    <xf numFmtId="174" fontId="4" fillId="4" borderId="19" xfId="3" applyNumberFormat="1" applyFont="1" applyFill="1" applyBorder="1" applyProtection="1"/>
    <xf numFmtId="2" fontId="4" fillId="5" borderId="35" xfId="0" applyNumberFormat="1" applyFont="1" applyFill="1" applyBorder="1" applyProtection="1"/>
    <xf numFmtId="0" fontId="17" fillId="2" borderId="0" xfId="1" applyFont="1" applyFill="1" applyBorder="1" applyProtection="1"/>
    <xf numFmtId="0" fontId="4" fillId="5" borderId="0" xfId="1" applyNumberFormat="1" applyFont="1" applyFill="1" applyBorder="1" applyAlignment="1" applyProtection="1">
      <alignment horizontal="left"/>
    </xf>
    <xf numFmtId="0" fontId="4" fillId="5" borderId="0" xfId="1" applyNumberFormat="1" applyFont="1" applyFill="1" applyBorder="1" applyProtection="1"/>
    <xf numFmtId="0" fontId="4" fillId="4" borderId="1" xfId="0" quotePrefix="1" applyFont="1" applyFill="1" applyBorder="1" applyAlignment="1" applyProtection="1">
      <alignment horizontal="center" vertical="center"/>
    </xf>
    <xf numFmtId="171" fontId="4" fillId="4" borderId="19" xfId="1" applyNumberFormat="1" applyFont="1" applyFill="1" applyBorder="1" applyProtection="1"/>
    <xf numFmtId="171" fontId="3" fillId="4" borderId="17" xfId="1" applyNumberFormat="1" applyFont="1" applyFill="1" applyBorder="1" applyAlignment="1" applyProtection="1">
      <alignment horizontal="right"/>
    </xf>
    <xf numFmtId="171" fontId="3" fillId="4" borderId="39" xfId="1" applyNumberFormat="1" applyFont="1" applyFill="1" applyBorder="1" applyAlignment="1" applyProtection="1">
      <alignment horizontal="right"/>
    </xf>
    <xf numFmtId="171" fontId="4" fillId="4" borderId="19" xfId="1" applyNumberFormat="1" applyFont="1" applyFill="1" applyBorder="1" applyAlignment="1" applyProtection="1">
      <alignment horizontal="right"/>
    </xf>
    <xf numFmtId="171" fontId="3" fillId="4" borderId="48" xfId="1" applyNumberFormat="1" applyFont="1" applyFill="1" applyBorder="1" applyAlignment="1" applyProtection="1">
      <alignment horizontal="right"/>
    </xf>
    <xf numFmtId="171" fontId="3" fillId="4" borderId="19" xfId="1" applyNumberFormat="1" applyFont="1" applyFill="1" applyBorder="1" applyAlignment="1" applyProtection="1">
      <alignment horizontal="right"/>
    </xf>
    <xf numFmtId="171" fontId="3" fillId="4" borderId="19" xfId="1" applyNumberFormat="1" applyFont="1" applyFill="1" applyBorder="1" applyProtection="1"/>
    <xf numFmtId="171" fontId="3" fillId="4" borderId="41" xfId="1" applyNumberFormat="1" applyFont="1" applyFill="1" applyBorder="1" applyProtection="1"/>
    <xf numFmtId="171" fontId="3" fillId="4" borderId="42" xfId="1" applyNumberFormat="1" applyFont="1" applyFill="1" applyBorder="1" applyAlignment="1" applyProtection="1">
      <alignment horizontal="right"/>
    </xf>
    <xf numFmtId="171" fontId="4" fillId="5" borderId="16" xfId="1" applyNumberFormat="1" applyFont="1" applyFill="1" applyBorder="1" applyProtection="1"/>
    <xf numFmtId="171" fontId="4" fillId="5" borderId="17" xfId="1" applyNumberFormat="1" applyFont="1" applyFill="1" applyBorder="1" applyProtection="1"/>
    <xf numFmtId="171" fontId="3" fillId="5" borderId="44" xfId="1" applyNumberFormat="1" applyFont="1" applyFill="1" applyBorder="1" applyProtection="1"/>
    <xf numFmtId="171" fontId="4" fillId="5" borderId="18" xfId="1" applyNumberFormat="1" applyFont="1" applyFill="1" applyBorder="1" applyProtection="1"/>
    <xf numFmtId="171" fontId="4" fillId="5" borderId="19" xfId="1" applyNumberFormat="1" applyFont="1" applyFill="1" applyBorder="1" applyProtection="1"/>
    <xf numFmtId="171" fontId="3" fillId="5" borderId="45" xfId="1" applyNumberFormat="1" applyFont="1" applyFill="1" applyBorder="1" applyProtection="1"/>
    <xf numFmtId="171" fontId="4" fillId="5" borderId="40" xfId="1" applyNumberFormat="1" applyFont="1" applyFill="1" applyBorder="1" applyProtection="1"/>
    <xf numFmtId="171" fontId="4" fillId="5" borderId="41" xfId="1" applyNumberFormat="1" applyFont="1" applyFill="1" applyBorder="1" applyProtection="1"/>
    <xf numFmtId="171" fontId="3" fillId="5" borderId="46" xfId="1" applyNumberFormat="1" applyFont="1" applyFill="1" applyBorder="1" applyProtection="1"/>
    <xf numFmtId="171" fontId="3" fillId="5" borderId="16" xfId="1" applyNumberFormat="1" applyFont="1" applyFill="1" applyBorder="1" applyProtection="1"/>
    <xf numFmtId="171" fontId="3" fillId="5" borderId="17" xfId="1" applyNumberFormat="1" applyFont="1" applyFill="1" applyBorder="1" applyProtection="1"/>
    <xf numFmtId="171" fontId="3" fillId="4" borderId="39" xfId="1" applyNumberFormat="1" applyFont="1" applyFill="1" applyBorder="1" applyProtection="1"/>
    <xf numFmtId="171" fontId="3" fillId="5" borderId="18" xfId="1" applyNumberFormat="1" applyFont="1" applyFill="1" applyBorder="1" applyProtection="1"/>
    <xf numFmtId="171" fontId="3" fillId="5" borderId="19" xfId="1" applyNumberFormat="1" applyFont="1" applyFill="1" applyBorder="1" applyProtection="1"/>
    <xf numFmtId="171" fontId="3" fillId="4" borderId="48" xfId="1" applyNumberFormat="1" applyFont="1" applyFill="1" applyBorder="1" applyProtection="1"/>
    <xf numFmtId="171" fontId="3" fillId="5" borderId="40" xfId="1" applyNumberFormat="1" applyFont="1" applyFill="1" applyBorder="1" applyProtection="1"/>
    <xf numFmtId="171" fontId="3" fillId="5" borderId="41" xfId="1" applyNumberFormat="1" applyFont="1" applyFill="1" applyBorder="1" applyProtection="1"/>
    <xf numFmtId="171" fontId="3" fillId="4" borderId="42" xfId="1" applyNumberFormat="1" applyFont="1" applyFill="1" applyBorder="1" applyProtection="1"/>
    <xf numFmtId="171" fontId="4" fillId="4" borderId="13" xfId="1" applyNumberFormat="1" applyFont="1" applyFill="1" applyBorder="1" applyProtection="1"/>
    <xf numFmtId="171" fontId="4" fillId="4" borderId="8" xfId="1" applyNumberFormat="1" applyFont="1" applyFill="1" applyBorder="1" applyProtection="1"/>
    <xf numFmtId="171" fontId="3" fillId="4" borderId="0" xfId="1" applyNumberFormat="1" applyFont="1" applyFill="1" applyProtection="1"/>
    <xf numFmtId="171" fontId="3" fillId="4" borderId="0" xfId="1" applyNumberFormat="1" applyFont="1" applyFill="1" applyBorder="1" applyProtection="1"/>
    <xf numFmtId="171" fontId="4" fillId="4" borderId="0" xfId="1" applyNumberFormat="1" applyFont="1" applyFill="1" applyProtection="1"/>
    <xf numFmtId="171" fontId="3" fillId="4" borderId="6" xfId="1" applyNumberFormat="1" applyFont="1" applyFill="1" applyBorder="1" applyAlignment="1" applyProtection="1">
      <alignment horizontal="right"/>
    </xf>
    <xf numFmtId="171" fontId="3" fillId="4" borderId="39" xfId="0" applyNumberFormat="1" applyFont="1" applyFill="1" applyBorder="1" applyProtection="1"/>
    <xf numFmtId="171" fontId="4" fillId="11" borderId="19" xfId="1" applyNumberFormat="1" applyFont="1" applyFill="1" applyBorder="1" applyAlignment="1" applyProtection="1">
      <alignment horizontal="right"/>
      <protection locked="0"/>
    </xf>
    <xf numFmtId="171" fontId="3" fillId="4" borderId="48" xfId="0" applyNumberFormat="1" applyFont="1" applyFill="1" applyBorder="1" applyProtection="1"/>
    <xf numFmtId="171" fontId="4" fillId="11" borderId="41" xfId="1" applyNumberFormat="1" applyFont="1" applyFill="1" applyBorder="1" applyAlignment="1" applyProtection="1">
      <alignment horizontal="right"/>
      <protection locked="0"/>
    </xf>
    <xf numFmtId="171" fontId="4" fillId="11" borderId="17" xfId="1" applyNumberFormat="1" applyFont="1" applyFill="1" applyBorder="1" applyProtection="1">
      <protection locked="0"/>
    </xf>
    <xf numFmtId="171" fontId="4" fillId="11" borderId="19" xfId="1" applyNumberFormat="1" applyFont="1" applyFill="1" applyBorder="1" applyProtection="1">
      <protection locked="0"/>
    </xf>
    <xf numFmtId="171" fontId="4" fillId="11" borderId="41" xfId="1" applyNumberFormat="1" applyFont="1" applyFill="1" applyBorder="1" applyProtection="1">
      <protection locked="0"/>
    </xf>
    <xf numFmtId="171" fontId="3" fillId="4" borderId="3" xfId="1" applyNumberFormat="1" applyFont="1" applyFill="1" applyBorder="1" applyAlignment="1" applyProtection="1">
      <alignment horizontal="right"/>
    </xf>
    <xf numFmtId="171" fontId="3" fillId="4" borderId="42" xfId="0" applyNumberFormat="1" applyFont="1" applyFill="1" applyBorder="1" applyProtection="1"/>
    <xf numFmtId="171" fontId="3" fillId="4" borderId="16" xfId="1" applyNumberFormat="1" applyFont="1" applyFill="1" applyBorder="1" applyAlignment="1" applyProtection="1">
      <alignment horizontal="right"/>
    </xf>
    <xf numFmtId="171" fontId="3" fillId="4" borderId="44" xfId="1" applyNumberFormat="1" applyFont="1" applyFill="1" applyBorder="1" applyAlignment="1" applyProtection="1">
      <alignment horizontal="right"/>
    </xf>
    <xf numFmtId="171" fontId="3" fillId="4" borderId="18" xfId="1" applyNumberFormat="1" applyFont="1" applyFill="1" applyBorder="1" applyAlignment="1" applyProtection="1">
      <alignment horizontal="right"/>
    </xf>
    <xf numFmtId="171" fontId="3" fillId="4" borderId="45" xfId="1" applyNumberFormat="1" applyFont="1" applyFill="1" applyBorder="1" applyAlignment="1" applyProtection="1">
      <alignment horizontal="right"/>
    </xf>
    <xf numFmtId="171" fontId="4" fillId="4" borderId="18" xfId="1" applyNumberFormat="1" applyFont="1" applyFill="1" applyBorder="1" applyAlignment="1" applyProtection="1">
      <alignment horizontal="right"/>
    </xf>
    <xf numFmtId="171" fontId="3" fillId="4" borderId="18" xfId="1" applyNumberFormat="1" applyFont="1" applyFill="1" applyBorder="1" applyProtection="1"/>
    <xf numFmtId="171" fontId="3" fillId="0" borderId="45" xfId="1" applyNumberFormat="1" applyFont="1" applyFill="1" applyBorder="1" applyAlignment="1" applyProtection="1">
      <alignment horizontal="right"/>
    </xf>
    <xf numFmtId="171" fontId="3" fillId="4" borderId="40" xfId="1" applyNumberFormat="1" applyFont="1" applyFill="1" applyBorder="1" applyProtection="1"/>
    <xf numFmtId="171" fontId="3" fillId="4" borderId="46" xfId="1" applyNumberFormat="1" applyFont="1" applyFill="1" applyBorder="1" applyProtection="1"/>
    <xf numFmtId="171" fontId="4" fillId="4" borderId="49" xfId="1" applyNumberFormat="1" applyFont="1" applyFill="1" applyBorder="1" applyProtection="1"/>
    <xf numFmtId="171" fontId="4" fillId="4" borderId="50" xfId="1" applyNumberFormat="1" applyFont="1" applyFill="1" applyBorder="1" applyProtection="1"/>
    <xf numFmtId="171" fontId="4" fillId="4" borderId="51" xfId="1" applyNumberFormat="1" applyFont="1" applyFill="1" applyBorder="1" applyProtection="1"/>
    <xf numFmtId="171" fontId="4" fillId="4" borderId="36" xfId="1" applyNumberFormat="1" applyFont="1" applyFill="1" applyBorder="1" applyProtection="1"/>
    <xf numFmtId="171" fontId="4" fillId="4" borderId="47" xfId="1" applyNumberFormat="1" applyFont="1" applyFill="1" applyBorder="1" applyProtection="1"/>
    <xf numFmtId="171" fontId="4" fillId="4" borderId="18" xfId="1" applyNumberFormat="1" applyFont="1" applyFill="1" applyBorder="1" applyProtection="1"/>
    <xf numFmtId="171" fontId="4" fillId="4" borderId="37" xfId="1" applyNumberFormat="1" applyFont="1" applyFill="1" applyBorder="1" applyProtection="1"/>
    <xf numFmtId="171" fontId="4" fillId="4" borderId="59" xfId="1" applyNumberFormat="1" applyFont="1" applyFill="1" applyBorder="1" applyProtection="1"/>
    <xf numFmtId="171" fontId="4" fillId="4" borderId="58" xfId="1" applyNumberFormat="1" applyFont="1" applyFill="1" applyBorder="1" applyProtection="1"/>
    <xf numFmtId="171" fontId="4" fillId="4" borderId="16" xfId="1" applyNumberFormat="1" applyFont="1" applyFill="1" applyBorder="1" applyProtection="1"/>
    <xf numFmtId="171" fontId="4" fillId="4" borderId="17" xfId="1" applyNumberFormat="1" applyFont="1" applyFill="1" applyBorder="1" applyProtection="1"/>
    <xf numFmtId="171" fontId="4" fillId="4" borderId="40" xfId="1" applyNumberFormat="1" applyFont="1" applyFill="1" applyBorder="1" applyProtection="1"/>
    <xf numFmtId="171" fontId="4" fillId="4" borderId="41" xfId="1" applyNumberFormat="1" applyFont="1" applyFill="1" applyBorder="1" applyProtection="1"/>
    <xf numFmtId="171" fontId="4" fillId="4" borderId="16" xfId="4" applyNumberFormat="1" applyFont="1" applyFill="1" applyBorder="1" applyAlignment="1" applyProtection="1">
      <alignment horizontal="right"/>
    </xf>
    <xf numFmtId="171" fontId="4" fillId="4" borderId="17" xfId="4" applyNumberFormat="1" applyFont="1" applyFill="1" applyBorder="1" applyAlignment="1" applyProtection="1">
      <alignment horizontal="right"/>
    </xf>
    <xf numFmtId="171" fontId="3" fillId="4" borderId="39" xfId="4" applyNumberFormat="1" applyFont="1" applyFill="1" applyBorder="1" applyAlignment="1" applyProtection="1">
      <alignment horizontal="right"/>
    </xf>
    <xf numFmtId="171" fontId="4" fillId="4" borderId="18" xfId="4" applyNumberFormat="1" applyFont="1" applyFill="1" applyBorder="1" applyAlignment="1" applyProtection="1">
      <alignment horizontal="right"/>
    </xf>
    <xf numFmtId="171" fontId="4" fillId="4" borderId="19" xfId="4" applyNumberFormat="1" applyFont="1" applyFill="1" applyBorder="1" applyAlignment="1" applyProtection="1">
      <alignment horizontal="right"/>
    </xf>
    <xf numFmtId="171" fontId="3" fillId="4" borderId="48" xfId="4" applyNumberFormat="1" applyFont="1" applyFill="1" applyBorder="1" applyAlignment="1" applyProtection="1">
      <alignment horizontal="right"/>
    </xf>
    <xf numFmtId="171" fontId="17" fillId="4" borderId="18" xfId="4" applyNumberFormat="1" applyFont="1" applyFill="1" applyBorder="1" applyAlignment="1" applyProtection="1">
      <alignment horizontal="right"/>
    </xf>
    <xf numFmtId="171" fontId="17" fillId="4" borderId="19" xfId="4" applyNumberFormat="1" applyFont="1" applyFill="1" applyBorder="1" applyAlignment="1" applyProtection="1">
      <alignment horizontal="right"/>
    </xf>
    <xf numFmtId="171" fontId="17" fillId="4" borderId="59" xfId="4" applyNumberFormat="1" applyFont="1" applyFill="1" applyBorder="1" applyAlignment="1" applyProtection="1">
      <alignment horizontal="right"/>
    </xf>
    <xf numFmtId="171" fontId="3" fillId="4" borderId="18" xfId="4" applyNumberFormat="1" applyFont="1" applyFill="1" applyBorder="1" applyAlignment="1" applyProtection="1">
      <alignment horizontal="right"/>
    </xf>
    <xf numFmtId="171" fontId="3" fillId="4" borderId="19" xfId="4" applyNumberFormat="1" applyFont="1" applyFill="1" applyBorder="1" applyAlignment="1" applyProtection="1">
      <alignment horizontal="right"/>
    </xf>
    <xf numFmtId="171" fontId="3" fillId="4" borderId="40" xfId="4" applyNumberFormat="1" applyFont="1" applyFill="1" applyBorder="1" applyAlignment="1" applyProtection="1">
      <alignment horizontal="right"/>
    </xf>
    <xf numFmtId="171" fontId="3" fillId="4" borderId="41" xfId="4" applyNumberFormat="1" applyFont="1" applyFill="1" applyBorder="1" applyAlignment="1" applyProtection="1">
      <alignment horizontal="right"/>
    </xf>
    <xf numFmtId="171" fontId="3" fillId="4" borderId="42" xfId="4" applyNumberFormat="1" applyFont="1" applyFill="1" applyBorder="1" applyAlignment="1" applyProtection="1">
      <alignment horizontal="right"/>
    </xf>
    <xf numFmtId="171" fontId="24" fillId="4" borderId="48" xfId="4" applyNumberFormat="1" applyFont="1" applyFill="1" applyBorder="1" applyAlignment="1" applyProtection="1">
      <alignment horizontal="right"/>
    </xf>
    <xf numFmtId="171" fontId="3" fillId="4" borderId="0" xfId="4" applyNumberFormat="1" applyFont="1" applyFill="1" applyBorder="1" applyAlignment="1" applyProtection="1">
      <alignment horizontal="right"/>
    </xf>
    <xf numFmtId="171" fontId="4" fillId="5" borderId="16" xfId="1" applyNumberFormat="1" applyFont="1" applyFill="1" applyBorder="1" applyAlignment="1" applyProtection="1">
      <alignment horizontal="right"/>
    </xf>
    <xf numFmtId="171" fontId="4" fillId="5" borderId="17" xfId="1" applyNumberFormat="1" applyFont="1" applyFill="1" applyBorder="1" applyAlignment="1" applyProtection="1">
      <alignment horizontal="right"/>
    </xf>
    <xf numFmtId="171" fontId="3" fillId="5" borderId="39" xfId="1" applyNumberFormat="1" applyFont="1" applyFill="1" applyBorder="1" applyProtection="1"/>
    <xf numFmtId="171" fontId="3" fillId="5" borderId="48" xfId="1" applyNumberFormat="1" applyFont="1" applyFill="1" applyBorder="1" applyProtection="1"/>
    <xf numFmtId="171" fontId="3" fillId="5" borderId="42" xfId="1" applyNumberFormat="1" applyFont="1" applyFill="1" applyBorder="1" applyProtection="1"/>
    <xf numFmtId="171" fontId="17" fillId="5" borderId="18" xfId="1" applyNumberFormat="1" applyFont="1" applyFill="1" applyBorder="1" applyProtection="1"/>
    <xf numFmtId="171" fontId="17" fillId="5" borderId="19" xfId="1" applyNumberFormat="1" applyFont="1" applyFill="1" applyBorder="1" applyProtection="1"/>
    <xf numFmtId="171" fontId="3" fillId="5" borderId="0" xfId="1" applyNumberFormat="1" applyFont="1" applyFill="1" applyBorder="1" applyProtection="1"/>
    <xf numFmtId="171" fontId="3" fillId="5" borderId="35" xfId="1" applyNumberFormat="1" applyFont="1" applyFill="1" applyBorder="1" applyProtection="1"/>
    <xf numFmtId="0" fontId="3" fillId="4" borderId="1" xfId="0" applyFont="1" applyFill="1" applyBorder="1" applyAlignment="1" applyProtection="1">
      <alignment vertical="top" wrapText="1"/>
    </xf>
    <xf numFmtId="0" fontId="3" fillId="4" borderId="2" xfId="0" applyFont="1" applyFill="1" applyBorder="1" applyAlignment="1" applyProtection="1">
      <alignment vertical="top" wrapText="1"/>
    </xf>
    <xf numFmtId="0" fontId="4" fillId="4" borderId="23" xfId="0" applyFont="1" applyFill="1" applyBorder="1" applyAlignment="1" applyProtection="1">
      <alignment vertical="top" wrapText="1"/>
    </xf>
    <xf numFmtId="0" fontId="4" fillId="4" borderId="21" xfId="0" applyFont="1" applyFill="1" applyBorder="1" applyAlignment="1" applyProtection="1">
      <alignment wrapText="1"/>
    </xf>
    <xf numFmtId="0" fontId="3" fillId="4" borderId="21" xfId="0" applyFont="1" applyFill="1" applyBorder="1" applyAlignment="1" applyProtection="1">
      <alignment vertical="top" wrapText="1"/>
    </xf>
    <xf numFmtId="0" fontId="4" fillId="4" borderId="21" xfId="0" applyFont="1" applyFill="1" applyBorder="1" applyAlignment="1" applyProtection="1">
      <alignment vertical="top" wrapText="1"/>
    </xf>
    <xf numFmtId="0" fontId="4" fillId="4" borderId="21" xfId="0" applyFont="1" applyFill="1" applyBorder="1" applyAlignment="1" applyProtection="1">
      <alignment horizontal="left" indent="1"/>
    </xf>
    <xf numFmtId="0" fontId="3" fillId="4" borderId="21" xfId="0" applyFont="1" applyFill="1" applyBorder="1" applyAlignment="1" applyProtection="1">
      <alignment wrapText="1"/>
    </xf>
    <xf numFmtId="0" fontId="4" fillId="4" borderId="1" xfId="0" applyFont="1" applyFill="1" applyBorder="1" applyAlignment="1" applyProtection="1">
      <alignment vertical="top" wrapText="1"/>
    </xf>
    <xf numFmtId="0" fontId="40" fillId="12" borderId="21" xfId="0" applyFont="1" applyFill="1" applyBorder="1" applyAlignment="1" applyProtection="1">
      <alignment vertical="top" wrapText="1"/>
    </xf>
    <xf numFmtId="0" fontId="3" fillId="5" borderId="26" xfId="0" applyFont="1" applyFill="1" applyBorder="1" applyAlignment="1" applyProtection="1">
      <alignment vertical="top" wrapText="1"/>
    </xf>
    <xf numFmtId="0" fontId="3" fillId="5" borderId="23" xfId="0" applyFont="1" applyFill="1" applyBorder="1" applyAlignment="1" applyProtection="1">
      <alignment vertical="top" wrapText="1"/>
    </xf>
    <xf numFmtId="0" fontId="4" fillId="5" borderId="21" xfId="0" applyFont="1" applyFill="1" applyBorder="1" applyAlignment="1" applyProtection="1">
      <alignment vertical="top" wrapText="1"/>
    </xf>
    <xf numFmtId="0" fontId="4" fillId="0" borderId="21" xfId="0" applyFont="1" applyFill="1" applyBorder="1" applyAlignment="1" applyProtection="1">
      <alignment vertical="top" wrapText="1"/>
    </xf>
    <xf numFmtId="0" fontId="3" fillId="5" borderId="21" xfId="0" applyFont="1" applyFill="1" applyBorder="1" applyAlignment="1" applyProtection="1">
      <alignment vertical="top" wrapText="1"/>
    </xf>
    <xf numFmtId="0" fontId="3" fillId="0" borderId="21" xfId="0" applyFont="1" applyBorder="1" applyAlignment="1" applyProtection="1">
      <alignment vertical="top" wrapText="1"/>
    </xf>
    <xf numFmtId="9" fontId="4" fillId="4" borderId="0" xfId="1" applyNumberFormat="1" applyFont="1" applyFill="1" applyBorder="1" applyProtection="1"/>
    <xf numFmtId="0" fontId="4" fillId="4" borderId="1" xfId="1" applyFont="1" applyFill="1" applyBorder="1" applyAlignment="1" applyProtection="1">
      <alignment vertical="center" wrapText="1"/>
    </xf>
    <xf numFmtId="171" fontId="4" fillId="4" borderId="60" xfId="1" applyNumberFormat="1" applyFont="1" applyFill="1" applyBorder="1" applyProtection="1"/>
    <xf numFmtId="171" fontId="4" fillId="4" borderId="61" xfId="1" applyNumberFormat="1" applyFont="1" applyFill="1" applyBorder="1" applyProtection="1"/>
    <xf numFmtId="171" fontId="4" fillId="4" borderId="62" xfId="1" applyNumberFormat="1" applyFont="1" applyFill="1" applyBorder="1" applyProtection="1"/>
    <xf numFmtId="171" fontId="4" fillId="4" borderId="71" xfId="1" applyNumberFormat="1" applyFont="1" applyFill="1" applyBorder="1" applyProtection="1"/>
    <xf numFmtId="171" fontId="4" fillId="4" borderId="72" xfId="1" applyNumberFormat="1" applyFont="1" applyFill="1" applyBorder="1" applyProtection="1"/>
    <xf numFmtId="171" fontId="4" fillId="4" borderId="73" xfId="1" applyNumberFormat="1" applyFont="1" applyFill="1" applyBorder="1" applyProtection="1"/>
    <xf numFmtId="171" fontId="4" fillId="4" borderId="48" xfId="1" applyNumberFormat="1" applyFont="1" applyFill="1" applyBorder="1" applyProtection="1"/>
    <xf numFmtId="165" fontId="3" fillId="4" borderId="1" xfId="2" applyFont="1" applyFill="1" applyBorder="1" applyAlignment="1" applyProtection="1">
      <alignment wrapText="1"/>
    </xf>
    <xf numFmtId="165" fontId="3" fillId="4" borderId="1" xfId="2" applyFont="1" applyFill="1" applyBorder="1" applyAlignment="1" applyProtection="1">
      <alignment horizontal="center"/>
    </xf>
    <xf numFmtId="10" fontId="0" fillId="0" borderId="1" xfId="0" applyNumberFormat="1" applyFont="1" applyBorder="1"/>
    <xf numFmtId="0" fontId="0" fillId="0" borderId="0" xfId="0" applyProtection="1">
      <protection locked="0"/>
    </xf>
    <xf numFmtId="0" fontId="4" fillId="0" borderId="0" xfId="0" applyFont="1" applyAlignment="1" applyProtection="1">
      <alignment vertical="top"/>
    </xf>
    <xf numFmtId="0" fontId="1" fillId="0" borderId="0" xfId="0" applyFont="1" applyAlignment="1" applyProtection="1">
      <alignment wrapText="1"/>
    </xf>
    <xf numFmtId="0" fontId="4" fillId="0" borderId="0" xfId="0" applyFont="1" applyProtection="1"/>
    <xf numFmtId="0" fontId="4" fillId="2" borderId="8" xfId="0" applyFont="1" applyFill="1" applyBorder="1" applyAlignment="1" applyProtection="1">
      <alignment horizontal="center" wrapText="1"/>
    </xf>
    <xf numFmtId="0" fontId="0" fillId="0" borderId="0" xfId="0" applyProtection="1"/>
    <xf numFmtId="0" fontId="4" fillId="2" borderId="14" xfId="0" applyFont="1" applyFill="1" applyBorder="1" applyAlignment="1" applyProtection="1">
      <alignment wrapText="1"/>
    </xf>
    <xf numFmtId="4" fontId="4" fillId="0" borderId="49" xfId="0" applyNumberFormat="1" applyFont="1" applyBorder="1" applyProtection="1"/>
    <xf numFmtId="4" fontId="4" fillId="0" borderId="50" xfId="0" applyNumberFormat="1" applyFont="1" applyBorder="1" applyProtection="1"/>
    <xf numFmtId="4" fontId="3" fillId="4" borderId="50" xfId="1" applyNumberFormat="1" applyFont="1" applyFill="1" applyBorder="1" applyProtection="1"/>
    <xf numFmtId="10" fontId="4" fillId="4" borderId="51" xfId="3" applyNumberFormat="1" applyFont="1" applyFill="1" applyBorder="1" applyAlignment="1" applyProtection="1">
      <alignment horizontal="center" wrapText="1"/>
    </xf>
    <xf numFmtId="0" fontId="4" fillId="4" borderId="52" xfId="0" applyFont="1" applyFill="1" applyBorder="1" applyAlignment="1" applyProtection="1">
      <alignment wrapText="1"/>
    </xf>
    <xf numFmtId="4" fontId="4" fillId="4" borderId="60" xfId="1" applyNumberFormat="1" applyFont="1" applyFill="1" applyBorder="1" applyProtection="1"/>
    <xf numFmtId="4" fontId="4" fillId="4" borderId="61" xfId="1" applyNumberFormat="1" applyFont="1" applyFill="1" applyBorder="1" applyProtection="1"/>
    <xf numFmtId="4" fontId="3" fillId="4" borderId="61" xfId="1" applyNumberFormat="1" applyFont="1" applyFill="1" applyBorder="1" applyProtection="1"/>
    <xf numFmtId="10" fontId="4" fillId="4" borderId="62" xfId="3" applyNumberFormat="1" applyFont="1" applyFill="1" applyBorder="1" applyAlignment="1" applyProtection="1">
      <alignment horizontal="center" wrapText="1"/>
    </xf>
    <xf numFmtId="4" fontId="4" fillId="4" borderId="47" xfId="1" applyNumberFormat="1" applyFont="1" applyFill="1" applyBorder="1" applyProtection="1"/>
    <xf numFmtId="0" fontId="3" fillId="4" borderId="52" xfId="0" applyFont="1" applyFill="1" applyBorder="1" applyAlignment="1" applyProtection="1">
      <alignment wrapText="1"/>
    </xf>
    <xf numFmtId="4" fontId="3" fillId="0" borderId="60" xfId="1" applyNumberFormat="1" applyFont="1" applyFill="1" applyBorder="1" applyProtection="1"/>
    <xf numFmtId="4" fontId="3" fillId="0" borderId="61" xfId="1" applyNumberFormat="1" applyFont="1" applyFill="1" applyBorder="1" applyProtection="1"/>
    <xf numFmtId="4" fontId="4" fillId="0" borderId="60" xfId="1" applyNumberFormat="1" applyFont="1" applyFill="1" applyBorder="1" applyProtection="1"/>
    <xf numFmtId="4" fontId="4" fillId="0" borderId="61" xfId="1" applyNumberFormat="1" applyFont="1" applyFill="1" applyBorder="1" applyProtection="1"/>
    <xf numFmtId="0" fontId="3" fillId="4" borderId="5" xfId="0" applyFont="1" applyFill="1" applyBorder="1" applyAlignment="1" applyProtection="1">
      <alignment wrapText="1"/>
    </xf>
    <xf numFmtId="4" fontId="3" fillId="0" borderId="63" xfId="1" applyNumberFormat="1" applyFont="1" applyFill="1" applyBorder="1" applyProtection="1"/>
    <xf numFmtId="4" fontId="3" fillId="0" borderId="64" xfId="1" applyNumberFormat="1" applyFont="1" applyFill="1" applyBorder="1" applyProtection="1"/>
    <xf numFmtId="4" fontId="3" fillId="4" borderId="64" xfId="1" applyNumberFormat="1" applyFont="1" applyFill="1" applyBorder="1" applyProtection="1"/>
    <xf numFmtId="4" fontId="0" fillId="0" borderId="0" xfId="0" applyNumberFormat="1" applyProtection="1"/>
    <xf numFmtId="10" fontId="4" fillId="4" borderId="10" xfId="3" applyNumberFormat="1" applyFont="1" applyFill="1" applyBorder="1" applyAlignment="1" applyProtection="1">
      <alignment horizontal="center" wrapText="1"/>
    </xf>
    <xf numFmtId="0" fontId="4" fillId="4" borderId="0" xfId="0" applyFont="1" applyFill="1" applyProtection="1">
      <protection locked="0"/>
    </xf>
    <xf numFmtId="0" fontId="0" fillId="4" borderId="0" xfId="0" applyFill="1" applyProtection="1"/>
    <xf numFmtId="0" fontId="13" fillId="4" borderId="0" xfId="0" applyFont="1" applyFill="1" applyAlignment="1" applyProtection="1">
      <alignment horizontal="right"/>
    </xf>
    <xf numFmtId="0" fontId="12" fillId="4" borderId="0" xfId="0" applyFont="1" applyFill="1" applyBorder="1" applyAlignment="1" applyProtection="1">
      <alignment horizontal="center" wrapText="1"/>
    </xf>
    <xf numFmtId="0" fontId="3" fillId="2" borderId="6"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17" fillId="4" borderId="0" xfId="0" applyFont="1" applyFill="1" applyProtection="1"/>
    <xf numFmtId="0" fontId="4" fillId="16" borderId="1" xfId="0" applyFont="1" applyFill="1" applyBorder="1" applyAlignment="1" applyProtection="1">
      <alignment horizontal="left" vertical="center"/>
    </xf>
    <xf numFmtId="0" fontId="4" fillId="16" borderId="1" xfId="0" applyFont="1" applyFill="1" applyBorder="1" applyAlignment="1" applyProtection="1">
      <alignment horizontal="left" vertical="center" wrapText="1"/>
    </xf>
    <xf numFmtId="166" fontId="4" fillId="4" borderId="19" xfId="1" applyNumberFormat="1" applyFont="1" applyFill="1" applyBorder="1" applyAlignment="1" applyProtection="1">
      <alignment horizontal="center" vertical="center"/>
    </xf>
    <xf numFmtId="0" fontId="4" fillId="0" borderId="1" xfId="0" applyFont="1" applyBorder="1" applyAlignment="1" applyProtection="1">
      <alignment horizontal="left" vertical="center" wrapText="1"/>
    </xf>
    <xf numFmtId="10" fontId="4" fillId="16" borderId="35" xfId="0" applyNumberFormat="1" applyFont="1" applyFill="1" applyBorder="1" applyAlignment="1" applyProtection="1">
      <alignment horizontal="center" vertical="center"/>
    </xf>
    <xf numFmtId="171" fontId="4" fillId="4" borderId="1" xfId="1" applyNumberFormat="1" applyFont="1" applyFill="1" applyBorder="1" applyAlignment="1" applyProtection="1">
      <alignment horizontal="center" vertical="center"/>
    </xf>
    <xf numFmtId="0" fontId="4" fillId="4" borderId="1" xfId="0" applyFont="1" applyFill="1" applyBorder="1" applyAlignment="1" applyProtection="1">
      <alignment vertical="center" wrapText="1"/>
    </xf>
    <xf numFmtId="171" fontId="3" fillId="4" borderId="1" xfId="1" applyNumberFormat="1" applyFont="1" applyFill="1" applyBorder="1" applyAlignment="1" applyProtection="1">
      <alignment horizontal="center" vertical="center"/>
    </xf>
    <xf numFmtId="171" fontId="3" fillId="4" borderId="12" xfId="1" applyNumberFormat="1" applyFont="1" applyFill="1" applyBorder="1" applyAlignment="1" applyProtection="1">
      <alignment horizontal="center" vertical="center"/>
    </xf>
    <xf numFmtId="0" fontId="28" fillId="0" borderId="1" xfId="5" applyFont="1" applyBorder="1" applyAlignment="1" applyProtection="1">
      <alignment horizontal="left" vertical="center" wrapText="1"/>
    </xf>
    <xf numFmtId="0" fontId="4" fillId="2" borderId="55" xfId="0" applyFont="1" applyFill="1" applyBorder="1" applyAlignment="1" applyProtection="1">
      <alignment wrapText="1"/>
    </xf>
    <xf numFmtId="0" fontId="3" fillId="2" borderId="55" xfId="0" applyFont="1" applyFill="1" applyBorder="1" applyAlignment="1" applyProtection="1">
      <alignment wrapText="1"/>
    </xf>
    <xf numFmtId="0" fontId="4" fillId="16" borderId="8" xfId="0" applyFont="1" applyFill="1" applyBorder="1" applyAlignment="1" applyProtection="1">
      <alignment horizontal="left" vertical="center" wrapText="1"/>
    </xf>
    <xf numFmtId="0" fontId="4" fillId="16" borderId="7" xfId="0" applyFont="1" applyFill="1" applyBorder="1" applyAlignment="1" applyProtection="1">
      <alignment horizontal="left" vertical="center" wrapText="1"/>
    </xf>
    <xf numFmtId="172" fontId="4" fillId="4" borderId="0" xfId="0" applyNumberFormat="1" applyFont="1" applyFill="1" applyProtection="1"/>
    <xf numFmtId="0" fontId="3" fillId="2" borderId="9" xfId="0" applyFont="1" applyFill="1" applyBorder="1" applyAlignment="1" applyProtection="1">
      <alignment horizontal="center" wrapText="1"/>
    </xf>
    <xf numFmtId="0" fontId="4" fillId="2" borderId="10" xfId="0" applyFont="1" applyFill="1" applyBorder="1" applyAlignment="1" applyProtection="1">
      <alignment horizontal="center" wrapText="1"/>
    </xf>
    <xf numFmtId="0" fontId="4" fillId="4" borderId="13" xfId="0" applyFont="1" applyFill="1" applyBorder="1" applyProtection="1"/>
    <xf numFmtId="0" fontId="4" fillId="4" borderId="9" xfId="0" applyFont="1" applyFill="1" applyBorder="1" applyAlignment="1" applyProtection="1">
      <alignment horizontal="center" wrapText="1"/>
    </xf>
    <xf numFmtId="170" fontId="4" fillId="4" borderId="1" xfId="3" applyNumberFormat="1"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10" fontId="4" fillId="4" borderId="1" xfId="3" applyNumberFormat="1" applyFont="1" applyFill="1" applyBorder="1" applyAlignment="1" applyProtection="1">
      <alignment horizontal="center" vertical="center" wrapText="1"/>
    </xf>
    <xf numFmtId="0" fontId="4" fillId="4" borderId="15" xfId="0" applyFont="1" applyFill="1" applyBorder="1" applyProtection="1"/>
    <xf numFmtId="0" fontId="4" fillId="4" borderId="11" xfId="0" applyFont="1" applyFill="1" applyBorder="1" applyAlignment="1" applyProtection="1">
      <alignment horizontal="center" wrapText="1"/>
    </xf>
    <xf numFmtId="166" fontId="4" fillId="4" borderId="1" xfId="0" applyNumberFormat="1" applyFont="1" applyFill="1" applyBorder="1" applyAlignment="1" applyProtection="1">
      <alignment horizontal="center" vertical="center" wrapText="1"/>
    </xf>
    <xf numFmtId="171" fontId="3" fillId="4" borderId="45" xfId="0" applyNumberFormat="1" applyFont="1" applyFill="1" applyBorder="1" applyProtection="1"/>
    <xf numFmtId="171" fontId="3" fillId="4" borderId="44" xfId="0" applyNumberFormat="1" applyFont="1" applyFill="1" applyBorder="1" applyProtection="1"/>
    <xf numFmtId="171" fontId="3" fillId="4" borderId="46" xfId="0" applyNumberFormat="1" applyFont="1" applyFill="1" applyBorder="1" applyProtection="1"/>
    <xf numFmtId="166" fontId="3" fillId="4" borderId="11" xfId="0" applyNumberFormat="1" applyFont="1" applyFill="1" applyBorder="1" applyProtection="1"/>
    <xf numFmtId="171" fontId="3" fillId="4" borderId="17" xfId="0" applyNumberFormat="1" applyFont="1" applyFill="1" applyBorder="1" applyProtection="1"/>
    <xf numFmtId="171" fontId="3" fillId="4" borderId="19" xfId="0" applyNumberFormat="1" applyFont="1" applyFill="1" applyBorder="1" applyProtection="1"/>
    <xf numFmtId="171" fontId="3" fillId="4" borderId="41" xfId="0" applyNumberFormat="1" applyFont="1" applyFill="1" applyBorder="1" applyProtection="1"/>
    <xf numFmtId="166" fontId="3" fillId="4" borderId="7" xfId="0" applyNumberFormat="1" applyFont="1" applyFill="1" applyBorder="1" applyProtection="1"/>
    <xf numFmtId="10" fontId="3" fillId="4" borderId="35" xfId="3" applyNumberFormat="1" applyFont="1" applyFill="1" applyBorder="1" applyProtection="1"/>
    <xf numFmtId="4" fontId="4" fillId="12" borderId="22" xfId="0" applyNumberFormat="1" applyFont="1" applyFill="1" applyBorder="1" applyAlignment="1" applyProtection="1"/>
    <xf numFmtId="4" fontId="19" fillId="12" borderId="22" xfId="0" applyNumberFormat="1" applyFont="1" applyFill="1" applyBorder="1" applyAlignment="1" applyProtection="1">
      <alignment vertical="top" wrapText="1"/>
    </xf>
    <xf numFmtId="0" fontId="19" fillId="5" borderId="0" xfId="0" applyFont="1" applyFill="1" applyAlignment="1" applyProtection="1">
      <alignment vertical="top" wrapText="1"/>
    </xf>
    <xf numFmtId="3" fontId="4" fillId="0" borderId="0" xfId="0" applyNumberFormat="1" applyFont="1" applyFill="1" applyAlignment="1" applyProtection="1">
      <alignment vertical="top" wrapText="1"/>
    </xf>
    <xf numFmtId="3" fontId="4" fillId="0" borderId="0" xfId="0" applyNumberFormat="1" applyFont="1" applyAlignment="1" applyProtection="1">
      <alignment vertical="top" wrapText="1"/>
    </xf>
    <xf numFmtId="0" fontId="4" fillId="0" borderId="0" xfId="0" applyFont="1" applyAlignment="1" applyProtection="1">
      <alignment vertical="top" wrapText="1"/>
    </xf>
    <xf numFmtId="0" fontId="4" fillId="5" borderId="0" xfId="0" applyFont="1" applyFill="1" applyAlignment="1" applyProtection="1">
      <alignment vertical="top" wrapText="1"/>
    </xf>
    <xf numFmtId="0" fontId="19" fillId="5" borderId="23" xfId="0" applyFont="1" applyFill="1" applyBorder="1" applyAlignment="1" applyProtection="1">
      <alignment vertical="top" wrapText="1"/>
    </xf>
    <xf numFmtId="0" fontId="4" fillId="5" borderId="24" xfId="0" applyFont="1" applyFill="1" applyBorder="1" applyAlignment="1" applyProtection="1">
      <alignment vertical="top" wrapText="1"/>
    </xf>
    <xf numFmtId="4" fontId="4" fillId="5" borderId="24" xfId="0" applyNumberFormat="1" applyFont="1" applyFill="1" applyBorder="1" applyAlignment="1" applyProtection="1">
      <alignment horizontal="center"/>
    </xf>
    <xf numFmtId="4" fontId="4" fillId="5" borderId="24" xfId="0" applyNumberFormat="1" applyFont="1" applyFill="1" applyBorder="1" applyAlignment="1" applyProtection="1">
      <alignment vertical="top" wrapText="1"/>
    </xf>
    <xf numFmtId="4" fontId="19" fillId="5" borderId="24" xfId="0" applyNumberFormat="1" applyFont="1" applyFill="1" applyBorder="1" applyAlignment="1" applyProtection="1">
      <alignment vertical="top" wrapText="1"/>
    </xf>
    <xf numFmtId="0" fontId="4" fillId="5" borderId="25" xfId="0" applyFont="1" applyFill="1" applyBorder="1" applyAlignment="1" applyProtection="1">
      <alignment vertical="top" wrapText="1"/>
    </xf>
    <xf numFmtId="0" fontId="3" fillId="5" borderId="0" xfId="0" applyFont="1" applyFill="1" applyBorder="1" applyAlignment="1" applyProtection="1">
      <alignment horizontal="center"/>
    </xf>
    <xf numFmtId="3" fontId="3" fillId="5" borderId="0" xfId="0" applyNumberFormat="1" applyFont="1" applyFill="1" applyBorder="1" applyAlignment="1" applyProtection="1">
      <alignment horizontal="center"/>
    </xf>
    <xf numFmtId="4" fontId="3" fillId="5" borderId="26" xfId="0" applyNumberFormat="1" applyFont="1" applyFill="1" applyBorder="1" applyAlignment="1" applyProtection="1">
      <alignment horizontal="center"/>
    </xf>
    <xf numFmtId="167" fontId="4" fillId="5" borderId="22" xfId="0" applyNumberFormat="1" applyFont="1" applyFill="1" applyBorder="1" applyAlignment="1" applyProtection="1">
      <alignment horizontal="center"/>
    </xf>
    <xf numFmtId="4" fontId="4" fillId="5" borderId="22" xfId="0" applyNumberFormat="1" applyFont="1" applyFill="1" applyBorder="1" applyAlignment="1" applyProtection="1">
      <alignment horizontal="center"/>
    </xf>
    <xf numFmtId="4" fontId="4" fillId="5" borderId="27" xfId="0" applyNumberFormat="1" applyFont="1" applyFill="1" applyBorder="1" applyAlignment="1" applyProtection="1">
      <alignment horizontal="center"/>
    </xf>
    <xf numFmtId="0" fontId="4" fillId="4" borderId="26" xfId="0" applyNumberFormat="1" applyFont="1" applyFill="1" applyBorder="1" applyAlignment="1" applyProtection="1">
      <alignment vertical="top" wrapText="1"/>
    </xf>
    <xf numFmtId="10" fontId="4" fillId="5" borderId="26" xfId="0" applyNumberFormat="1" applyFont="1" applyFill="1" applyBorder="1" applyAlignment="1" applyProtection="1">
      <alignment horizontal="center"/>
    </xf>
    <xf numFmtId="4" fontId="4" fillId="5" borderId="26" xfId="0" applyNumberFormat="1" applyFont="1" applyFill="1" applyBorder="1" applyAlignment="1" applyProtection="1">
      <alignment horizontal="center"/>
    </xf>
    <xf numFmtId="0" fontId="4" fillId="4" borderId="28" xfId="0" applyFont="1" applyFill="1" applyBorder="1" applyAlignment="1" applyProtection="1">
      <alignment vertical="top" wrapText="1"/>
    </xf>
    <xf numFmtId="4" fontId="4" fillId="5" borderId="28" xfId="0" applyNumberFormat="1" applyFont="1" applyFill="1" applyBorder="1" applyAlignment="1" applyProtection="1">
      <alignment horizontal="center"/>
    </xf>
    <xf numFmtId="0" fontId="3" fillId="4" borderId="28" xfId="0" applyFont="1" applyFill="1" applyBorder="1" applyAlignment="1" applyProtection="1">
      <alignment vertical="top" wrapText="1"/>
    </xf>
    <xf numFmtId="4" fontId="3" fillId="5" borderId="28" xfId="0" applyNumberFormat="1" applyFont="1" applyFill="1" applyBorder="1" applyAlignment="1" applyProtection="1">
      <alignment horizontal="center"/>
    </xf>
    <xf numFmtId="0" fontId="4" fillId="4" borderId="29" xfId="0" applyFont="1" applyFill="1" applyBorder="1" applyAlignment="1" applyProtection="1">
      <alignment vertical="top" wrapText="1"/>
    </xf>
    <xf numFmtId="0" fontId="3" fillId="4" borderId="32" xfId="0" applyFont="1" applyFill="1" applyBorder="1" applyAlignment="1" applyProtection="1">
      <alignment vertical="top" wrapText="1"/>
    </xf>
    <xf numFmtId="4" fontId="3" fillId="5" borderId="27" xfId="0" applyNumberFormat="1" applyFont="1" applyFill="1" applyBorder="1" applyAlignment="1" applyProtection="1">
      <alignment horizontal="center"/>
    </xf>
    <xf numFmtId="0" fontId="23" fillId="0" borderId="0" xfId="0" applyFont="1" applyProtection="1"/>
    <xf numFmtId="0" fontId="23" fillId="0" borderId="1" xfId="0" applyFont="1" applyBorder="1" applyAlignment="1" applyProtection="1">
      <alignment wrapText="1"/>
    </xf>
    <xf numFmtId="0" fontId="23" fillId="0" borderId="1" xfId="0" applyFont="1" applyBorder="1" applyProtection="1"/>
    <xf numFmtId="0" fontId="23" fillId="0" borderId="1" xfId="0" applyFont="1" applyFill="1" applyBorder="1" applyProtection="1"/>
    <xf numFmtId="10" fontId="23" fillId="0" borderId="1" xfId="0" applyNumberFormat="1" applyFont="1" applyBorder="1" applyProtection="1"/>
    <xf numFmtId="0" fontId="4" fillId="5" borderId="1" xfId="0" applyFont="1" applyFill="1" applyBorder="1" applyProtection="1"/>
    <xf numFmtId="0" fontId="23" fillId="4" borderId="0" xfId="0" applyFont="1" applyFill="1" applyProtection="1"/>
    <xf numFmtId="0" fontId="23" fillId="0" borderId="0" xfId="0" applyFont="1" applyProtection="1">
      <protection locked="0"/>
    </xf>
    <xf numFmtId="0" fontId="43" fillId="4" borderId="0" xfId="0" applyFont="1" applyFill="1" applyProtection="1">
      <protection locked="0"/>
    </xf>
    <xf numFmtId="0" fontId="42" fillId="4" borderId="0" xfId="0" applyFont="1" applyFill="1" applyBorder="1" applyAlignment="1" applyProtection="1">
      <alignment horizontal="left" vertical="top"/>
      <protection locked="0"/>
    </xf>
    <xf numFmtId="0" fontId="23" fillId="0" borderId="1" xfId="0" applyFont="1" applyBorder="1" applyAlignment="1" applyProtection="1">
      <alignment wrapText="1"/>
      <protection locked="0"/>
    </xf>
    <xf numFmtId="0" fontId="23" fillId="0" borderId="1" xfId="0" applyFont="1" applyBorder="1" applyProtection="1">
      <protection locked="0"/>
    </xf>
    <xf numFmtId="0" fontId="23" fillId="3" borderId="1" xfId="0" applyFont="1" applyFill="1" applyBorder="1" applyAlignment="1" applyProtection="1">
      <alignment horizontal="center" vertical="center"/>
      <protection locked="0"/>
    </xf>
    <xf numFmtId="0" fontId="23" fillId="0" borderId="1" xfId="0" applyFont="1" applyFill="1" applyBorder="1" applyProtection="1">
      <protection locked="0"/>
    </xf>
    <xf numFmtId="0" fontId="23" fillId="0" borderId="1" xfId="0" applyFont="1" applyFill="1" applyBorder="1" applyAlignment="1" applyProtection="1">
      <alignment wrapText="1"/>
      <protection locked="0"/>
    </xf>
    <xf numFmtId="0" fontId="23" fillId="0" borderId="4" xfId="0" applyFont="1" applyFill="1" applyBorder="1" applyAlignment="1" applyProtection="1">
      <alignment wrapText="1"/>
      <protection locked="0"/>
    </xf>
    <xf numFmtId="1" fontId="23" fillId="4" borderId="1" xfId="0" applyNumberFormat="1" applyFont="1" applyFill="1" applyBorder="1" applyAlignment="1" applyProtection="1">
      <alignment horizontal="center"/>
      <protection locked="0"/>
    </xf>
    <xf numFmtId="0" fontId="4" fillId="5" borderId="1" xfId="0" applyFont="1" applyFill="1" applyBorder="1" applyAlignment="1" applyProtection="1">
      <alignment wrapText="1"/>
      <protection locked="0"/>
    </xf>
    <xf numFmtId="0" fontId="23" fillId="0" borderId="0" xfId="0" applyFont="1" applyFill="1" applyBorder="1" applyAlignment="1" applyProtection="1">
      <alignment wrapText="1"/>
      <protection locked="0"/>
    </xf>
    <xf numFmtId="0" fontId="23" fillId="0" borderId="5" xfId="0" applyFont="1" applyFill="1" applyBorder="1" applyAlignment="1" applyProtection="1">
      <alignment horizontal="right" wrapText="1"/>
      <protection locked="0"/>
    </xf>
    <xf numFmtId="4" fontId="23" fillId="3" borderId="1" xfId="0" applyNumberFormat="1" applyFont="1" applyFill="1" applyBorder="1" applyAlignment="1" applyProtection="1">
      <alignment horizontal="center"/>
      <protection locked="0"/>
    </xf>
    <xf numFmtId="0" fontId="23" fillId="3" borderId="1" xfId="0" applyFont="1" applyFill="1" applyBorder="1" applyProtection="1">
      <protection locked="0"/>
    </xf>
    <xf numFmtId="0" fontId="23" fillId="4" borderId="0" xfId="0" applyFont="1" applyFill="1" applyBorder="1" applyProtection="1">
      <protection locked="0"/>
    </xf>
    <xf numFmtId="0" fontId="23" fillId="0" borderId="0" xfId="0" applyFont="1" applyBorder="1" applyAlignment="1" applyProtection="1">
      <alignment horizontal="center"/>
      <protection locked="0"/>
    </xf>
    <xf numFmtId="0" fontId="23" fillId="0" borderId="0" xfId="0" applyFont="1" applyAlignment="1" applyProtection="1">
      <alignment horizontal="center"/>
      <protection locked="0"/>
    </xf>
    <xf numFmtId="0" fontId="13" fillId="0" borderId="0" xfId="0" applyFont="1" applyAlignment="1" applyProtection="1">
      <alignment vertical="top" wrapText="1"/>
      <protection locked="0"/>
    </xf>
    <xf numFmtId="0" fontId="12" fillId="4" borderId="29" xfId="0" applyFont="1" applyFill="1" applyBorder="1" applyAlignment="1" applyProtection="1">
      <alignment horizontal="center" vertical="center"/>
      <protection locked="0"/>
    </xf>
    <xf numFmtId="0" fontId="12" fillId="4" borderId="30" xfId="0" applyFont="1" applyFill="1" applyBorder="1" applyAlignment="1" applyProtection="1">
      <alignment horizontal="center" vertical="center"/>
      <protection locked="0"/>
    </xf>
    <xf numFmtId="0" fontId="12" fillId="4" borderId="67" xfId="0" applyFont="1" applyFill="1" applyBorder="1" applyAlignment="1" applyProtection="1">
      <alignment horizontal="center" vertical="center"/>
      <protection locked="0"/>
    </xf>
    <xf numFmtId="0" fontId="31" fillId="0" borderId="1" xfId="0" applyFont="1" applyBorder="1" applyAlignment="1" applyProtection="1">
      <alignment vertical="top" wrapText="1"/>
      <protection locked="0"/>
    </xf>
    <xf numFmtId="0" fontId="13" fillId="0" borderId="1" xfId="0" applyFont="1" applyBorder="1" applyAlignment="1" applyProtection="1">
      <alignment vertical="top" wrapText="1"/>
      <protection locked="0"/>
    </xf>
    <xf numFmtId="173" fontId="13" fillId="3" borderId="1" xfId="4" applyNumberFormat="1" applyFont="1" applyFill="1" applyBorder="1" applyAlignment="1" applyProtection="1">
      <alignment vertical="top" wrapText="1"/>
      <protection locked="0"/>
    </xf>
    <xf numFmtId="0" fontId="13" fillId="3" borderId="1" xfId="0" applyFont="1" applyFill="1" applyBorder="1" applyAlignment="1" applyProtection="1">
      <alignment horizontal="left" vertical="top" wrapText="1" indent="1"/>
      <protection locked="0"/>
    </xf>
    <xf numFmtId="173" fontId="13" fillId="0" borderId="1" xfId="4" applyNumberFormat="1" applyFont="1" applyBorder="1" applyAlignment="1" applyProtection="1">
      <alignment vertical="top" wrapText="1"/>
      <protection locked="0"/>
    </xf>
    <xf numFmtId="0" fontId="13" fillId="5" borderId="0" xfId="0" applyFont="1" applyFill="1" applyBorder="1" applyAlignment="1" applyProtection="1">
      <alignment wrapText="1"/>
      <protection locked="0"/>
    </xf>
    <xf numFmtId="10" fontId="23" fillId="0" borderId="0" xfId="0" applyNumberFormat="1" applyFont="1" applyBorder="1" applyProtection="1">
      <protection locked="0"/>
    </xf>
    <xf numFmtId="0" fontId="3" fillId="2" borderId="2"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0" borderId="2"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4" fillId="0" borderId="16" xfId="0" applyFont="1" applyBorder="1" applyProtection="1">
      <protection locked="0"/>
    </xf>
    <xf numFmtId="0" fontId="4" fillId="18" borderId="17" xfId="0" applyFont="1" applyFill="1" applyBorder="1" applyProtection="1">
      <protection locked="0"/>
    </xf>
    <xf numFmtId="0" fontId="4" fillId="18" borderId="39" xfId="0" applyFont="1" applyFill="1" applyBorder="1" applyProtection="1">
      <protection locked="0"/>
    </xf>
    <xf numFmtId="0" fontId="4" fillId="0" borderId="18" xfId="0" applyFont="1" applyBorder="1" applyProtection="1">
      <protection locked="0"/>
    </xf>
    <xf numFmtId="0" fontId="4" fillId="18" borderId="19" xfId="0" applyFont="1" applyFill="1" applyBorder="1" applyProtection="1">
      <protection locked="0"/>
    </xf>
    <xf numFmtId="0" fontId="4" fillId="18" borderId="48" xfId="0" applyFont="1" applyFill="1" applyBorder="1" applyProtection="1">
      <protection locked="0"/>
    </xf>
    <xf numFmtId="0" fontId="4" fillId="20" borderId="48" xfId="0" applyFont="1" applyFill="1" applyBorder="1" applyProtection="1">
      <protection locked="0"/>
    </xf>
    <xf numFmtId="0" fontId="4" fillId="0" borderId="49" xfId="0" applyFont="1" applyBorder="1" applyProtection="1">
      <protection locked="0"/>
    </xf>
    <xf numFmtId="0" fontId="4" fillId="4" borderId="50" xfId="0" applyFont="1" applyFill="1" applyBorder="1" applyProtection="1">
      <protection locked="0"/>
    </xf>
    <xf numFmtId="0" fontId="4" fillId="4" borderId="51" xfId="0" applyFont="1" applyFill="1" applyBorder="1" applyProtection="1">
      <protection locked="0"/>
    </xf>
    <xf numFmtId="0" fontId="4" fillId="0" borderId="71" xfId="0" applyFont="1" applyBorder="1" applyProtection="1">
      <protection locked="0"/>
    </xf>
    <xf numFmtId="0" fontId="4" fillId="4" borderId="72" xfId="0" applyFont="1" applyFill="1" applyBorder="1" applyProtection="1">
      <protection locked="0"/>
    </xf>
    <xf numFmtId="0" fontId="4" fillId="4" borderId="73" xfId="0" applyFont="1" applyFill="1" applyBorder="1" applyProtection="1">
      <protection locked="0"/>
    </xf>
    <xf numFmtId="0" fontId="4" fillId="0" borderId="74" xfId="0" applyFont="1" applyBorder="1" applyAlignment="1" applyProtection="1">
      <alignment horizontal="left"/>
      <protection locked="0"/>
    </xf>
    <xf numFmtId="0" fontId="4" fillId="4" borderId="37" xfId="0" applyFont="1" applyFill="1" applyBorder="1" applyProtection="1">
      <protection locked="0"/>
    </xf>
    <xf numFmtId="0" fontId="4" fillId="4" borderId="70" xfId="0" applyFont="1" applyFill="1" applyBorder="1" applyProtection="1">
      <protection locked="0"/>
    </xf>
    <xf numFmtId="0" fontId="4" fillId="0" borderId="36" xfId="0" applyFont="1" applyBorder="1" applyProtection="1">
      <protection locked="0"/>
    </xf>
    <xf numFmtId="0" fontId="4" fillId="0" borderId="37" xfId="0" applyFont="1" applyBorder="1" applyProtection="1">
      <protection locked="0"/>
    </xf>
    <xf numFmtId="0" fontId="4" fillId="0" borderId="70" xfId="0" applyFont="1" applyBorder="1" applyProtection="1">
      <protection locked="0"/>
    </xf>
    <xf numFmtId="0" fontId="4" fillId="0" borderId="36" xfId="0" applyFont="1" applyBorder="1" applyAlignment="1" applyProtection="1">
      <alignment wrapText="1"/>
      <protection locked="0"/>
    </xf>
    <xf numFmtId="0" fontId="4" fillId="18" borderId="37" xfId="0" applyFont="1" applyFill="1" applyBorder="1" applyProtection="1">
      <protection locked="0"/>
    </xf>
    <xf numFmtId="0" fontId="4" fillId="18" borderId="70" xfId="0" applyFont="1" applyFill="1" applyBorder="1" applyProtection="1">
      <protection locked="0"/>
    </xf>
    <xf numFmtId="0" fontId="4" fillId="0" borderId="19" xfId="0" applyFont="1" applyBorder="1" applyProtection="1">
      <protection locked="0"/>
    </xf>
    <xf numFmtId="0" fontId="4" fillId="0" borderId="48" xfId="0" applyFont="1" applyBorder="1" applyProtection="1">
      <protection locked="0"/>
    </xf>
    <xf numFmtId="0" fontId="4" fillId="0" borderId="14" xfId="0" applyFont="1" applyBorder="1" applyProtection="1">
      <protection locked="0"/>
    </xf>
    <xf numFmtId="0" fontId="4" fillId="0" borderId="0" xfId="0" applyFont="1" applyBorder="1" applyProtection="1">
      <protection locked="0"/>
    </xf>
    <xf numFmtId="0" fontId="4" fillId="0" borderId="10" xfId="0" applyFont="1" applyBorder="1" applyProtection="1">
      <protection locked="0"/>
    </xf>
    <xf numFmtId="0" fontId="4" fillId="4" borderId="16" xfId="0" applyFont="1" applyFill="1" applyBorder="1" applyProtection="1">
      <protection locked="0"/>
    </xf>
    <xf numFmtId="0" fontId="4" fillId="4" borderId="17" xfId="0" applyFont="1" applyFill="1" applyBorder="1" applyProtection="1">
      <protection locked="0"/>
    </xf>
    <xf numFmtId="0" fontId="4" fillId="4" borderId="39" xfId="0" applyFont="1" applyFill="1" applyBorder="1" applyProtection="1">
      <protection locked="0"/>
    </xf>
    <xf numFmtId="0" fontId="4" fillId="4" borderId="40" xfId="0" applyFont="1" applyFill="1" applyBorder="1" applyProtection="1">
      <protection locked="0"/>
    </xf>
    <xf numFmtId="0" fontId="4" fillId="4" borderId="41" xfId="0" applyFont="1" applyFill="1" applyBorder="1" applyProtection="1">
      <protection locked="0"/>
    </xf>
    <xf numFmtId="0" fontId="4" fillId="4" borderId="42" xfId="0" applyFont="1" applyFill="1" applyBorder="1" applyProtection="1">
      <protection locked="0"/>
    </xf>
    <xf numFmtId="0" fontId="3" fillId="4" borderId="0" xfId="0" applyFont="1" applyFill="1" applyAlignment="1" applyProtection="1">
      <alignment vertical="top"/>
      <protection locked="0"/>
    </xf>
    <xf numFmtId="0" fontId="4" fillId="4" borderId="0" xfId="0" applyFont="1" applyFill="1" applyAlignment="1" applyProtection="1">
      <alignment vertical="top"/>
      <protection locked="0"/>
    </xf>
    <xf numFmtId="0" fontId="4" fillId="5" borderId="1" xfId="0" applyFont="1" applyFill="1" applyBorder="1" applyProtection="1">
      <protection locked="0"/>
    </xf>
    <xf numFmtId="0" fontId="23" fillId="4" borderId="0" xfId="0" applyFont="1" applyFill="1" applyProtection="1">
      <protection locked="0"/>
    </xf>
    <xf numFmtId="0" fontId="33" fillId="4" borderId="0" xfId="0" applyFont="1" applyFill="1" applyProtection="1">
      <protection locked="0"/>
    </xf>
    <xf numFmtId="0" fontId="33" fillId="4" borderId="0" xfId="0" applyFont="1" applyFill="1" applyAlignment="1" applyProtection="1">
      <alignment horizontal="center" wrapText="1"/>
      <protection locked="0"/>
    </xf>
    <xf numFmtId="0" fontId="23" fillId="4" borderId="0" xfId="0" applyFont="1" applyFill="1" applyAlignment="1" applyProtection="1">
      <alignment horizontal="center" wrapText="1"/>
      <protection locked="0"/>
    </xf>
    <xf numFmtId="0" fontId="23" fillId="4" borderId="0" xfId="0" applyFont="1" applyFill="1" applyAlignment="1" applyProtection="1">
      <alignment horizontal="left" wrapText="1"/>
      <protection locked="0"/>
    </xf>
    <xf numFmtId="0" fontId="33" fillId="0" borderId="0" xfId="0" applyFont="1" applyProtection="1">
      <protection locked="0"/>
    </xf>
    <xf numFmtId="4" fontId="23" fillId="3" borderId="1" xfId="0" applyNumberFormat="1" applyFont="1" applyFill="1" applyBorder="1" applyProtection="1">
      <protection locked="0"/>
    </xf>
    <xf numFmtId="4" fontId="33" fillId="3" borderId="1" xfId="0" applyNumberFormat="1" applyFont="1" applyFill="1" applyBorder="1" applyProtection="1">
      <protection locked="0"/>
    </xf>
    <xf numFmtId="0" fontId="41" fillId="0" borderId="0" xfId="0" applyFont="1" applyProtection="1"/>
    <xf numFmtId="0" fontId="33" fillId="0" borderId="1" xfId="0" applyFont="1" applyBorder="1" applyProtection="1"/>
    <xf numFmtId="2" fontId="33" fillId="0" borderId="1" xfId="0" applyNumberFormat="1" applyFont="1" applyBorder="1" applyProtection="1"/>
    <xf numFmtId="10" fontId="33" fillId="0" borderId="1" xfId="0" applyNumberFormat="1" applyFont="1" applyBorder="1" applyProtection="1"/>
    <xf numFmtId="4" fontId="33" fillId="0" borderId="1" xfId="0" applyNumberFormat="1" applyFont="1" applyBorder="1" applyProtection="1"/>
    <xf numFmtId="4" fontId="33" fillId="4" borderId="1" xfId="0" applyNumberFormat="1" applyFont="1" applyFill="1" applyBorder="1" applyProtection="1"/>
    <xf numFmtId="0" fontId="33" fillId="0" borderId="0" xfId="0" applyFont="1" applyProtection="1"/>
    <xf numFmtId="2" fontId="23" fillId="0" borderId="1" xfId="0" applyNumberFormat="1" applyFont="1" applyBorder="1" applyAlignment="1" applyProtection="1">
      <alignment wrapText="1"/>
    </xf>
    <xf numFmtId="4" fontId="23" fillId="0" borderId="1" xfId="0" applyNumberFormat="1" applyFont="1" applyBorder="1" applyProtection="1"/>
    <xf numFmtId="4" fontId="23" fillId="4" borderId="1" xfId="0" applyNumberFormat="1" applyFont="1" applyFill="1" applyBorder="1" applyProtection="1"/>
    <xf numFmtId="2" fontId="23" fillId="0" borderId="1" xfId="0" applyNumberFormat="1" applyFont="1" applyBorder="1" applyProtection="1"/>
    <xf numFmtId="4" fontId="23" fillId="4" borderId="12" xfId="0" applyNumberFormat="1" applyFont="1" applyFill="1" applyBorder="1" applyProtection="1"/>
    <xf numFmtId="0" fontId="23" fillId="4" borderId="1" xfId="0" applyFont="1" applyFill="1" applyBorder="1" applyAlignment="1" applyProtection="1">
      <alignment wrapText="1"/>
    </xf>
    <xf numFmtId="4" fontId="33" fillId="4" borderId="12" xfId="0" applyNumberFormat="1" applyFont="1" applyFill="1" applyBorder="1" applyProtection="1"/>
    <xf numFmtId="0" fontId="33" fillId="0" borderId="1" xfId="0" applyFont="1" applyBorder="1" applyAlignment="1" applyProtection="1">
      <alignment wrapText="1"/>
    </xf>
    <xf numFmtId="0" fontId="33" fillId="0" borderId="1" xfId="0" applyNumberFormat="1" applyFont="1" applyBorder="1" applyProtection="1"/>
    <xf numFmtId="0" fontId="33" fillId="0" borderId="1" xfId="0" applyFont="1" applyFill="1" applyBorder="1" applyAlignment="1" applyProtection="1">
      <alignment horizontal="right"/>
    </xf>
    <xf numFmtId="4" fontId="23" fillId="0" borderId="0" xfId="0" applyNumberFormat="1" applyFont="1" applyProtection="1"/>
    <xf numFmtId="0" fontId="3" fillId="2" borderId="1" xfId="0" applyFont="1" applyFill="1" applyBorder="1" applyAlignment="1" applyProtection="1">
      <alignment horizontal="left" vertical="center" wrapText="1"/>
    </xf>
    <xf numFmtId="4" fontId="4" fillId="4" borderId="1" xfId="3" applyNumberFormat="1" applyFont="1" applyFill="1" applyBorder="1" applyAlignment="1" applyProtection="1">
      <alignment horizontal="center"/>
    </xf>
    <xf numFmtId="4" fontId="3" fillId="4" borderId="1" xfId="1" applyNumberFormat="1" applyFont="1" applyFill="1" applyBorder="1" applyAlignment="1" applyProtection="1">
      <alignment horizontal="center"/>
    </xf>
    <xf numFmtId="4" fontId="4" fillId="4" borderId="1" xfId="3" applyNumberFormat="1" applyFont="1" applyFill="1" applyBorder="1" applyProtection="1"/>
    <xf numFmtId="4" fontId="3" fillId="4" borderId="1" xfId="0" applyNumberFormat="1" applyFont="1" applyFill="1" applyBorder="1" applyAlignment="1" applyProtection="1">
      <alignment horizontal="center"/>
    </xf>
    <xf numFmtId="4" fontId="33" fillId="0" borderId="1" xfId="0" applyNumberFormat="1" applyFont="1" applyBorder="1" applyAlignment="1" applyProtection="1">
      <alignment horizontal="center"/>
    </xf>
    <xf numFmtId="0" fontId="33" fillId="0" borderId="1" xfId="0" applyFont="1" applyBorder="1" applyAlignment="1" applyProtection="1">
      <alignment horizontal="center"/>
    </xf>
    <xf numFmtId="0" fontId="4" fillId="5" borderId="0" xfId="0" applyFont="1" applyFill="1" applyProtection="1">
      <protection locked="0"/>
    </xf>
    <xf numFmtId="0" fontId="33" fillId="3" borderId="1" xfId="0" applyFont="1" applyFill="1" applyBorder="1" applyAlignment="1" applyProtection="1">
      <alignment wrapText="1"/>
      <protection locked="0"/>
    </xf>
    <xf numFmtId="4" fontId="33" fillId="3" borderId="1" xfId="0" applyNumberFormat="1" applyFont="1" applyFill="1" applyBorder="1" applyAlignment="1" applyProtection="1">
      <alignment wrapText="1"/>
      <protection locked="0"/>
    </xf>
    <xf numFmtId="0" fontId="33" fillId="3" borderId="1" xfId="0" applyFont="1" applyFill="1" applyBorder="1" applyProtection="1">
      <protection locked="0"/>
    </xf>
    <xf numFmtId="0" fontId="3" fillId="2" borderId="7" xfId="1" applyFont="1" applyFill="1" applyBorder="1" applyAlignment="1" applyProtection="1">
      <alignment horizontal="right"/>
    </xf>
    <xf numFmtId="0" fontId="4" fillId="2" borderId="3" xfId="0" applyFont="1" applyFill="1" applyBorder="1" applyProtection="1"/>
    <xf numFmtId="0" fontId="4" fillId="5" borderId="1" xfId="1" applyFont="1" applyFill="1" applyBorder="1" applyProtection="1"/>
    <xf numFmtId="164" fontId="4" fillId="5" borderId="1" xfId="1" applyNumberFormat="1" applyFont="1" applyFill="1" applyBorder="1" applyProtection="1"/>
    <xf numFmtId="0" fontId="3" fillId="5" borderId="1" xfId="1" applyFont="1" applyFill="1" applyBorder="1" applyAlignment="1" applyProtection="1">
      <alignment horizontal="left"/>
    </xf>
    <xf numFmtId="0" fontId="3" fillId="5" borderId="1" xfId="1" applyFont="1" applyFill="1" applyBorder="1" applyProtection="1"/>
    <xf numFmtId="0" fontId="33" fillId="4" borderId="1" xfId="0" applyFont="1" applyFill="1" applyBorder="1" applyAlignment="1" applyProtection="1">
      <alignment wrapText="1"/>
    </xf>
    <xf numFmtId="4" fontId="3" fillId="5" borderId="1" xfId="1" applyNumberFormat="1" applyFont="1" applyFill="1" applyBorder="1" applyProtection="1"/>
    <xf numFmtId="0" fontId="33" fillId="0" borderId="1" xfId="0" applyFont="1" applyBorder="1" applyAlignment="1" applyProtection="1">
      <alignment horizontal="left"/>
    </xf>
    <xf numFmtId="0" fontId="33" fillId="4" borderId="1" xfId="0" applyFont="1" applyFill="1" applyBorder="1" applyProtection="1"/>
    <xf numFmtId="0" fontId="23" fillId="0" borderId="1" xfId="0" applyFont="1" applyBorder="1" applyAlignment="1" applyProtection="1">
      <alignment horizontal="right"/>
    </xf>
    <xf numFmtId="0" fontId="38" fillId="4" borderId="1" xfId="0" applyFont="1" applyFill="1" applyBorder="1" applyProtection="1"/>
    <xf numFmtId="0" fontId="24" fillId="0" borderId="1" xfId="0" applyFont="1" applyBorder="1" applyAlignment="1" applyProtection="1">
      <alignment wrapText="1"/>
    </xf>
    <xf numFmtId="0" fontId="3" fillId="4" borderId="1" xfId="0" applyFont="1" applyFill="1" applyBorder="1" applyAlignment="1" applyProtection="1">
      <alignment horizontal="center" wrapText="1"/>
    </xf>
    <xf numFmtId="4" fontId="3" fillId="0" borderId="1" xfId="0" applyNumberFormat="1" applyFont="1" applyFill="1" applyBorder="1" applyAlignment="1" applyProtection="1">
      <alignment horizontal="center" wrapText="1"/>
    </xf>
    <xf numFmtId="0" fontId="4" fillId="0" borderId="1" xfId="0" applyFont="1" applyBorder="1" applyAlignment="1" applyProtection="1">
      <alignment vertical="top" wrapText="1"/>
    </xf>
    <xf numFmtId="3" fontId="4" fillId="8" borderId="1" xfId="0" applyNumberFormat="1" applyFont="1" applyFill="1" applyBorder="1" applyAlignment="1" applyProtection="1">
      <alignment horizontal="right"/>
    </xf>
    <xf numFmtId="0" fontId="3" fillId="0" borderId="1" xfId="0" applyFont="1" applyBorder="1" applyAlignment="1" applyProtection="1">
      <alignment wrapText="1"/>
    </xf>
    <xf numFmtId="3" fontId="3" fillId="4" borderId="1" xfId="0" applyNumberFormat="1" applyFont="1" applyFill="1" applyBorder="1" applyAlignment="1" applyProtection="1">
      <alignment horizontal="right"/>
    </xf>
    <xf numFmtId="3" fontId="4" fillId="4" borderId="1" xfId="0" applyNumberFormat="1" applyFont="1" applyFill="1" applyBorder="1" applyAlignment="1" applyProtection="1">
      <alignment horizontal="right" wrapText="1"/>
    </xf>
    <xf numFmtId="4" fontId="3" fillId="4" borderId="1" xfId="0" applyNumberFormat="1" applyFont="1" applyFill="1" applyBorder="1" applyAlignment="1" applyProtection="1">
      <alignment horizontal="right"/>
    </xf>
    <xf numFmtId="4" fontId="4" fillId="0" borderId="1" xfId="0" applyNumberFormat="1" applyFont="1" applyFill="1" applyBorder="1" applyAlignment="1" applyProtection="1">
      <alignment horizontal="right" wrapText="1"/>
    </xf>
    <xf numFmtId="4" fontId="23" fillId="3" borderId="1" xfId="0" applyNumberFormat="1" applyFont="1" applyFill="1" applyBorder="1" applyAlignment="1" applyProtection="1">
      <alignment wrapText="1"/>
      <protection locked="0"/>
    </xf>
    <xf numFmtId="0" fontId="0" fillId="0" borderId="0" xfId="0" applyAlignment="1" applyProtection="1">
      <alignment wrapText="1"/>
      <protection locked="0"/>
    </xf>
    <xf numFmtId="0" fontId="23" fillId="0" borderId="0" xfId="0" applyFont="1" applyAlignment="1" applyProtection="1">
      <alignment wrapText="1"/>
    </xf>
    <xf numFmtId="0" fontId="4" fillId="2" borderId="8" xfId="1" applyFont="1" applyFill="1" applyBorder="1" applyAlignment="1" applyProtection="1">
      <alignment wrapText="1"/>
    </xf>
    <xf numFmtId="0" fontId="4" fillId="2" borderId="0" xfId="1" applyFont="1" applyFill="1" applyBorder="1" applyAlignment="1" applyProtection="1">
      <alignment wrapText="1"/>
    </xf>
    <xf numFmtId="0" fontId="3" fillId="2" borderId="7" xfId="1" applyFont="1" applyFill="1" applyBorder="1" applyAlignment="1" applyProtection="1">
      <alignment horizontal="right" wrapText="1"/>
    </xf>
    <xf numFmtId="0" fontId="4" fillId="5" borderId="0" xfId="1" applyFont="1" applyFill="1" applyAlignment="1" applyProtection="1">
      <alignment wrapText="1"/>
    </xf>
    <xf numFmtId="165" fontId="3" fillId="2" borderId="6" xfId="2" applyFont="1" applyFill="1" applyBorder="1" applyAlignment="1" applyProtection="1">
      <alignment wrapText="1"/>
    </xf>
    <xf numFmtId="0" fontId="4" fillId="5" borderId="1" xfId="1" applyFont="1" applyFill="1" applyBorder="1" applyAlignment="1" applyProtection="1">
      <alignment wrapText="1"/>
    </xf>
    <xf numFmtId="0" fontId="3" fillId="5" borderId="1" xfId="1" applyFont="1" applyFill="1" applyBorder="1" applyAlignment="1" applyProtection="1">
      <alignment wrapText="1"/>
    </xf>
    <xf numFmtId="16" fontId="33" fillId="0" borderId="1" xfId="0" applyNumberFormat="1" applyFont="1" applyBorder="1" applyProtection="1"/>
    <xf numFmtId="0" fontId="23" fillId="4" borderId="1" xfId="0" applyFont="1" applyFill="1" applyBorder="1" applyProtection="1"/>
    <xf numFmtId="9" fontId="4" fillId="4" borderId="1" xfId="0" applyNumberFormat="1" applyFont="1" applyFill="1" applyBorder="1" applyProtection="1"/>
    <xf numFmtId="0" fontId="33" fillId="0" borderId="1" xfId="0" applyFont="1" applyFill="1" applyBorder="1" applyProtection="1"/>
    <xf numFmtId="4" fontId="25" fillId="4" borderId="12" xfId="0" applyNumberFormat="1" applyFont="1" applyFill="1" applyBorder="1" applyProtection="1"/>
    <xf numFmtId="0" fontId="3" fillId="5" borderId="1" xfId="1" applyFont="1" applyFill="1" applyBorder="1" applyAlignment="1" applyProtection="1">
      <alignment horizontal="right" indent="1"/>
    </xf>
    <xf numFmtId="0" fontId="4" fillId="5" borderId="1" xfId="1" applyFont="1" applyFill="1" applyBorder="1" applyAlignment="1" applyProtection="1">
      <alignment horizontal="right" indent="1"/>
    </xf>
    <xf numFmtId="4" fontId="6" fillId="4" borderId="12" xfId="0" applyNumberFormat="1" applyFont="1" applyFill="1" applyBorder="1" applyProtection="1"/>
    <xf numFmtId="0" fontId="4" fillId="5" borderId="1" xfId="1" applyFont="1" applyFill="1" applyBorder="1" applyAlignment="1" applyProtection="1">
      <alignment horizontal="right" vertical="top" indent="1"/>
    </xf>
    <xf numFmtId="0" fontId="4" fillId="5" borderId="1" xfId="1" applyFont="1" applyFill="1" applyBorder="1" applyAlignment="1" applyProtection="1">
      <alignment vertical="top" wrapText="1"/>
    </xf>
    <xf numFmtId="4" fontId="4" fillId="4" borderId="1" xfId="0" applyNumberFormat="1" applyFont="1" applyFill="1" applyBorder="1" applyProtection="1"/>
    <xf numFmtId="0" fontId="23" fillId="4" borderId="0" xfId="0" applyFont="1" applyFill="1" applyBorder="1" applyProtection="1"/>
    <xf numFmtId="0" fontId="23" fillId="4" borderId="0" xfId="0" applyFont="1" applyFill="1" applyBorder="1" applyAlignment="1" applyProtection="1">
      <alignment wrapText="1"/>
    </xf>
    <xf numFmtId="4" fontId="23" fillId="4" borderId="0" xfId="0" applyNumberFormat="1" applyFont="1" applyFill="1" applyBorder="1" applyProtection="1"/>
    <xf numFmtId="0" fontId="3" fillId="5" borderId="1" xfId="0" applyFont="1" applyFill="1" applyBorder="1" applyAlignment="1" applyProtection="1">
      <alignment vertical="top" wrapText="1"/>
    </xf>
    <xf numFmtId="0" fontId="17" fillId="4" borderId="1" xfId="0" applyFont="1" applyFill="1" applyBorder="1" applyAlignment="1" applyProtection="1">
      <alignment vertical="top" wrapText="1"/>
    </xf>
    <xf numFmtId="0" fontId="0" fillId="0" borderId="0" xfId="0" applyFont="1" applyProtection="1">
      <protection locked="0"/>
    </xf>
    <xf numFmtId="0" fontId="0" fillId="0" borderId="0" xfId="0" applyFont="1" applyProtection="1"/>
    <xf numFmtId="4" fontId="4" fillId="4" borderId="18" xfId="1" applyNumberFormat="1" applyFont="1" applyFill="1" applyBorder="1" applyAlignment="1" applyProtection="1">
      <alignment horizontal="right"/>
    </xf>
    <xf numFmtId="4" fontId="4" fillId="4" borderId="19" xfId="1" applyNumberFormat="1" applyFont="1" applyFill="1" applyBorder="1" applyAlignment="1" applyProtection="1">
      <alignment horizontal="right"/>
    </xf>
    <xf numFmtId="4" fontId="4" fillId="4" borderId="1" xfId="1" applyNumberFormat="1" applyFont="1" applyFill="1" applyBorder="1" applyProtection="1"/>
    <xf numFmtId="4" fontId="4" fillId="4" borderId="59" xfId="1" applyNumberFormat="1" applyFont="1" applyFill="1" applyBorder="1" applyAlignment="1" applyProtection="1">
      <alignment horizontal="right"/>
    </xf>
    <xf numFmtId="4" fontId="4" fillId="4" borderId="58" xfId="1" applyNumberFormat="1" applyFont="1" applyFill="1" applyBorder="1" applyAlignment="1" applyProtection="1">
      <alignment horizontal="right"/>
    </xf>
    <xf numFmtId="4" fontId="4" fillId="4" borderId="20" xfId="1" applyNumberFormat="1" applyFont="1" applyFill="1" applyBorder="1" applyAlignment="1" applyProtection="1">
      <alignment horizontal="right"/>
    </xf>
    <xf numFmtId="4" fontId="3" fillId="4" borderId="63" xfId="1" applyNumberFormat="1" applyFont="1" applyFill="1" applyBorder="1" applyProtection="1"/>
    <xf numFmtId="4" fontId="3" fillId="4" borderId="4" xfId="1" applyNumberFormat="1" applyFont="1" applyFill="1" applyBorder="1" applyProtection="1"/>
    <xf numFmtId="4" fontId="0" fillId="0" borderId="0" xfId="0" applyNumberFormat="1" applyFont="1" applyProtection="1"/>
    <xf numFmtId="4" fontId="4" fillId="4" borderId="59" xfId="1" applyNumberFormat="1" applyFont="1" applyFill="1" applyBorder="1" applyProtection="1"/>
    <xf numFmtId="4" fontId="4" fillId="4" borderId="58" xfId="1" applyNumberFormat="1" applyFont="1" applyFill="1" applyBorder="1" applyProtection="1"/>
    <xf numFmtId="0" fontId="4" fillId="4" borderId="0" xfId="1" applyFont="1" applyFill="1" applyBorder="1" applyProtection="1">
      <protection locked="0"/>
    </xf>
    <xf numFmtId="171" fontId="4" fillId="3" borderId="18" xfId="1" applyNumberFormat="1" applyFont="1" applyFill="1" applyBorder="1" applyProtection="1">
      <protection locked="0"/>
    </xf>
    <xf numFmtId="171" fontId="4" fillId="3" borderId="19" xfId="1" applyNumberFormat="1" applyFont="1" applyFill="1" applyBorder="1" applyProtection="1">
      <protection locked="0"/>
    </xf>
    <xf numFmtId="9" fontId="17" fillId="4" borderId="0" xfId="1" applyNumberFormat="1" applyFont="1" applyFill="1" applyBorder="1" applyProtection="1"/>
    <xf numFmtId="9" fontId="3" fillId="5" borderId="0" xfId="1" applyNumberFormat="1" applyFont="1" applyFill="1" applyBorder="1" applyProtection="1"/>
    <xf numFmtId="9" fontId="3" fillId="4" borderId="0" xfId="1" applyNumberFormat="1" applyFont="1" applyFill="1" applyBorder="1" applyProtection="1"/>
    <xf numFmtId="9" fontId="4" fillId="11" borderId="0" xfId="1" applyNumberFormat="1" applyFont="1" applyFill="1" applyBorder="1" applyProtection="1">
      <protection locked="0"/>
    </xf>
    <xf numFmtId="0" fontId="16" fillId="4" borderId="0" xfId="0" applyFont="1" applyFill="1" applyAlignment="1" applyProtection="1">
      <alignment vertical="top"/>
    </xf>
    <xf numFmtId="0" fontId="21" fillId="4" borderId="0" xfId="0" applyFont="1" applyFill="1" applyAlignment="1" applyProtection="1">
      <alignment vertical="top"/>
    </xf>
    <xf numFmtId="4" fontId="33" fillId="0" borderId="9" xfId="0" applyNumberFormat="1" applyFont="1" applyBorder="1" applyProtection="1"/>
    <xf numFmtId="0" fontId="23" fillId="0" borderId="14" xfId="0" applyFont="1" applyBorder="1" applyProtection="1"/>
    <xf numFmtId="16" fontId="23" fillId="0" borderId="0" xfId="0" applyNumberFormat="1" applyFont="1" applyBorder="1" applyProtection="1"/>
    <xf numFmtId="0" fontId="23" fillId="0" borderId="0" xfId="0" applyFont="1" applyBorder="1" applyProtection="1"/>
    <xf numFmtId="0" fontId="33" fillId="0" borderId="14" xfId="0" applyFont="1" applyBorder="1" applyProtection="1"/>
    <xf numFmtId="0" fontId="33" fillId="0" borderId="0" xfId="0" applyFont="1" applyBorder="1" applyProtection="1"/>
    <xf numFmtId="168" fontId="4" fillId="4" borderId="6" xfId="1" applyNumberFormat="1" applyFont="1" applyFill="1" applyBorder="1" applyProtection="1"/>
    <xf numFmtId="0" fontId="23" fillId="0" borderId="10" xfId="0" applyFont="1" applyBorder="1" applyProtection="1"/>
    <xf numFmtId="4" fontId="33" fillId="0" borderId="14" xfId="0" applyNumberFormat="1" applyFont="1" applyBorder="1" applyProtection="1"/>
    <xf numFmtId="4" fontId="33" fillId="0" borderId="0" xfId="0" applyNumberFormat="1" applyFont="1" applyBorder="1" applyProtection="1"/>
    <xf numFmtId="4" fontId="33" fillId="0" borderId="10" xfId="0" applyNumberFormat="1" applyFont="1" applyBorder="1" applyProtection="1"/>
    <xf numFmtId="4" fontId="23" fillId="0" borderId="14" xfId="0" applyNumberFormat="1" applyFont="1" applyBorder="1" applyProtection="1"/>
    <xf numFmtId="4" fontId="23" fillId="0" borderId="0" xfId="0" applyNumberFormat="1" applyFont="1" applyBorder="1" applyProtection="1"/>
    <xf numFmtId="4" fontId="23" fillId="0" borderId="10" xfId="0" applyNumberFormat="1" applyFont="1" applyBorder="1" applyProtection="1"/>
    <xf numFmtId="0" fontId="33" fillId="0" borderId="15" xfId="0" applyFont="1" applyBorder="1" applyProtection="1"/>
    <xf numFmtId="0" fontId="33" fillId="0" borderId="7" xfId="0" applyFont="1" applyBorder="1" applyProtection="1"/>
    <xf numFmtId="0" fontId="23" fillId="0" borderId="11" xfId="0" applyFont="1" applyBorder="1" applyProtection="1"/>
    <xf numFmtId="4" fontId="33" fillId="0" borderId="15" xfId="0" applyNumberFormat="1" applyFont="1" applyBorder="1" applyProtection="1"/>
    <xf numFmtId="4" fontId="33" fillId="0" borderId="7" xfId="0" applyNumberFormat="1" applyFont="1" applyBorder="1" applyProtection="1"/>
    <xf numFmtId="4" fontId="33" fillId="0" borderId="11" xfId="0" applyNumberFormat="1" applyFont="1" applyBorder="1" applyProtection="1"/>
    <xf numFmtId="4" fontId="33" fillId="0" borderId="0" xfId="0" applyNumberFormat="1" applyFont="1" applyProtection="1"/>
    <xf numFmtId="4" fontId="23" fillId="0" borderId="12" xfId="0" applyNumberFormat="1" applyFont="1" applyBorder="1" applyProtection="1"/>
    <xf numFmtId="10" fontId="0" fillId="0" borderId="0" xfId="0" applyNumberFormat="1" applyProtection="1"/>
    <xf numFmtId="0" fontId="24" fillId="5" borderId="0" xfId="1" applyFont="1" applyFill="1" applyBorder="1" applyAlignment="1" applyProtection="1"/>
    <xf numFmtId="9" fontId="4" fillId="4" borderId="0" xfId="1" applyNumberFormat="1" applyFont="1" applyFill="1" applyBorder="1" applyProtection="1">
      <protection locked="0"/>
    </xf>
    <xf numFmtId="4" fontId="0" fillId="0" borderId="1" xfId="0" applyNumberFormat="1" applyFont="1" applyBorder="1"/>
    <xf numFmtId="4" fontId="1" fillId="0" borderId="1" xfId="0" applyNumberFormat="1" applyFont="1" applyFill="1" applyBorder="1" applyAlignment="1">
      <alignment horizontal="right"/>
    </xf>
    <xf numFmtId="10" fontId="1" fillId="0" borderId="1" xfId="0" applyNumberFormat="1" applyFont="1" applyFill="1" applyBorder="1" applyAlignment="1">
      <alignment horizontal="right"/>
    </xf>
    <xf numFmtId="0" fontId="4" fillId="2" borderId="0" xfId="1" applyFont="1" applyFill="1" applyBorder="1" applyAlignment="1" applyProtection="1">
      <alignment horizontal="center"/>
    </xf>
    <xf numFmtId="0" fontId="16" fillId="4" borderId="0" xfId="0" applyFont="1" applyFill="1" applyBorder="1" applyAlignment="1" applyProtection="1">
      <alignment horizontal="left" vertical="top"/>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4" borderId="4" xfId="0" applyFont="1" applyFill="1" applyBorder="1" applyAlignment="1" applyProtection="1">
      <alignment wrapText="1"/>
    </xf>
    <xf numFmtId="0" fontId="3" fillId="2" borderId="13" xfId="0"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17" fillId="0" borderId="0" xfId="0" applyFont="1" applyBorder="1" applyAlignment="1" applyProtection="1">
      <alignment vertical="top" wrapText="1"/>
    </xf>
    <xf numFmtId="0" fontId="4" fillId="0" borderId="0" xfId="0" applyFont="1" applyBorder="1" applyAlignment="1" applyProtection="1">
      <alignment wrapText="1"/>
    </xf>
    <xf numFmtId="0" fontId="0" fillId="4" borderId="1" xfId="0" applyFill="1" applyBorder="1" applyAlignment="1" applyProtection="1">
      <alignment wrapText="1"/>
    </xf>
    <xf numFmtId="0" fontId="12" fillId="4" borderId="1" xfId="0" applyFont="1" applyFill="1" applyBorder="1" applyAlignment="1" applyProtection="1">
      <alignment wrapText="1"/>
    </xf>
    <xf numFmtId="0" fontId="0" fillId="4" borderId="2" xfId="0" applyFill="1" applyBorder="1" applyAlignment="1" applyProtection="1">
      <alignment wrapText="1"/>
    </xf>
    <xf numFmtId="0" fontId="0" fillId="0" borderId="1" xfId="0" applyBorder="1" applyAlignment="1" applyProtection="1">
      <alignment wrapText="1"/>
    </xf>
    <xf numFmtId="0" fontId="0" fillId="0" borderId="0" xfId="0" applyAlignment="1" applyProtection="1">
      <alignment wrapText="1"/>
    </xf>
    <xf numFmtId="0" fontId="0" fillId="4" borderId="1" xfId="0" applyFill="1" applyBorder="1" applyProtection="1"/>
    <xf numFmtId="0" fontId="0" fillId="0" borderId="1" xfId="0" applyBorder="1" applyProtection="1"/>
    <xf numFmtId="0" fontId="4" fillId="4" borderId="1" xfId="0" applyFont="1" applyFill="1" applyBorder="1" applyProtection="1"/>
    <xf numFmtId="9" fontId="0" fillId="4" borderId="1" xfId="0" applyNumberFormat="1" applyFill="1" applyBorder="1" applyProtection="1"/>
    <xf numFmtId="10" fontId="0" fillId="4" borderId="1" xfId="0" applyNumberFormat="1" applyFill="1" applyBorder="1" applyAlignment="1" applyProtection="1">
      <alignment wrapText="1"/>
    </xf>
    <xf numFmtId="0" fontId="0" fillId="4" borderId="2" xfId="0" applyFill="1" applyBorder="1" applyProtection="1"/>
    <xf numFmtId="0" fontId="0" fillId="0" borderId="2" xfId="0" applyBorder="1" applyProtection="1"/>
    <xf numFmtId="0" fontId="13" fillId="0" borderId="0" xfId="0" applyFont="1" applyFill="1" applyBorder="1" applyAlignment="1" applyProtection="1">
      <alignment horizontal="left" vertical="top" wrapText="1"/>
    </xf>
    <xf numFmtId="3" fontId="13" fillId="4" borderId="1" xfId="6" applyNumberFormat="1" applyFont="1" applyFill="1" applyBorder="1" applyAlignment="1" applyProtection="1">
      <alignment horizontal="right"/>
    </xf>
    <xf numFmtId="0" fontId="13" fillId="0" borderId="0" xfId="0" applyFont="1" applyAlignment="1" applyProtection="1">
      <alignment vertical="top" wrapText="1"/>
    </xf>
    <xf numFmtId="0" fontId="13" fillId="5" borderId="1" xfId="0" applyFont="1" applyFill="1" applyBorder="1" applyAlignment="1" applyProtection="1">
      <alignment wrapText="1"/>
    </xf>
    <xf numFmtId="1" fontId="3" fillId="2" borderId="13" xfId="0" applyNumberFormat="1" applyFont="1" applyFill="1" applyBorder="1" applyAlignment="1" applyProtection="1">
      <alignment horizontal="center" vertical="top" wrapText="1"/>
    </xf>
    <xf numFmtId="1" fontId="3" fillId="2" borderId="8" xfId="0" applyNumberFormat="1" applyFont="1" applyFill="1" applyBorder="1" applyAlignment="1" applyProtection="1">
      <alignment horizontal="center" vertical="top" wrapText="1"/>
    </xf>
    <xf numFmtId="1" fontId="3" fillId="2" borderId="9" xfId="0" applyNumberFormat="1" applyFont="1" applyFill="1" applyBorder="1" applyAlignment="1" applyProtection="1">
      <alignment horizontal="center" vertical="top" wrapText="1"/>
    </xf>
    <xf numFmtId="2" fontId="22" fillId="2" borderId="14" xfId="0" applyNumberFormat="1" applyFont="1" applyFill="1" applyBorder="1" applyAlignment="1" applyProtection="1">
      <alignment vertical="top" wrapText="1"/>
    </xf>
    <xf numFmtId="1" fontId="3" fillId="2" borderId="0" xfId="0" applyNumberFormat="1" applyFont="1" applyFill="1" applyBorder="1" applyAlignment="1" applyProtection="1">
      <alignment horizontal="center" vertical="top" wrapText="1"/>
    </xf>
    <xf numFmtId="1" fontId="3" fillId="2" borderId="10" xfId="0" applyNumberFormat="1" applyFont="1" applyFill="1" applyBorder="1" applyAlignment="1" applyProtection="1">
      <alignment horizontal="center" vertical="top" wrapText="1"/>
    </xf>
    <xf numFmtId="2" fontId="3" fillId="2" borderId="15" xfId="0" applyNumberFormat="1" applyFont="1" applyFill="1" applyBorder="1" applyAlignment="1" applyProtection="1">
      <alignment vertical="top" wrapText="1"/>
    </xf>
    <xf numFmtId="2" fontId="4" fillId="2" borderId="7" xfId="0" applyNumberFormat="1" applyFont="1" applyFill="1" applyBorder="1" applyAlignment="1" applyProtection="1">
      <alignment vertical="top" wrapText="1"/>
    </xf>
    <xf numFmtId="2" fontId="4" fillId="2" borderId="11" xfId="0" applyNumberFormat="1" applyFont="1" applyFill="1" applyBorder="1" applyAlignment="1" applyProtection="1">
      <alignment vertical="top" wrapText="1"/>
    </xf>
    <xf numFmtId="2" fontId="4" fillId="4" borderId="14" xfId="0" applyNumberFormat="1" applyFont="1" applyFill="1" applyBorder="1" applyAlignment="1" applyProtection="1">
      <alignment vertical="top" wrapText="1"/>
    </xf>
    <xf numFmtId="171" fontId="4" fillId="4" borderId="17" xfId="0" applyNumberFormat="1" applyFont="1" applyFill="1" applyBorder="1" applyAlignment="1" applyProtection="1">
      <alignment vertical="top" wrapText="1"/>
    </xf>
    <xf numFmtId="171" fontId="4" fillId="5" borderId="10" xfId="0" applyNumberFormat="1" applyFont="1" applyFill="1" applyBorder="1" applyProtection="1"/>
    <xf numFmtId="171" fontId="4" fillId="4" borderId="19" xfId="0" applyNumberFormat="1" applyFont="1" applyFill="1" applyBorder="1" applyAlignment="1" applyProtection="1">
      <alignment vertical="top" wrapText="1"/>
    </xf>
    <xf numFmtId="171" fontId="4" fillId="4" borderId="41" xfId="0" applyNumberFormat="1" applyFont="1" applyFill="1" applyBorder="1" applyAlignment="1" applyProtection="1">
      <alignment vertical="top" wrapText="1"/>
    </xf>
    <xf numFmtId="2" fontId="3" fillId="2" borderId="2" xfId="0" applyNumberFormat="1" applyFont="1" applyFill="1" applyBorder="1" applyAlignment="1" applyProtection="1">
      <alignment vertical="top" wrapText="1"/>
    </xf>
    <xf numFmtId="171" fontId="4" fillId="2" borderId="6" xfId="0" applyNumberFormat="1" applyFont="1" applyFill="1" applyBorder="1" applyAlignment="1" applyProtection="1">
      <alignment vertical="top" wrapText="1"/>
    </xf>
    <xf numFmtId="171" fontId="4" fillId="2" borderId="3" xfId="0" applyNumberFormat="1" applyFont="1" applyFill="1" applyBorder="1" applyAlignment="1" applyProtection="1">
      <alignment vertical="top" wrapText="1"/>
    </xf>
    <xf numFmtId="171" fontId="4" fillId="4" borderId="43" xfId="0" applyNumberFormat="1" applyFont="1" applyFill="1" applyBorder="1" applyAlignment="1" applyProtection="1">
      <alignment vertical="top" wrapText="1"/>
    </xf>
    <xf numFmtId="171" fontId="4" fillId="4" borderId="68" xfId="0" applyNumberFormat="1" applyFont="1" applyFill="1" applyBorder="1" applyAlignment="1" applyProtection="1">
      <alignment vertical="top" wrapText="1"/>
    </xf>
    <xf numFmtId="171" fontId="3" fillId="2" borderId="6" xfId="0" applyNumberFormat="1" applyFont="1" applyFill="1" applyBorder="1" applyAlignment="1" applyProtection="1">
      <alignment vertical="top" wrapText="1"/>
    </xf>
    <xf numFmtId="171" fontId="3" fillId="2" borderId="3" xfId="0" applyNumberFormat="1" applyFont="1" applyFill="1" applyBorder="1" applyAlignment="1" applyProtection="1">
      <alignment vertical="top" wrapText="1"/>
    </xf>
    <xf numFmtId="171" fontId="4" fillId="4" borderId="35" xfId="0" applyNumberFormat="1" applyFont="1" applyFill="1" applyBorder="1" applyAlignment="1" applyProtection="1">
      <alignment vertical="top" wrapText="1"/>
    </xf>
    <xf numFmtId="166" fontId="4" fillId="2" borderId="6" xfId="0" applyNumberFormat="1" applyFont="1" applyFill="1" applyBorder="1" applyAlignment="1" applyProtection="1">
      <alignment vertical="top" wrapText="1"/>
    </xf>
    <xf numFmtId="166" fontId="4" fillId="2" borderId="3" xfId="0" applyNumberFormat="1" applyFont="1" applyFill="1" applyBorder="1" applyAlignment="1" applyProtection="1">
      <alignment vertical="top" wrapText="1"/>
    </xf>
    <xf numFmtId="0" fontId="4" fillId="4" borderId="8" xfId="1" applyFont="1" applyFill="1" applyBorder="1" applyAlignment="1" applyProtection="1">
      <alignment horizontal="left"/>
    </xf>
    <xf numFmtId="10" fontId="4" fillId="4" borderId="0" xfId="1" applyNumberFormat="1" applyFont="1" applyFill="1" applyBorder="1" applyProtection="1"/>
    <xf numFmtId="0" fontId="3" fillId="2" borderId="0" xfId="1" applyFont="1" applyFill="1" applyBorder="1" applyAlignment="1" applyProtection="1">
      <alignment horizontal="left"/>
    </xf>
    <xf numFmtId="0" fontId="3" fillId="2" borderId="7" xfId="1" applyFont="1" applyFill="1" applyBorder="1" applyAlignment="1" applyProtection="1">
      <alignment horizontal="left"/>
    </xf>
    <xf numFmtId="171" fontId="3" fillId="4" borderId="37" xfId="0" applyNumberFormat="1" applyFont="1" applyFill="1" applyBorder="1" applyProtection="1"/>
    <xf numFmtId="0" fontId="4" fillId="4" borderId="13" xfId="1" applyFont="1" applyFill="1" applyBorder="1" applyAlignment="1" applyProtection="1">
      <alignment horizontal="left"/>
    </xf>
    <xf numFmtId="171" fontId="3" fillId="4" borderId="16" xfId="0" applyNumberFormat="1" applyFont="1" applyFill="1" applyBorder="1" applyProtection="1"/>
    <xf numFmtId="10" fontId="3" fillId="4" borderId="18" xfId="3" applyNumberFormat="1" applyFont="1" applyFill="1" applyBorder="1" applyProtection="1"/>
    <xf numFmtId="10" fontId="3" fillId="4" borderId="48" xfId="3" applyNumberFormat="1" applyFont="1" applyFill="1" applyBorder="1" applyProtection="1"/>
    <xf numFmtId="171" fontId="3" fillId="4" borderId="18" xfId="0" applyNumberFormat="1" applyFont="1" applyFill="1" applyBorder="1" applyProtection="1"/>
    <xf numFmtId="170" fontId="3" fillId="4" borderId="18" xfId="3" applyNumberFormat="1" applyFont="1" applyFill="1" applyBorder="1" applyProtection="1"/>
    <xf numFmtId="170" fontId="3" fillId="4" borderId="48" xfId="3" applyNumberFormat="1" applyFont="1" applyFill="1" applyBorder="1" applyProtection="1"/>
    <xf numFmtId="0" fontId="4" fillId="4" borderId="15" xfId="1" applyFont="1" applyFill="1" applyBorder="1" applyAlignment="1" applyProtection="1">
      <alignment horizontal="left"/>
    </xf>
    <xf numFmtId="171" fontId="3" fillId="4" borderId="40" xfId="0" applyNumberFormat="1" applyFont="1" applyFill="1" applyBorder="1" applyProtection="1"/>
    <xf numFmtId="0" fontId="17" fillId="4" borderId="0" xfId="0" applyFont="1" applyFill="1" applyAlignment="1" applyProtection="1">
      <alignment horizontal="left" indent="1"/>
    </xf>
    <xf numFmtId="0" fontId="23" fillId="0" borderId="1" xfId="0" applyFont="1" applyBorder="1" applyAlignment="1" applyProtection="1">
      <alignment horizontal="center"/>
    </xf>
    <xf numFmtId="0" fontId="0" fillId="0" borderId="0" xfId="0" applyAlignment="1" applyProtection="1">
      <alignment horizontal="left"/>
    </xf>
    <xf numFmtId="10" fontId="4" fillId="4" borderId="65" xfId="3" applyNumberFormat="1" applyFont="1" applyFill="1" applyBorder="1" applyAlignment="1" applyProtection="1">
      <alignment horizontal="center" wrapText="1"/>
    </xf>
    <xf numFmtId="0" fontId="0" fillId="0" borderId="52" xfId="0" applyFill="1" applyBorder="1" applyAlignment="1" applyProtection="1">
      <alignment wrapText="1"/>
    </xf>
    <xf numFmtId="0" fontId="3" fillId="2" borderId="1" xfId="0" applyFont="1" applyFill="1" applyBorder="1" applyAlignment="1" applyProtection="1">
      <alignment horizontal="center" vertical="center"/>
      <protection locked="0"/>
    </xf>
    <xf numFmtId="0" fontId="23" fillId="0" borderId="1" xfId="0" applyFont="1" applyBorder="1" applyAlignment="1" applyProtection="1">
      <alignment horizontal="left" wrapText="1"/>
    </xf>
    <xf numFmtId="3" fontId="13" fillId="7" borderId="0" xfId="0" applyNumberFormat="1" applyFont="1" applyFill="1" applyBorder="1" applyAlignment="1" applyProtection="1">
      <alignment horizontal="right"/>
      <protection locked="0"/>
    </xf>
    <xf numFmtId="0" fontId="41" fillId="0" borderId="0" xfId="0" applyFont="1" applyProtection="1">
      <protection locked="0"/>
    </xf>
    <xf numFmtId="0" fontId="3" fillId="2" borderId="1" xfId="0" applyFont="1" applyFill="1" applyBorder="1" applyAlignment="1" applyProtection="1">
      <alignment horizontal="center" vertical="center" wrapText="1"/>
      <protection locked="0"/>
    </xf>
    <xf numFmtId="0" fontId="5" fillId="4" borderId="0" xfId="0" applyFont="1" applyFill="1" applyProtection="1">
      <protection locked="0"/>
    </xf>
    <xf numFmtId="9" fontId="6" fillId="4" borderId="0" xfId="0" applyNumberFormat="1" applyFont="1" applyFill="1" applyProtection="1">
      <protection locked="0"/>
    </xf>
    <xf numFmtId="0" fontId="4" fillId="0" borderId="0" xfId="0" applyFont="1" applyProtection="1">
      <protection locked="0"/>
    </xf>
    <xf numFmtId="0" fontId="4" fillId="4" borderId="2"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0" fontId="4" fillId="2" borderId="0" xfId="1" applyFont="1" applyFill="1" applyBorder="1" applyAlignment="1" applyProtection="1">
      <alignment horizontal="center"/>
    </xf>
    <xf numFmtId="0" fontId="4" fillId="2" borderId="7" xfId="1" applyFont="1" applyFill="1" applyBorder="1" applyAlignment="1" applyProtection="1">
      <alignment horizontal="center"/>
    </xf>
    <xf numFmtId="0" fontId="4" fillId="5" borderId="0" xfId="1" applyFont="1" applyFill="1" applyBorder="1" applyAlignment="1" applyProtection="1">
      <alignment horizontal="left" wrapText="1"/>
    </xf>
    <xf numFmtId="0" fontId="4" fillId="5" borderId="10" xfId="1" applyFont="1" applyFill="1" applyBorder="1" applyAlignment="1" applyProtection="1">
      <alignment horizontal="left" wrapText="1"/>
    </xf>
    <xf numFmtId="0" fontId="4" fillId="5" borderId="0" xfId="1" applyFont="1" applyFill="1" applyBorder="1" applyAlignment="1" applyProtection="1">
      <alignment horizontal="left"/>
    </xf>
    <xf numFmtId="0" fontId="3" fillId="2" borderId="8" xfId="1" applyFont="1" applyFill="1" applyBorder="1" applyAlignment="1" applyProtection="1">
      <alignment horizontal="center" vertical="center" wrapText="1"/>
    </xf>
    <xf numFmtId="0" fontId="3" fillId="2" borderId="8" xfId="1" applyFont="1" applyFill="1" applyBorder="1" applyAlignment="1" applyProtection="1">
      <alignment horizontal="left" wrapText="1"/>
    </xf>
    <xf numFmtId="0" fontId="3" fillId="2" borderId="7" xfId="1" applyFont="1" applyFill="1" applyBorder="1" applyAlignment="1" applyProtection="1">
      <alignment horizontal="left" wrapText="1"/>
    </xf>
    <xf numFmtId="0" fontId="3" fillId="5" borderId="0" xfId="1" applyFont="1" applyFill="1" applyBorder="1" applyAlignment="1" applyProtection="1">
      <alignment horizontal="left"/>
    </xf>
    <xf numFmtId="0" fontId="23" fillId="0" borderId="1" xfId="0" applyFont="1" applyBorder="1" applyAlignment="1" applyProtection="1">
      <alignment horizontal="left" wrapText="1"/>
    </xf>
    <xf numFmtId="4" fontId="23" fillId="4" borderId="12" xfId="0" applyNumberFormat="1" applyFont="1" applyFill="1" applyBorder="1" applyProtection="1">
      <protection locked="0"/>
    </xf>
    <xf numFmtId="0" fontId="4" fillId="2" borderId="8" xfId="1" applyFont="1" applyFill="1" applyBorder="1" applyAlignment="1" applyProtection="1">
      <alignment horizontal="center"/>
    </xf>
    <xf numFmtId="0" fontId="4" fillId="2" borderId="7" xfId="1" applyFont="1" applyFill="1" applyBorder="1" applyAlignment="1" applyProtection="1">
      <alignment horizontal="center"/>
    </xf>
    <xf numFmtId="0" fontId="3" fillId="5" borderId="0" xfId="1" applyFont="1" applyFill="1" applyBorder="1" applyAlignment="1" applyProtection="1">
      <alignment horizontal="left"/>
    </xf>
    <xf numFmtId="0" fontId="4" fillId="5" borderId="0" xfId="1" applyFont="1" applyFill="1" applyBorder="1" applyAlignment="1" applyProtection="1">
      <alignment horizontal="left"/>
    </xf>
    <xf numFmtId="0" fontId="4" fillId="4" borderId="1" xfId="0" applyFont="1" applyFill="1" applyBorder="1" applyAlignment="1" applyProtection="1">
      <alignment vertical="top" wrapText="1"/>
      <protection locked="0"/>
    </xf>
    <xf numFmtId="0" fontId="23" fillId="4" borderId="1" xfId="0" applyFont="1" applyFill="1" applyBorder="1" applyProtection="1">
      <protection locked="0"/>
    </xf>
    <xf numFmtId="9" fontId="23" fillId="3" borderId="1" xfId="0" applyNumberFormat="1" applyFont="1" applyFill="1" applyBorder="1" applyProtection="1">
      <protection locked="0"/>
    </xf>
    <xf numFmtId="16" fontId="33" fillId="0" borderId="1" xfId="0" applyNumberFormat="1" applyFont="1" applyBorder="1" applyAlignment="1" applyProtection="1">
      <alignment horizontal="right"/>
    </xf>
    <xf numFmtId="0" fontId="33" fillId="0" borderId="1" xfId="0" applyNumberFormat="1" applyFont="1" applyBorder="1" applyAlignment="1" applyProtection="1">
      <alignment horizontal="right"/>
    </xf>
    <xf numFmtId="2" fontId="33" fillId="0" borderId="1" xfId="0" applyNumberFormat="1" applyFont="1" applyBorder="1" applyAlignment="1" applyProtection="1">
      <alignment horizontal="right"/>
    </xf>
    <xf numFmtId="0" fontId="33" fillId="0" borderId="1" xfId="0" applyFont="1" applyBorder="1" applyAlignment="1" applyProtection="1">
      <alignment horizontal="right"/>
    </xf>
    <xf numFmtId="0" fontId="33" fillId="4" borderId="1" xfId="0" applyFont="1" applyFill="1" applyBorder="1" applyAlignment="1" applyProtection="1">
      <alignment horizontal="right"/>
    </xf>
    <xf numFmtId="0" fontId="4" fillId="5" borderId="0" xfId="1" applyFont="1" applyFill="1" applyBorder="1" applyProtection="1">
      <protection locked="0"/>
    </xf>
    <xf numFmtId="0" fontId="4" fillId="4" borderId="0" xfId="1" applyFont="1" applyFill="1" applyBorder="1" applyAlignment="1" applyProtection="1">
      <alignment horizontal="left"/>
      <protection locked="0"/>
    </xf>
    <xf numFmtId="0" fontId="4" fillId="5" borderId="0" xfId="1" applyFont="1" applyFill="1" applyBorder="1" applyAlignment="1" applyProtection="1">
      <alignment horizontal="center"/>
      <protection locked="0"/>
    </xf>
    <xf numFmtId="49" fontId="4" fillId="4" borderId="0" xfId="1" applyNumberFormat="1" applyFont="1" applyFill="1" applyBorder="1" applyAlignment="1" applyProtection="1">
      <alignment horizontal="left"/>
      <protection locked="0"/>
    </xf>
    <xf numFmtId="0" fontId="19" fillId="5" borderId="0" xfId="0" applyFont="1" applyFill="1" applyAlignment="1" applyProtection="1">
      <alignment vertical="top" wrapText="1"/>
      <protection locked="0"/>
    </xf>
    <xf numFmtId="3" fontId="4" fillId="0" borderId="0" xfId="0" applyNumberFormat="1" applyFont="1" applyFill="1" applyAlignment="1" applyProtection="1">
      <alignment vertical="top" wrapText="1"/>
      <protection locked="0"/>
    </xf>
    <xf numFmtId="3" fontId="4" fillId="0" borderId="0" xfId="0" applyNumberFormat="1" applyFont="1" applyAlignment="1" applyProtection="1">
      <alignment vertical="top" wrapText="1"/>
      <protection locked="0"/>
    </xf>
    <xf numFmtId="0" fontId="4" fillId="0" borderId="0" xfId="0" applyFont="1" applyAlignment="1" applyProtection="1">
      <alignment vertical="top" wrapText="1"/>
      <protection locked="0"/>
    </xf>
    <xf numFmtId="0" fontId="4" fillId="5" borderId="0" xfId="0" applyFont="1" applyFill="1" applyAlignment="1" applyProtection="1">
      <alignment vertical="top" wrapText="1"/>
      <protection locked="0"/>
    </xf>
    <xf numFmtId="0" fontId="20" fillId="5" borderId="0" xfId="0" applyFont="1" applyFill="1" applyBorder="1" applyAlignment="1" applyProtection="1">
      <alignment vertical="top" wrapText="1"/>
      <protection locked="0"/>
    </xf>
    <xf numFmtId="0" fontId="4" fillId="19" borderId="1"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left" vertical="top" wrapText="1"/>
      <protection locked="0"/>
    </xf>
    <xf numFmtId="0" fontId="4" fillId="4" borderId="6"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29" fillId="0" borderId="8" xfId="0" applyFont="1" applyBorder="1" applyAlignment="1" applyProtection="1">
      <alignment horizontal="center" vertical="top" wrapText="1"/>
      <protection locked="0"/>
    </xf>
    <xf numFmtId="0" fontId="3" fillId="4" borderId="0" xfId="0" applyFont="1" applyFill="1" applyAlignment="1" applyProtection="1">
      <alignment horizontal="center"/>
      <protection locked="0"/>
    </xf>
    <xf numFmtId="0" fontId="3" fillId="2" borderId="1" xfId="0" applyFont="1" applyFill="1" applyBorder="1" applyAlignment="1" applyProtection="1">
      <alignment horizontal="center" vertical="center"/>
      <protection locked="0"/>
    </xf>
    <xf numFmtId="10" fontId="23" fillId="4" borderId="0" xfId="0" applyNumberFormat="1" applyFont="1" applyFill="1" applyBorder="1" applyAlignment="1" applyProtection="1">
      <alignment horizontal="center"/>
      <protection locked="0"/>
    </xf>
    <xf numFmtId="0" fontId="4" fillId="4" borderId="0" xfId="0" applyFont="1" applyFill="1" applyAlignment="1" applyProtection="1">
      <alignment horizontal="left"/>
      <protection locked="0"/>
    </xf>
    <xf numFmtId="0" fontId="32" fillId="4" borderId="0" xfId="0" applyFont="1" applyFill="1" applyAlignment="1" applyProtection="1">
      <alignment horizontal="center"/>
      <protection locked="0"/>
    </xf>
    <xf numFmtId="0" fontId="4" fillId="19" borderId="13" xfId="0" applyFont="1" applyFill="1" applyBorder="1" applyAlignment="1" applyProtection="1">
      <alignment horizontal="center" vertical="center" wrapText="1"/>
      <protection locked="0"/>
    </xf>
    <xf numFmtId="0" fontId="4" fillId="19" borderId="9" xfId="0" applyFont="1" applyFill="1" applyBorder="1" applyAlignment="1" applyProtection="1">
      <alignment horizontal="center" vertical="center" wrapText="1"/>
      <protection locked="0"/>
    </xf>
    <xf numFmtId="0" fontId="4" fillId="19" borderId="14" xfId="0" applyFont="1" applyFill="1" applyBorder="1" applyAlignment="1" applyProtection="1">
      <alignment horizontal="center" vertical="center" wrapText="1"/>
      <protection locked="0"/>
    </xf>
    <xf numFmtId="0" fontId="4" fillId="19" borderId="10" xfId="0" applyFont="1" applyFill="1" applyBorder="1" applyAlignment="1" applyProtection="1">
      <alignment horizontal="center" vertical="center" wrapText="1"/>
      <protection locked="0"/>
    </xf>
    <xf numFmtId="0" fontId="4" fillId="19" borderId="15" xfId="0" applyFont="1" applyFill="1" applyBorder="1" applyAlignment="1" applyProtection="1">
      <alignment horizontal="center" vertical="center" wrapText="1"/>
      <protection locked="0"/>
    </xf>
    <xf numFmtId="0" fontId="4" fillId="19" borderId="11" xfId="0" applyFont="1" applyFill="1" applyBorder="1" applyAlignment="1" applyProtection="1">
      <alignment horizontal="center" vertical="center" wrapText="1"/>
      <protection locked="0"/>
    </xf>
    <xf numFmtId="0" fontId="15" fillId="10" borderId="7" xfId="0" applyFont="1" applyFill="1" applyBorder="1" applyAlignment="1" applyProtection="1">
      <alignment horizontal="left" vertical="top"/>
      <protection locked="0"/>
    </xf>
    <xf numFmtId="0" fontId="23" fillId="4" borderId="1"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23" fillId="3" borderId="2"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23" fillId="0" borderId="1" xfId="0" applyFont="1" applyBorder="1" applyAlignment="1" applyProtection="1">
      <alignment horizontal="center" wrapText="1"/>
      <protection locked="0"/>
    </xf>
    <xf numFmtId="0" fontId="23" fillId="4" borderId="2" xfId="0" applyFont="1" applyFill="1" applyBorder="1" applyAlignment="1" applyProtection="1">
      <alignment horizontal="center" vertical="center"/>
      <protection locked="0"/>
    </xf>
    <xf numFmtId="0" fontId="23" fillId="4" borderId="6" xfId="0" applyFont="1" applyFill="1" applyBorder="1" applyAlignment="1" applyProtection="1">
      <alignment horizontal="center" vertical="center"/>
      <protection locked="0"/>
    </xf>
    <xf numFmtId="0" fontId="23" fillId="4" borderId="3" xfId="0" applyFont="1" applyFill="1" applyBorder="1" applyAlignment="1" applyProtection="1">
      <alignment horizontal="center" vertical="center"/>
      <protection locked="0"/>
    </xf>
    <xf numFmtId="0" fontId="33" fillId="0" borderId="7" xfId="0" applyFont="1" applyBorder="1" applyAlignment="1" applyProtection="1">
      <alignment horizontal="center"/>
      <protection locked="0"/>
    </xf>
    <xf numFmtId="9" fontId="23" fillId="4" borderId="1" xfId="0" applyNumberFormat="1" applyFont="1" applyFill="1" applyBorder="1" applyAlignment="1" applyProtection="1">
      <alignment horizontal="center"/>
      <protection locked="0"/>
    </xf>
    <xf numFmtId="9" fontId="23" fillId="3" borderId="4" xfId="0" applyNumberFormat="1" applyFont="1" applyFill="1" applyBorder="1" applyAlignment="1" applyProtection="1">
      <alignment horizontal="center"/>
      <protection locked="0"/>
    </xf>
    <xf numFmtId="4" fontId="23" fillId="3" borderId="1" xfId="0" applyNumberFormat="1" applyFont="1" applyFill="1" applyBorder="1" applyAlignment="1" applyProtection="1">
      <alignment horizontal="center"/>
      <protection locked="0"/>
    </xf>
    <xf numFmtId="0" fontId="23" fillId="3" borderId="1" xfId="0" applyFont="1" applyFill="1" applyBorder="1" applyAlignment="1" applyProtection="1">
      <alignment horizontal="center"/>
      <protection locked="0"/>
    </xf>
    <xf numFmtId="10" fontId="23" fillId="3" borderId="2" xfId="0" applyNumberFormat="1" applyFont="1" applyFill="1" applyBorder="1" applyAlignment="1" applyProtection="1">
      <alignment horizontal="center"/>
      <protection locked="0"/>
    </xf>
    <xf numFmtId="10" fontId="23" fillId="3" borderId="6" xfId="0" applyNumberFormat="1" applyFont="1" applyFill="1" applyBorder="1" applyAlignment="1" applyProtection="1">
      <alignment horizontal="center"/>
      <protection locked="0"/>
    </xf>
    <xf numFmtId="10" fontId="23" fillId="3" borderId="3" xfId="0" applyNumberFormat="1" applyFont="1" applyFill="1" applyBorder="1" applyAlignment="1" applyProtection="1">
      <alignment horizontal="center"/>
      <protection locked="0"/>
    </xf>
    <xf numFmtId="4" fontId="23" fillId="3" borderId="2" xfId="0" applyNumberFormat="1" applyFont="1" applyFill="1" applyBorder="1" applyAlignment="1" applyProtection="1">
      <alignment horizontal="center"/>
      <protection locked="0"/>
    </xf>
    <xf numFmtId="4" fontId="23" fillId="3" borderId="6" xfId="0" applyNumberFormat="1" applyFont="1" applyFill="1" applyBorder="1" applyAlignment="1" applyProtection="1">
      <alignment horizontal="center"/>
      <protection locked="0"/>
    </xf>
    <xf numFmtId="4" fontId="23" fillId="3" borderId="3" xfId="0" applyNumberFormat="1" applyFont="1" applyFill="1" applyBorder="1" applyAlignment="1" applyProtection="1">
      <alignment horizontal="center"/>
      <protection locked="0"/>
    </xf>
    <xf numFmtId="9" fontId="23" fillId="3" borderId="1" xfId="0" applyNumberFormat="1" applyFont="1" applyFill="1" applyBorder="1" applyAlignment="1" applyProtection="1">
      <alignment horizontal="center"/>
      <protection locked="0"/>
    </xf>
    <xf numFmtId="9" fontId="23" fillId="3" borderId="2" xfId="0" applyNumberFormat="1" applyFont="1" applyFill="1" applyBorder="1" applyAlignment="1" applyProtection="1">
      <alignment horizontal="center"/>
      <protection locked="0"/>
    </xf>
    <xf numFmtId="9" fontId="23" fillId="3" borderId="6" xfId="0" applyNumberFormat="1" applyFont="1" applyFill="1" applyBorder="1" applyAlignment="1" applyProtection="1">
      <alignment horizontal="center"/>
      <protection locked="0"/>
    </xf>
    <xf numFmtId="9" fontId="23" fillId="3" borderId="3" xfId="0" applyNumberFormat="1" applyFont="1" applyFill="1" applyBorder="1" applyAlignment="1" applyProtection="1">
      <alignment horizontal="center"/>
      <protection locked="0"/>
    </xf>
    <xf numFmtId="0" fontId="23" fillId="3" borderId="2" xfId="0" applyNumberFormat="1" applyFont="1" applyFill="1" applyBorder="1" applyAlignment="1" applyProtection="1">
      <alignment horizontal="center"/>
      <protection locked="0"/>
    </xf>
    <xf numFmtId="0" fontId="23" fillId="3" borderId="6" xfId="0" applyNumberFormat="1" applyFont="1" applyFill="1" applyBorder="1" applyAlignment="1" applyProtection="1">
      <alignment horizontal="center"/>
      <protection locked="0"/>
    </xf>
    <xf numFmtId="0" fontId="23" fillId="3" borderId="3" xfId="0" applyNumberFormat="1" applyFont="1" applyFill="1" applyBorder="1" applyAlignment="1" applyProtection="1">
      <alignment horizontal="center"/>
      <protection locked="0"/>
    </xf>
    <xf numFmtId="3" fontId="23" fillId="3" borderId="2" xfId="0" applyNumberFormat="1" applyFont="1" applyFill="1" applyBorder="1" applyAlignment="1" applyProtection="1">
      <alignment horizontal="center"/>
      <protection locked="0"/>
    </xf>
    <xf numFmtId="3" fontId="23" fillId="3" borderId="6" xfId="0" applyNumberFormat="1" applyFont="1" applyFill="1" applyBorder="1" applyAlignment="1" applyProtection="1">
      <alignment horizontal="center"/>
      <protection locked="0"/>
    </xf>
    <xf numFmtId="3" fontId="23" fillId="3" borderId="3" xfId="0" applyNumberFormat="1" applyFont="1" applyFill="1" applyBorder="1" applyAlignment="1" applyProtection="1">
      <alignment horizontal="center"/>
      <protection locked="0"/>
    </xf>
    <xf numFmtId="0" fontId="3" fillId="4" borderId="4" xfId="0" applyFont="1" applyFill="1" applyBorder="1" applyAlignment="1" applyProtection="1">
      <alignment horizontal="center" vertical="center"/>
      <protection locked="0"/>
    </xf>
    <xf numFmtId="10" fontId="23" fillId="3" borderId="1" xfId="0" applyNumberFormat="1" applyFont="1" applyFill="1" applyBorder="1" applyAlignment="1" applyProtection="1">
      <alignment horizontal="center"/>
      <protection locked="0"/>
    </xf>
    <xf numFmtId="10" fontId="23" fillId="3" borderId="5" xfId="0" applyNumberFormat="1" applyFont="1" applyFill="1" applyBorder="1" applyAlignment="1" applyProtection="1">
      <alignment horizontal="center"/>
      <protection locked="0"/>
    </xf>
    <xf numFmtId="0" fontId="3" fillId="2" borderId="1"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alignment horizontal="center" vertical="center"/>
      <protection locked="0"/>
    </xf>
    <xf numFmtId="0" fontId="3" fillId="2" borderId="3"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8" xfId="1" applyFont="1" applyFill="1" applyBorder="1" applyAlignment="1" applyProtection="1">
      <alignment horizontal="center" wrapText="1"/>
    </xf>
    <xf numFmtId="0" fontId="4" fillId="2" borderId="0" xfId="1" applyFont="1" applyFill="1" applyBorder="1" applyAlignment="1" applyProtection="1">
      <alignment horizontal="center" wrapText="1"/>
    </xf>
    <xf numFmtId="0" fontId="4" fillId="2" borderId="7" xfId="1" applyFont="1" applyFill="1" applyBorder="1" applyAlignment="1" applyProtection="1">
      <alignment horizontal="center" wrapText="1"/>
    </xf>
    <xf numFmtId="0" fontId="4" fillId="2" borderId="8"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7" xfId="1" applyFont="1" applyFill="1" applyBorder="1" applyAlignment="1" applyProtection="1">
      <alignment horizontal="center"/>
    </xf>
    <xf numFmtId="0" fontId="15" fillId="10" borderId="7" xfId="0" applyFont="1" applyFill="1" applyBorder="1" applyAlignment="1" applyProtection="1">
      <alignment horizontal="left" vertical="top"/>
    </xf>
    <xf numFmtId="3" fontId="4" fillId="5" borderId="21" xfId="0" applyNumberFormat="1" applyFont="1" applyFill="1" applyBorder="1" applyAlignment="1" applyProtection="1">
      <alignment horizontal="left"/>
    </xf>
    <xf numFmtId="3" fontId="4" fillId="5" borderId="27" xfId="0" applyNumberFormat="1" applyFont="1" applyFill="1" applyBorder="1" applyAlignment="1" applyProtection="1">
      <alignment horizontal="left"/>
    </xf>
    <xf numFmtId="3" fontId="4" fillId="5" borderId="30" xfId="0" applyNumberFormat="1" applyFont="1" applyFill="1" applyBorder="1" applyAlignment="1" applyProtection="1">
      <alignment horizontal="left"/>
    </xf>
    <xf numFmtId="3" fontId="4" fillId="5" borderId="31" xfId="0" applyNumberFormat="1" applyFont="1" applyFill="1" applyBorder="1" applyAlignment="1" applyProtection="1">
      <alignment horizontal="left"/>
    </xf>
    <xf numFmtId="3" fontId="3" fillId="5" borderId="33" xfId="0" applyNumberFormat="1" applyFont="1" applyFill="1" applyBorder="1" applyAlignment="1" applyProtection="1">
      <alignment horizontal="left"/>
    </xf>
    <xf numFmtId="3" fontId="3" fillId="5" borderId="3" xfId="0" applyNumberFormat="1" applyFont="1" applyFill="1" applyBorder="1" applyAlignment="1" applyProtection="1">
      <alignment horizontal="left"/>
    </xf>
    <xf numFmtId="167" fontId="4" fillId="5" borderId="22" xfId="0" applyNumberFormat="1" applyFont="1" applyFill="1" applyBorder="1" applyAlignment="1" applyProtection="1">
      <alignment horizontal="left" wrapText="1"/>
    </xf>
    <xf numFmtId="0" fontId="10" fillId="9" borderId="21" xfId="0" applyFont="1" applyFill="1" applyBorder="1" applyAlignment="1" applyProtection="1">
      <alignment horizontal="center" wrapText="1"/>
    </xf>
    <xf numFmtId="0" fontId="10" fillId="9" borderId="22" xfId="0" applyFont="1" applyFill="1" applyBorder="1" applyAlignment="1" applyProtection="1">
      <alignment horizontal="center" wrapText="1"/>
    </xf>
    <xf numFmtId="10" fontId="4" fillId="5" borderId="21" xfId="0" applyNumberFormat="1" applyFont="1" applyFill="1" applyBorder="1" applyAlignment="1" applyProtection="1">
      <alignment horizontal="left"/>
    </xf>
    <xf numFmtId="10" fontId="4" fillId="5" borderId="27" xfId="0" applyNumberFormat="1" applyFont="1" applyFill="1" applyBorder="1" applyAlignment="1" applyProtection="1">
      <alignment horizontal="left"/>
    </xf>
    <xf numFmtId="3" fontId="3" fillId="5" borderId="21" xfId="0" applyNumberFormat="1" applyFont="1" applyFill="1" applyBorder="1" applyAlignment="1" applyProtection="1">
      <alignment horizontal="left"/>
    </xf>
    <xf numFmtId="3" fontId="3" fillId="5" borderId="27" xfId="0" applyNumberFormat="1" applyFont="1" applyFill="1" applyBorder="1" applyAlignment="1" applyProtection="1">
      <alignment horizontal="left"/>
    </xf>
    <xf numFmtId="0" fontId="15" fillId="10" borderId="0" xfId="0" applyFont="1" applyFill="1" applyAlignment="1" applyProtection="1">
      <alignment horizontal="left" vertical="top"/>
    </xf>
    <xf numFmtId="0" fontId="16" fillId="4" borderId="7" xfId="0" applyFont="1" applyFill="1" applyBorder="1" applyAlignment="1" applyProtection="1">
      <alignment horizontal="left" vertical="top"/>
    </xf>
    <xf numFmtId="0" fontId="16" fillId="4" borderId="0" xfId="0" applyFont="1" applyFill="1" applyBorder="1" applyAlignment="1" applyProtection="1">
      <alignment horizontal="left" vertical="top"/>
    </xf>
    <xf numFmtId="0" fontId="5" fillId="4" borderId="7" xfId="1" applyFont="1" applyFill="1" applyBorder="1" applyAlignment="1" applyProtection="1">
      <alignment horizontal="right"/>
    </xf>
    <xf numFmtId="0" fontId="33" fillId="2" borderId="0" xfId="1" applyFont="1" applyFill="1" applyBorder="1" applyAlignment="1" applyProtection="1">
      <alignment horizontal="right" wrapText="1"/>
    </xf>
    <xf numFmtId="0" fontId="33" fillId="2" borderId="7" xfId="1" applyFont="1" applyFill="1" applyBorder="1" applyAlignment="1" applyProtection="1">
      <alignment horizontal="right" wrapText="1"/>
    </xf>
    <xf numFmtId="0" fontId="3" fillId="2" borderId="2"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171" fontId="3" fillId="4" borderId="16" xfId="1" applyNumberFormat="1" applyFont="1" applyFill="1" applyBorder="1" applyAlignment="1" applyProtection="1">
      <alignment horizontal="center"/>
    </xf>
    <xf numFmtId="171" fontId="3" fillId="4" borderId="17" xfId="1" applyNumberFormat="1" applyFont="1" applyFill="1" applyBorder="1" applyAlignment="1" applyProtection="1">
      <alignment horizontal="center"/>
    </xf>
    <xf numFmtId="10" fontId="3" fillId="4" borderId="17" xfId="3" applyNumberFormat="1" applyFont="1" applyFill="1" applyBorder="1" applyAlignment="1" applyProtection="1">
      <alignment horizontal="center"/>
    </xf>
    <xf numFmtId="10" fontId="3" fillId="4" borderId="39" xfId="3" applyNumberFormat="1" applyFont="1" applyFill="1" applyBorder="1" applyAlignment="1" applyProtection="1">
      <alignment horizontal="center"/>
    </xf>
    <xf numFmtId="0" fontId="4" fillId="5" borderId="0" xfId="1" applyFont="1" applyFill="1" applyBorder="1" applyAlignment="1" applyProtection="1">
      <alignment horizontal="left" wrapText="1"/>
    </xf>
    <xf numFmtId="0" fontId="4" fillId="5" borderId="10" xfId="1" applyFont="1" applyFill="1" applyBorder="1" applyAlignment="1" applyProtection="1">
      <alignment horizontal="left" wrapText="1"/>
    </xf>
    <xf numFmtId="0" fontId="5" fillId="4" borderId="7" xfId="1" applyFont="1" applyFill="1" applyBorder="1" applyAlignment="1" applyProtection="1">
      <alignment horizontal="right" wrapText="1"/>
    </xf>
    <xf numFmtId="0" fontId="4" fillId="4" borderId="0" xfId="1" applyFont="1" applyFill="1" applyBorder="1" applyAlignment="1" applyProtection="1">
      <alignment horizontal="left" vertical="top" wrapText="1"/>
    </xf>
    <xf numFmtId="0" fontId="4" fillId="4" borderId="10" xfId="1" applyFont="1" applyFill="1" applyBorder="1" applyAlignment="1" applyProtection="1">
      <alignment horizontal="left" vertical="top" wrapText="1"/>
    </xf>
    <xf numFmtId="0" fontId="4" fillId="5" borderId="0" xfId="1" applyFont="1" applyFill="1" applyBorder="1" applyAlignment="1" applyProtection="1">
      <alignment horizontal="left"/>
    </xf>
    <xf numFmtId="0" fontId="4" fillId="5" borderId="10" xfId="1" applyFont="1" applyFill="1" applyBorder="1" applyAlignment="1" applyProtection="1">
      <alignment horizontal="left"/>
    </xf>
    <xf numFmtId="0" fontId="3" fillId="2" borderId="13"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15" fillId="10" borderId="0" xfId="0" applyFont="1" applyFill="1" applyBorder="1" applyAlignment="1" applyProtection="1">
      <alignment horizontal="left" vertical="top"/>
    </xf>
    <xf numFmtId="0" fontId="4" fillId="4" borderId="0" xfId="0" applyFont="1" applyFill="1" applyAlignment="1" applyProtection="1">
      <alignment horizontal="left"/>
    </xf>
    <xf numFmtId="0" fontId="4" fillId="4" borderId="10" xfId="0" applyFont="1" applyFill="1" applyBorder="1" applyAlignment="1" applyProtection="1">
      <alignment horizontal="left"/>
    </xf>
    <xf numFmtId="0" fontId="4" fillId="4" borderId="0" xfId="0" applyFont="1" applyFill="1" applyBorder="1" applyAlignment="1" applyProtection="1">
      <alignment horizontal="left"/>
    </xf>
    <xf numFmtId="0" fontId="3" fillId="2" borderId="8" xfId="1" applyFont="1" applyFill="1" applyBorder="1" applyAlignment="1" applyProtection="1">
      <alignment horizontal="left" wrapText="1"/>
    </xf>
    <xf numFmtId="0" fontId="3" fillId="2" borderId="7" xfId="1" applyFont="1" applyFill="1" applyBorder="1" applyAlignment="1" applyProtection="1">
      <alignment horizontal="left" wrapText="1"/>
    </xf>
    <xf numFmtId="0" fontId="3" fillId="2" borderId="9" xfId="1" applyFont="1" applyFill="1" applyBorder="1" applyAlignment="1" applyProtection="1">
      <alignment horizontal="center" vertical="center" wrapText="1"/>
    </xf>
    <xf numFmtId="0" fontId="3" fillId="5" borderId="0" xfId="1" applyFont="1" applyFill="1" applyBorder="1" applyAlignment="1" applyProtection="1">
      <alignment horizontal="left"/>
    </xf>
    <xf numFmtId="0" fontId="3" fillId="5" borderId="10" xfId="1" applyFont="1" applyFill="1" applyBorder="1" applyAlignment="1" applyProtection="1">
      <alignment horizontal="left"/>
    </xf>
    <xf numFmtId="0" fontId="15" fillId="13" borderId="0" xfId="0" applyFont="1" applyFill="1" applyAlignment="1">
      <alignment horizontal="left" vertical="top"/>
    </xf>
    <xf numFmtId="0" fontId="16" fillId="0" borderId="0" xfId="0" applyFont="1" applyBorder="1" applyAlignment="1">
      <alignment horizontal="left"/>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2" fillId="2" borderId="1" xfId="0" applyFont="1" applyFill="1" applyBorder="1" applyAlignment="1">
      <alignment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5" fillId="13" borderId="0" xfId="0" applyFont="1" applyFill="1" applyAlignment="1" applyProtection="1">
      <alignment horizontal="left" vertical="top"/>
    </xf>
    <xf numFmtId="0" fontId="16" fillId="0" borderId="0" xfId="0" applyFont="1" applyBorder="1" applyAlignment="1" applyProtection="1">
      <alignment horizontal="left"/>
    </xf>
    <xf numFmtId="0" fontId="15" fillId="14" borderId="0" xfId="0" applyFont="1" applyFill="1" applyAlignment="1" applyProtection="1">
      <alignment horizontal="left" vertical="top"/>
    </xf>
    <xf numFmtId="0" fontId="16" fillId="4" borderId="7" xfId="1" applyFont="1" applyFill="1" applyBorder="1" applyAlignment="1" applyProtection="1">
      <alignment horizontal="left"/>
    </xf>
    <xf numFmtId="0" fontId="16" fillId="4" borderId="0" xfId="1" applyFont="1" applyFill="1" applyBorder="1" applyAlignment="1" applyProtection="1">
      <alignment horizontal="left"/>
    </xf>
    <xf numFmtId="0" fontId="4" fillId="4" borderId="2"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0" fontId="23" fillId="0" borderId="1" xfId="0" applyFont="1" applyBorder="1" applyAlignment="1" applyProtection="1">
      <alignment horizontal="left" wrapText="1"/>
    </xf>
    <xf numFmtId="0" fontId="15" fillId="21" borderId="0" xfId="0" applyFont="1" applyFill="1" applyAlignment="1" applyProtection="1">
      <alignment horizontal="left"/>
    </xf>
    <xf numFmtId="0" fontId="0" fillId="21" borderId="0" xfId="0" applyFill="1" applyAlignment="1" applyProtection="1"/>
    <xf numFmtId="0" fontId="4" fillId="4" borderId="1" xfId="0" applyFont="1" applyFill="1" applyBorder="1" applyAlignment="1" applyProtection="1">
      <alignment horizontal="left" wrapText="1"/>
    </xf>
    <xf numFmtId="0" fontId="23" fillId="0" borderId="2" xfId="0" applyFont="1" applyBorder="1" applyAlignment="1" applyProtection="1">
      <alignment horizontal="left" wrapText="1"/>
    </xf>
    <xf numFmtId="0" fontId="23" fillId="0" borderId="3" xfId="0" applyFont="1" applyBorder="1" applyAlignment="1" applyProtection="1">
      <alignment horizontal="left" wrapText="1"/>
    </xf>
    <xf numFmtId="165" fontId="3" fillId="4" borderId="2" xfId="2" applyFont="1" applyFill="1" applyBorder="1" applyAlignment="1" applyProtection="1">
      <alignment horizontal="center"/>
    </xf>
    <xf numFmtId="165" fontId="3" fillId="4" borderId="3" xfId="2" applyFont="1" applyFill="1" applyBorder="1" applyAlignment="1" applyProtection="1">
      <alignment horizontal="center"/>
    </xf>
    <xf numFmtId="0" fontId="23" fillId="0" borderId="1" xfId="0" applyFont="1" applyBorder="1" applyAlignment="1" applyProtection="1"/>
    <xf numFmtId="0" fontId="15" fillId="15" borderId="0" xfId="0" applyFont="1" applyFill="1" applyAlignment="1" applyProtection="1">
      <alignment horizontal="left"/>
    </xf>
    <xf numFmtId="0" fontId="4" fillId="4" borderId="4" xfId="0" applyFont="1" applyFill="1" applyBorder="1" applyAlignment="1" applyProtection="1">
      <alignment wrapText="1"/>
    </xf>
    <xf numFmtId="0" fontId="0" fillId="4" borderId="5" xfId="0" applyFill="1" applyBorder="1" applyAlignment="1" applyProtection="1">
      <alignment wrapText="1"/>
    </xf>
    <xf numFmtId="0" fontId="4" fillId="16" borderId="13" xfId="0" applyFont="1" applyFill="1" applyBorder="1" applyAlignment="1" applyProtection="1">
      <alignment horizontal="left" vertical="center" wrapText="1"/>
    </xf>
    <xf numFmtId="0" fontId="4" fillId="16" borderId="15" xfId="0" applyFont="1" applyFill="1" applyBorder="1" applyAlignment="1" applyProtection="1">
      <alignment horizontal="left" vertical="center" wrapText="1"/>
    </xf>
    <xf numFmtId="170" fontId="3" fillId="0" borderId="13" xfId="3" applyNumberFormat="1" applyFont="1" applyFill="1" applyBorder="1" applyAlignment="1" applyProtection="1">
      <alignment horizontal="center" vertical="center"/>
    </xf>
    <xf numFmtId="170" fontId="3" fillId="0" borderId="9" xfId="3" applyNumberFormat="1" applyFont="1" applyFill="1" applyBorder="1" applyAlignment="1" applyProtection="1">
      <alignment horizontal="center" vertical="center"/>
    </xf>
    <xf numFmtId="170" fontId="3" fillId="0" borderId="15" xfId="3" applyNumberFormat="1" applyFont="1" applyFill="1" applyBorder="1" applyAlignment="1" applyProtection="1">
      <alignment horizontal="center" vertical="center"/>
    </xf>
    <xf numFmtId="170" fontId="3" fillId="0" borderId="11" xfId="3" applyNumberFormat="1" applyFont="1" applyFill="1" applyBorder="1" applyAlignment="1" applyProtection="1">
      <alignment horizontal="center" vertical="center"/>
    </xf>
    <xf numFmtId="0" fontId="4" fillId="4" borderId="4"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4" fillId="4" borderId="4" xfId="0" applyFont="1" applyFill="1" applyBorder="1" applyAlignment="1" applyProtection="1">
      <alignment horizontal="left" vertical="center" wrapText="1"/>
    </xf>
    <xf numFmtId="0" fontId="4" fillId="4" borderId="5" xfId="0" applyFont="1" applyFill="1" applyBorder="1" applyAlignment="1" applyProtection="1">
      <alignment horizontal="left" vertical="center" wrapText="1"/>
    </xf>
    <xf numFmtId="0" fontId="3" fillId="2" borderId="2" xfId="0" applyFont="1" applyFill="1" applyBorder="1" applyAlignment="1" applyProtection="1">
      <alignment horizontal="left" wrapText="1"/>
    </xf>
    <xf numFmtId="0" fontId="3" fillId="2" borderId="6" xfId="0" applyFont="1" applyFill="1" applyBorder="1" applyAlignment="1" applyProtection="1">
      <alignment horizontal="left" wrapText="1"/>
    </xf>
    <xf numFmtId="0" fontId="3" fillId="2" borderId="3" xfId="0" applyFont="1" applyFill="1" applyBorder="1" applyAlignment="1" applyProtection="1">
      <alignment horizontal="left" wrapText="1"/>
    </xf>
    <xf numFmtId="0" fontId="3" fillId="2" borderId="13" xfId="0"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14"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3" fillId="0" borderId="56" xfId="0" applyFont="1" applyFill="1" applyBorder="1" applyAlignment="1" applyProtection="1">
      <alignment horizontal="center" vertical="center" wrapText="1"/>
    </xf>
    <xf numFmtId="0" fontId="3" fillId="0" borderId="57" xfId="0" applyFont="1" applyFill="1" applyBorder="1" applyAlignment="1" applyProtection="1">
      <alignment horizontal="center" vertical="center" wrapText="1"/>
    </xf>
    <xf numFmtId="4" fontId="3" fillId="0" borderId="4" xfId="0" applyNumberFormat="1" applyFont="1" applyFill="1" applyBorder="1" applyAlignment="1" applyProtection="1">
      <alignment horizontal="center" vertical="center" wrapText="1"/>
    </xf>
    <xf numFmtId="4" fontId="3" fillId="0" borderId="5" xfId="0" applyNumberFormat="1" applyFont="1" applyFill="1" applyBorder="1" applyAlignment="1" applyProtection="1">
      <alignment horizontal="center" vertical="center" wrapText="1"/>
    </xf>
    <xf numFmtId="0" fontId="4" fillId="0" borderId="12" xfId="0" applyFont="1" applyFill="1" applyBorder="1" applyAlignment="1" applyProtection="1">
      <alignment wrapText="1"/>
    </xf>
    <xf numFmtId="4" fontId="3" fillId="4" borderId="4" xfId="0" applyNumberFormat="1" applyFont="1" applyFill="1" applyBorder="1" applyAlignment="1" applyProtection="1">
      <alignment horizontal="center" vertical="center" wrapText="1"/>
    </xf>
    <xf numFmtId="4" fontId="3" fillId="4" borderId="5" xfId="0" applyNumberFormat="1" applyFont="1" applyFill="1" applyBorder="1" applyAlignment="1" applyProtection="1">
      <alignment horizontal="center" vertical="center" wrapText="1"/>
    </xf>
    <xf numFmtId="0" fontId="28" fillId="2" borderId="2" xfId="5" applyFont="1" applyFill="1" applyBorder="1" applyAlignment="1" applyProtection="1">
      <alignment horizontal="left" wrapText="1"/>
    </xf>
    <xf numFmtId="0" fontId="28" fillId="2" borderId="6" xfId="5" applyFont="1" applyFill="1" applyBorder="1" applyAlignment="1" applyProtection="1">
      <alignment horizontal="left" wrapText="1"/>
    </xf>
    <xf numFmtId="0" fontId="28" fillId="2" borderId="3" xfId="5" applyFont="1" applyFill="1" applyBorder="1" applyAlignment="1" applyProtection="1">
      <alignment horizontal="left" wrapText="1"/>
    </xf>
    <xf numFmtId="0" fontId="16" fillId="0" borderId="0" xfId="0" applyFont="1" applyAlignment="1" applyProtection="1">
      <alignment horizontal="left"/>
    </xf>
    <xf numFmtId="0" fontId="12" fillId="0" borderId="0" xfId="0" applyFont="1" applyAlignment="1" applyProtection="1">
      <alignment horizontal="left"/>
    </xf>
    <xf numFmtId="0" fontId="3" fillId="2" borderId="14" xfId="0" applyFont="1" applyFill="1" applyBorder="1" applyAlignment="1" applyProtection="1">
      <alignment horizontal="left" wrapText="1"/>
    </xf>
    <xf numFmtId="0" fontId="3" fillId="2" borderId="0" xfId="0" applyFont="1" applyFill="1" applyBorder="1" applyAlignment="1" applyProtection="1">
      <alignment horizontal="left" wrapText="1"/>
    </xf>
    <xf numFmtId="0" fontId="4" fillId="16" borderId="53" xfId="0" applyFont="1" applyFill="1" applyBorder="1" applyAlignment="1" applyProtection="1">
      <alignment horizontal="center" vertical="center"/>
    </xf>
    <xf numFmtId="0" fontId="4" fillId="16" borderId="54" xfId="0" applyFont="1" applyFill="1" applyBorder="1" applyAlignment="1" applyProtection="1">
      <alignment horizontal="center" vertical="center"/>
    </xf>
    <xf numFmtId="0" fontId="17" fillId="0" borderId="0" xfId="0" applyFont="1" applyBorder="1" applyAlignment="1" applyProtection="1">
      <alignment vertical="top" wrapText="1"/>
    </xf>
    <xf numFmtId="0" fontId="4" fillId="0" borderId="0" xfId="0" applyFont="1" applyBorder="1" applyAlignment="1" applyProtection="1">
      <alignment wrapText="1"/>
    </xf>
  </cellXfs>
  <cellStyles count="7">
    <cellStyle name="Comma" xfId="4" builtinId="3"/>
    <cellStyle name="EYHeader1" xfId="2"/>
    <cellStyle name="Hyperlink" xfId="5" builtinId="8"/>
    <cellStyle name="Normal" xfId="0" builtinId="0"/>
    <cellStyle name="Normal_pielikums veidlapai-2_v2_12082008" xfId="1"/>
    <cellStyle name="Note" xfId="6" builtinId="10"/>
    <cellStyle name="Percent" xfId="3" builtinId="5"/>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numFmt numFmtId="30" formatCode="@"/>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vak/Desktop/IIA_SAM541_Aluksne_Veclaice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evak/Desktop/piemerots_biotopi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Titullapa"/>
      <sheetName val="1. DL budžets"/>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tarifi vilcienam"/>
      <sheetName val="attalumi"/>
      <sheetName val="negadījumu izmaksas"/>
      <sheetName val="pasazieri"/>
      <sheetName val="reisi R-T"/>
      <sheetName val="reisi R-J"/>
      <sheetName val="investīcijas_new"/>
      <sheetName val="dati_vilcieni"/>
      <sheetName val="uzturesanas_izmaksas"/>
      <sheetName val="negadijumi"/>
      <sheetName val="energo_2012"/>
      <sheetName val="energo_jaunais"/>
      <sheetName val="INVEST 1"/>
      <sheetName val="INVEST 2"/>
      <sheetName val="INVEST 3"/>
      <sheetName val="14. Kontroles lapa"/>
      <sheetName val="15. PIV 2.pielikums Fin. plāns"/>
      <sheetName val="16. PIV 3.pielikums"/>
      <sheetName val="17.PIV 4. pielikums finanšu an."/>
      <sheetName val="18. PIV 4.pielikums Ekonom. an."/>
    </sheetNames>
    <sheetDataSet>
      <sheetData sheetId="0"/>
      <sheetData sheetId="1">
        <row r="137">
          <cell r="C137">
            <v>0.04</v>
          </cell>
        </row>
      </sheetData>
      <sheetData sheetId="2" refreshError="1"/>
      <sheetData sheetId="3"/>
      <sheetData sheetId="4"/>
      <sheetData sheetId="5"/>
      <sheetData sheetId="6"/>
      <sheetData sheetId="7">
        <row r="24">
          <cell r="C24" t="str">
            <v>Investīciju izmaksas bez neparedzētajām izmaksām</v>
          </cell>
        </row>
        <row r="26">
          <cell r="C26" t="str">
            <v>Neparedzētās izmaksas</v>
          </cell>
        </row>
      </sheetData>
      <sheetData sheetId="8"/>
      <sheetData sheetId="9" refreshError="1"/>
      <sheetData sheetId="10" refreshError="1"/>
      <sheetData sheetId="11">
        <row r="9">
          <cell r="C9" t="str">
            <v>Finanšu ieguvumi</v>
          </cell>
        </row>
        <row r="12">
          <cell r="C12" t="str">
            <v>Sociālekonomiskie un finanšu ieguvumi</v>
          </cell>
        </row>
        <row r="13">
          <cell r="C13" t="str">
            <v>Sociālekonomiskie zaudējumi</v>
          </cell>
        </row>
        <row r="14">
          <cell r="C14" t="str">
            <v>Finanšu izmaksas</v>
          </cell>
        </row>
        <row r="21">
          <cell r="C21" t="str">
            <v xml:space="preserve">Fiskālās korekcijas </v>
          </cell>
        </row>
        <row r="25">
          <cell r="C25" t="str">
            <v>Finanšu un sociālekonomiskās izmaksas</v>
          </cell>
        </row>
      </sheetData>
      <sheetData sheetId="12" refreshError="1"/>
      <sheetData sheetId="13"/>
      <sheetData sheetId="14">
        <row r="6">
          <cell r="U6">
            <v>2619214</v>
          </cell>
        </row>
        <row r="7">
          <cell r="U7">
            <v>394971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Instrukcija, dati par projektu"/>
      <sheetName val="1. DL budžets"/>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tarifi vilcienam"/>
      <sheetName val="attalumi"/>
      <sheetName val="negadījumu izmaksas"/>
      <sheetName val="pasazieri"/>
      <sheetName val="reisi R-T"/>
      <sheetName val="reisi R-J"/>
      <sheetName val="investīcijas_new"/>
      <sheetName val="dati_vilcieni"/>
      <sheetName val="uzturesanas_izmaksas"/>
      <sheetName val="negadijumi"/>
      <sheetName val="energo_2012"/>
      <sheetName val="energo_jaunais"/>
      <sheetName val="INVEST 1"/>
      <sheetName val="INVEST 2"/>
      <sheetName val="INVEST 3"/>
      <sheetName val="14. Kontroles lapa"/>
      <sheetName val="15. PIV 2.pielikums Fin. plāns"/>
      <sheetName val="16. PIV 3.pielikums"/>
      <sheetName val="17.PIV 4. pielikums finanšu an."/>
      <sheetName val="18. PIV 4.pielikums Ekonom. an."/>
    </sheetNames>
    <sheetDataSet>
      <sheetData sheetId="0"/>
      <sheetData sheetId="1"/>
      <sheetData sheetId="2">
        <row r="18">
          <cell r="C18">
            <v>0.85</v>
          </cell>
        </row>
      </sheetData>
      <sheetData sheetId="3">
        <row r="16">
          <cell r="T16">
            <v>-5250</v>
          </cell>
        </row>
      </sheetData>
      <sheetData sheetId="4">
        <row r="9">
          <cell r="U9">
            <v>0</v>
          </cell>
        </row>
        <row r="16">
          <cell r="U16">
            <v>-7050</v>
          </cell>
        </row>
        <row r="23">
          <cell r="U23">
            <v>-80650</v>
          </cell>
        </row>
      </sheetData>
      <sheetData sheetId="5"/>
      <sheetData sheetId="6"/>
      <sheetData sheetId="7"/>
      <sheetData sheetId="8"/>
      <sheetData sheetId="9">
        <row r="18">
          <cell r="C18">
            <v>0.85</v>
          </cell>
        </row>
      </sheetData>
      <sheetData sheetId="10"/>
      <sheetData sheetId="11"/>
      <sheetData sheetId="12"/>
      <sheetData sheetId="13">
        <row r="30">
          <cell r="F30">
            <v>-62450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6">
          <cell r="B6">
            <v>1852.5000000000002</v>
          </cell>
        </row>
      </sheetData>
      <sheetData sheetId="33"/>
      <sheetData sheetId="34">
        <row r="22">
          <cell r="C22">
            <v>1</v>
          </cell>
        </row>
      </sheetData>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eur-lex.europa.eu/eli/reg/2013/1303?locale=LV" TargetMode="External"/><Relationship Id="rId1" Type="http://schemas.openxmlformats.org/officeDocument/2006/relationships/hyperlink" Target="http://eur-lex.europa.eu/eli/reg/2014/480?locale=LV"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E10" sqref="E10"/>
    </sheetView>
  </sheetViews>
  <sheetFormatPr defaultRowHeight="15" x14ac:dyDescent="0.25"/>
  <cols>
    <col min="1" max="3" width="9.140625" style="435"/>
    <col min="4" max="4" width="17" style="435" customWidth="1"/>
    <col min="5" max="5" width="13.5703125" style="435" customWidth="1"/>
    <col min="6" max="6" width="22.140625" style="435" customWidth="1"/>
    <col min="7" max="7" width="18.7109375" style="435" customWidth="1"/>
    <col min="8" max="8" width="9.140625" style="435"/>
    <col min="9" max="9" width="23.7109375" style="435" customWidth="1"/>
    <col min="10" max="10" width="31.85546875" style="435" customWidth="1"/>
    <col min="11" max="11" width="9.140625" style="435"/>
    <col min="12" max="12" width="12" style="435" customWidth="1"/>
    <col min="13" max="13" width="19.5703125" style="435" customWidth="1"/>
    <col min="14" max="14" width="15" style="435" customWidth="1"/>
    <col min="15" max="16384" width="9.140625" style="435"/>
  </cols>
  <sheetData>
    <row r="1" spans="1:14" s="755" customFormat="1" ht="73.5" customHeight="1" x14ac:dyDescent="0.25">
      <c r="A1" s="751" t="s">
        <v>0</v>
      </c>
      <c r="B1" s="751" t="s">
        <v>1</v>
      </c>
      <c r="C1" s="751" t="s">
        <v>2</v>
      </c>
      <c r="D1" s="751" t="s">
        <v>42</v>
      </c>
      <c r="E1" s="751" t="s">
        <v>118</v>
      </c>
      <c r="F1" s="752" t="s">
        <v>226</v>
      </c>
      <c r="G1" s="751" t="s">
        <v>261</v>
      </c>
      <c r="H1" s="751" t="s">
        <v>281</v>
      </c>
      <c r="I1" s="751" t="s">
        <v>518</v>
      </c>
      <c r="J1" s="751" t="s">
        <v>284</v>
      </c>
      <c r="K1" s="752" t="s">
        <v>410</v>
      </c>
      <c r="L1" s="753" t="s">
        <v>520</v>
      </c>
      <c r="M1" s="754" t="s">
        <v>555</v>
      </c>
      <c r="N1" s="754" t="s">
        <v>574</v>
      </c>
    </row>
    <row r="2" spans="1:14" x14ac:dyDescent="0.25">
      <c r="A2" s="756">
        <v>1</v>
      </c>
      <c r="B2" s="756" t="s">
        <v>3</v>
      </c>
      <c r="C2" s="757">
        <v>2017</v>
      </c>
      <c r="D2" s="756" t="s">
        <v>43</v>
      </c>
      <c r="E2" s="756" t="s">
        <v>2</v>
      </c>
      <c r="F2" s="758">
        <f>IF(Titullapa!B18="IEŅĒMUMUS NEGŪSTOŠS PROJEKTS",1,2)</f>
        <v>2</v>
      </c>
      <c r="G2" s="756">
        <f>IF(Titullapa!B26="Jā",1,2)</f>
        <v>2</v>
      </c>
      <c r="H2" s="759">
        <v>0.2</v>
      </c>
      <c r="I2" s="756">
        <f>IF(Titullapa!B5="Kapitālsabiedrība", 2,1)</f>
        <v>1</v>
      </c>
      <c r="J2" s="756">
        <f>IF(Titullapa!B14="Jā",2,1)</f>
        <v>2</v>
      </c>
      <c r="K2" s="760">
        <v>0.2359</v>
      </c>
      <c r="L2" s="761" t="s">
        <v>229</v>
      </c>
      <c r="M2" s="754" t="s">
        <v>520</v>
      </c>
      <c r="N2" s="751">
        <f>IF(AND(Titullapa!B19="Jā",Titullapa!B20="Jaunas iekārtas izveidei"),3,IF(Titullapa!B20="Būtiskām pārmaiņām ražošanas procesā",1,2))</f>
        <v>2</v>
      </c>
    </row>
    <row r="3" spans="1:14" ht="45" x14ac:dyDescent="0.25">
      <c r="A3" s="757">
        <v>2</v>
      </c>
      <c r="B3" s="757" t="s">
        <v>544</v>
      </c>
      <c r="C3" s="757">
        <v>2018</v>
      </c>
      <c r="D3" s="757"/>
      <c r="E3" s="757">
        <v>2016</v>
      </c>
      <c r="F3" s="757"/>
      <c r="G3" s="757"/>
      <c r="H3" s="757"/>
      <c r="I3" s="757"/>
      <c r="J3" s="757"/>
      <c r="K3" s="757"/>
      <c r="L3" s="762" t="s">
        <v>521</v>
      </c>
      <c r="M3" s="754" t="s">
        <v>556</v>
      </c>
      <c r="N3" s="754"/>
    </row>
    <row r="4" spans="1:14" ht="45" x14ac:dyDescent="0.25">
      <c r="A4" s="757">
        <v>3</v>
      </c>
      <c r="B4" s="757" t="s">
        <v>4</v>
      </c>
      <c r="C4" s="757">
        <v>2019</v>
      </c>
      <c r="D4" s="757"/>
      <c r="E4" s="757">
        <v>2017</v>
      </c>
      <c r="F4" s="757"/>
      <c r="G4" s="757"/>
      <c r="H4" s="757"/>
      <c r="I4" s="757"/>
      <c r="J4" s="757"/>
      <c r="K4" s="757"/>
      <c r="M4" s="754" t="s">
        <v>557</v>
      </c>
      <c r="N4" s="754"/>
    </row>
    <row r="5" spans="1:14" ht="30" x14ac:dyDescent="0.25">
      <c r="A5" s="757">
        <v>4</v>
      </c>
      <c r="B5" s="757" t="s">
        <v>5</v>
      </c>
      <c r="C5" s="757">
        <v>2020</v>
      </c>
      <c r="D5" s="757"/>
      <c r="E5" s="757">
        <v>2018</v>
      </c>
      <c r="F5" s="757"/>
      <c r="G5" s="757"/>
      <c r="H5" s="757"/>
      <c r="I5" s="757"/>
      <c r="J5" s="757"/>
      <c r="K5" s="757"/>
      <c r="M5" s="809" t="s">
        <v>573</v>
      </c>
    </row>
    <row r="6" spans="1:14" x14ac:dyDescent="0.25">
      <c r="A6" s="757">
        <v>5</v>
      </c>
      <c r="B6" s="757" t="s">
        <v>6</v>
      </c>
      <c r="C6" s="757">
        <v>2021</v>
      </c>
      <c r="D6" s="757"/>
      <c r="E6" s="757">
        <v>2019</v>
      </c>
      <c r="F6" s="757"/>
      <c r="G6" s="757"/>
      <c r="H6" s="757"/>
      <c r="I6" s="757"/>
      <c r="J6" s="757"/>
      <c r="K6" s="757"/>
    </row>
    <row r="7" spans="1:14" x14ac:dyDescent="0.25">
      <c r="A7" s="757">
        <v>6</v>
      </c>
      <c r="B7" s="757" t="s">
        <v>7</v>
      </c>
      <c r="C7" s="757">
        <v>2022</v>
      </c>
      <c r="D7" s="757"/>
      <c r="E7" s="757">
        <v>2020</v>
      </c>
      <c r="F7" s="757"/>
      <c r="G7" s="757"/>
      <c r="H7" s="757"/>
      <c r="I7" s="757"/>
      <c r="J7" s="757"/>
      <c r="K7" s="757"/>
    </row>
    <row r="8" spans="1:14" x14ac:dyDescent="0.25">
      <c r="A8" s="757">
        <v>7</v>
      </c>
      <c r="B8" s="757" t="s">
        <v>8</v>
      </c>
      <c r="C8" s="757"/>
      <c r="D8" s="757"/>
      <c r="E8" s="757">
        <v>2021</v>
      </c>
      <c r="F8" s="757"/>
      <c r="G8" s="757"/>
      <c r="H8" s="757"/>
      <c r="I8" s="757"/>
      <c r="J8" s="757"/>
      <c r="K8" s="757"/>
    </row>
    <row r="9" spans="1:14" x14ac:dyDescent="0.25">
      <c r="A9" s="757">
        <v>8</v>
      </c>
      <c r="B9" s="757" t="s">
        <v>9</v>
      </c>
      <c r="C9" s="757"/>
      <c r="D9" s="757"/>
      <c r="E9" s="757">
        <v>2022</v>
      </c>
      <c r="F9" s="757"/>
      <c r="G9" s="757"/>
      <c r="H9" s="757"/>
      <c r="I9" s="757"/>
      <c r="J9" s="757"/>
      <c r="K9" s="757"/>
    </row>
    <row r="10" spans="1:14" x14ac:dyDescent="0.25">
      <c r="A10" s="757">
        <v>9</v>
      </c>
      <c r="B10" s="757" t="s">
        <v>10</v>
      </c>
      <c r="C10" s="757"/>
      <c r="D10" s="757"/>
      <c r="E10" s="757">
        <v>2023</v>
      </c>
      <c r="F10" s="757"/>
      <c r="G10" s="757"/>
      <c r="H10" s="757"/>
      <c r="I10" s="757"/>
      <c r="J10" s="757"/>
      <c r="K10" s="757"/>
    </row>
    <row r="11" spans="1:14" x14ac:dyDescent="0.25">
      <c r="A11" s="757">
        <v>10</v>
      </c>
      <c r="B11" s="757" t="s">
        <v>11</v>
      </c>
      <c r="C11" s="757"/>
      <c r="D11" s="757"/>
      <c r="E11" s="757"/>
      <c r="F11" s="757"/>
      <c r="G11" s="757"/>
      <c r="H11" s="757"/>
      <c r="I11" s="757"/>
      <c r="J11" s="757"/>
      <c r="K11" s="757"/>
    </row>
    <row r="12" spans="1:14" x14ac:dyDescent="0.25">
      <c r="A12" s="757">
        <v>11</v>
      </c>
      <c r="B12" s="757" t="s">
        <v>12</v>
      </c>
      <c r="C12" s="757"/>
      <c r="D12" s="757"/>
      <c r="E12" s="757"/>
      <c r="F12" s="757"/>
      <c r="G12" s="757"/>
      <c r="H12" s="757"/>
      <c r="I12" s="757"/>
      <c r="J12" s="757"/>
      <c r="K12" s="757"/>
    </row>
    <row r="13" spans="1:14" x14ac:dyDescent="0.25">
      <c r="A13" s="757">
        <v>12</v>
      </c>
      <c r="B13" s="757" t="s">
        <v>13</v>
      </c>
      <c r="C13" s="757"/>
      <c r="D13" s="757"/>
      <c r="E13" s="757"/>
      <c r="F13" s="757"/>
      <c r="G13" s="757"/>
      <c r="H13" s="757"/>
      <c r="I13" s="757"/>
      <c r="J13" s="757"/>
      <c r="K13" s="757"/>
    </row>
    <row r="14" spans="1:14" x14ac:dyDescent="0.25">
      <c r="A14" s="757">
        <v>13</v>
      </c>
      <c r="B14" s="757"/>
      <c r="C14" s="757"/>
      <c r="D14" s="757"/>
      <c r="E14" s="757"/>
      <c r="F14" s="757"/>
      <c r="G14" s="757"/>
      <c r="H14" s="757"/>
      <c r="I14" s="757"/>
      <c r="J14" s="757"/>
      <c r="K14" s="757"/>
    </row>
    <row r="15" spans="1:14" x14ac:dyDescent="0.25">
      <c r="A15" s="757">
        <v>14</v>
      </c>
      <c r="B15" s="757"/>
      <c r="C15" s="757"/>
      <c r="D15" s="757"/>
      <c r="E15" s="757"/>
      <c r="F15" s="757"/>
      <c r="G15" s="757"/>
      <c r="H15" s="757"/>
      <c r="I15" s="757"/>
      <c r="J15" s="757"/>
      <c r="K15" s="757"/>
    </row>
    <row r="16" spans="1:14" x14ac:dyDescent="0.25">
      <c r="A16" s="757">
        <v>15</v>
      </c>
      <c r="B16" s="757"/>
      <c r="C16" s="757"/>
      <c r="D16" s="757"/>
      <c r="E16" s="757"/>
      <c r="F16" s="757"/>
      <c r="G16" s="757"/>
      <c r="H16" s="757"/>
      <c r="I16" s="757"/>
      <c r="J16" s="757"/>
      <c r="K16" s="757"/>
    </row>
    <row r="17" spans="1:11" x14ac:dyDescent="0.25">
      <c r="A17" s="757">
        <v>16</v>
      </c>
      <c r="B17" s="757"/>
      <c r="C17" s="757"/>
      <c r="D17" s="757"/>
      <c r="E17" s="757"/>
      <c r="F17" s="757"/>
      <c r="G17" s="757"/>
      <c r="H17" s="757"/>
      <c r="I17" s="757"/>
      <c r="J17" s="757"/>
      <c r="K17" s="757"/>
    </row>
    <row r="18" spans="1:11" x14ac:dyDescent="0.25">
      <c r="A18" s="757">
        <v>17</v>
      </c>
      <c r="B18" s="757"/>
      <c r="C18" s="757"/>
      <c r="D18" s="757"/>
      <c r="E18" s="757"/>
      <c r="F18" s="757"/>
      <c r="G18" s="757"/>
      <c r="H18" s="757"/>
      <c r="I18" s="757"/>
      <c r="J18" s="757"/>
      <c r="K18" s="757"/>
    </row>
    <row r="19" spans="1:11" x14ac:dyDescent="0.25">
      <c r="A19" s="757">
        <v>18</v>
      </c>
      <c r="B19" s="757"/>
      <c r="C19" s="757"/>
      <c r="D19" s="757"/>
      <c r="E19" s="757"/>
      <c r="F19" s="757"/>
      <c r="G19" s="757"/>
      <c r="H19" s="757"/>
      <c r="I19" s="757"/>
      <c r="J19" s="757"/>
      <c r="K19" s="757"/>
    </row>
    <row r="20" spans="1:11" x14ac:dyDescent="0.25">
      <c r="A20" s="757">
        <v>19</v>
      </c>
      <c r="B20" s="757"/>
      <c r="C20" s="757"/>
      <c r="D20" s="757"/>
      <c r="E20" s="757"/>
      <c r="F20" s="757"/>
      <c r="G20" s="757"/>
      <c r="H20" s="757"/>
      <c r="I20" s="757"/>
      <c r="J20" s="757"/>
      <c r="K20" s="757"/>
    </row>
    <row r="21" spans="1:11" x14ac:dyDescent="0.25">
      <c r="A21" s="757">
        <v>20</v>
      </c>
      <c r="B21" s="757"/>
      <c r="C21" s="757"/>
      <c r="D21" s="757"/>
      <c r="E21" s="757"/>
      <c r="F21" s="757"/>
      <c r="G21" s="757"/>
      <c r="H21" s="757"/>
      <c r="I21" s="757"/>
      <c r="J21" s="757"/>
      <c r="K21" s="757"/>
    </row>
    <row r="22" spans="1:11" x14ac:dyDescent="0.25">
      <c r="A22" s="757">
        <v>21</v>
      </c>
      <c r="B22" s="757"/>
      <c r="C22" s="757"/>
      <c r="D22" s="757"/>
      <c r="E22" s="757"/>
      <c r="F22" s="757"/>
      <c r="G22" s="757"/>
      <c r="H22" s="757"/>
      <c r="I22" s="757"/>
      <c r="J22" s="757"/>
      <c r="K22" s="757"/>
    </row>
    <row r="23" spans="1:11" x14ac:dyDescent="0.25">
      <c r="A23" s="757">
        <v>22</v>
      </c>
      <c r="B23" s="757"/>
      <c r="C23" s="757"/>
      <c r="D23" s="757"/>
      <c r="E23" s="757"/>
      <c r="F23" s="757"/>
      <c r="G23" s="757"/>
      <c r="H23" s="757"/>
      <c r="I23" s="757"/>
      <c r="J23" s="757"/>
      <c r="K23" s="757"/>
    </row>
    <row r="24" spans="1:11" x14ac:dyDescent="0.25">
      <c r="A24" s="757">
        <v>23</v>
      </c>
      <c r="B24" s="757"/>
      <c r="C24" s="757"/>
      <c r="D24" s="757"/>
      <c r="E24" s="757"/>
      <c r="F24" s="757"/>
      <c r="G24" s="757"/>
      <c r="H24" s="757"/>
      <c r="I24" s="757"/>
      <c r="J24" s="757"/>
      <c r="K24" s="757"/>
    </row>
    <row r="25" spans="1:11" x14ac:dyDescent="0.25">
      <c r="A25" s="757">
        <v>24</v>
      </c>
      <c r="B25" s="757"/>
      <c r="C25" s="757"/>
      <c r="D25" s="757"/>
      <c r="E25" s="757"/>
      <c r="F25" s="757"/>
      <c r="G25" s="757"/>
      <c r="H25" s="757"/>
      <c r="I25" s="757"/>
      <c r="J25" s="757"/>
      <c r="K25" s="757"/>
    </row>
    <row r="26" spans="1:11" x14ac:dyDescent="0.25">
      <c r="A26" s="757">
        <v>25</v>
      </c>
      <c r="B26" s="757"/>
      <c r="C26" s="757"/>
      <c r="D26" s="757"/>
      <c r="E26" s="757"/>
      <c r="F26" s="757"/>
      <c r="G26" s="757"/>
      <c r="H26" s="757"/>
      <c r="I26" s="757"/>
      <c r="J26" s="757"/>
      <c r="K26" s="757"/>
    </row>
    <row r="27" spans="1:11" x14ac:dyDescent="0.25">
      <c r="A27" s="757">
        <v>26</v>
      </c>
      <c r="B27" s="757"/>
      <c r="C27" s="757"/>
      <c r="D27" s="757"/>
      <c r="E27" s="757"/>
      <c r="F27" s="757"/>
      <c r="G27" s="757"/>
      <c r="H27" s="757"/>
      <c r="I27" s="757"/>
      <c r="J27" s="757"/>
      <c r="K27" s="757"/>
    </row>
    <row r="28" spans="1:11" x14ac:dyDescent="0.25">
      <c r="A28" s="757">
        <v>27</v>
      </c>
      <c r="B28" s="757"/>
      <c r="C28" s="757"/>
      <c r="D28" s="757"/>
      <c r="E28" s="757"/>
      <c r="F28" s="757"/>
      <c r="G28" s="757"/>
      <c r="H28" s="757"/>
      <c r="I28" s="757"/>
      <c r="J28" s="757"/>
      <c r="K28" s="757"/>
    </row>
    <row r="29" spans="1:11" x14ac:dyDescent="0.25">
      <c r="A29" s="757">
        <v>28</v>
      </c>
      <c r="B29" s="757"/>
      <c r="C29" s="757"/>
      <c r="D29" s="757"/>
      <c r="E29" s="757"/>
      <c r="F29" s="757"/>
      <c r="G29" s="757"/>
      <c r="H29" s="757"/>
      <c r="I29" s="757"/>
      <c r="J29" s="757"/>
      <c r="K29" s="757"/>
    </row>
    <row r="30" spans="1:11" x14ac:dyDescent="0.25">
      <c r="A30" s="757">
        <v>29</v>
      </c>
      <c r="B30" s="757"/>
      <c r="C30" s="757"/>
      <c r="D30" s="757"/>
      <c r="E30" s="757"/>
      <c r="F30" s="757"/>
      <c r="G30" s="757"/>
      <c r="H30" s="757"/>
      <c r="I30" s="757"/>
      <c r="J30" s="757"/>
      <c r="K30" s="757"/>
    </row>
    <row r="31" spans="1:11" x14ac:dyDescent="0.25">
      <c r="A31" s="757">
        <v>30</v>
      </c>
      <c r="B31" s="757"/>
      <c r="C31" s="757"/>
      <c r="D31" s="757"/>
      <c r="E31" s="757"/>
      <c r="F31" s="757"/>
      <c r="G31" s="757"/>
      <c r="H31" s="757"/>
      <c r="I31" s="757"/>
      <c r="J31" s="757"/>
      <c r="K31" s="757"/>
    </row>
    <row r="32" spans="1:11" x14ac:dyDescent="0.25">
      <c r="A32" s="757">
        <v>31</v>
      </c>
      <c r="B32" s="757"/>
      <c r="C32" s="757"/>
      <c r="D32" s="757"/>
      <c r="E32" s="757"/>
      <c r="F32" s="757"/>
      <c r="G32" s="757"/>
      <c r="H32" s="757"/>
      <c r="I32" s="757"/>
      <c r="J32" s="757"/>
      <c r="K32" s="757"/>
    </row>
  </sheetData>
  <sheetProtection algorithmName="SHA-512" hashValue="uvEdRDpFXhEnaQ5Rdy98t0XjfeFUDm/VoGemy6RO7QzYaxSsBjehwe9EoduJ8Ija4Z8du++yRiI7/O/WBWR52Q==" saltValue="7RhfDbjYQRIe8rOj2tNo8w==" spinCount="100000" sheet="1" objects="1" scenarios="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89"/>
  <sheetViews>
    <sheetView topLeftCell="A19" workbookViewId="0">
      <selection activeCell="G55" sqref="G55"/>
    </sheetView>
  </sheetViews>
  <sheetFormatPr defaultRowHeight="15" x14ac:dyDescent="0.25"/>
  <cols>
    <col min="1" max="1" width="3.28515625" style="430" customWidth="1"/>
    <col min="2" max="2" width="9.140625" style="430"/>
    <col min="3" max="3" width="10.7109375" style="430" customWidth="1"/>
    <col min="4" max="4" width="19.7109375" style="430" customWidth="1"/>
    <col min="5" max="5" width="9.140625" style="430"/>
    <col min="6" max="6" width="11.140625" style="430" customWidth="1"/>
    <col min="7" max="7" width="11" style="430" bestFit="1" customWidth="1"/>
    <col min="8" max="8" width="12" style="430" customWidth="1"/>
    <col min="9" max="9" width="10.7109375" style="430" customWidth="1"/>
    <col min="10" max="31" width="9.28515625" style="430" bestFit="1" customWidth="1"/>
    <col min="32" max="32" width="11.7109375" style="430" customWidth="1"/>
    <col min="33" max="16384" width="9.140625" style="430"/>
  </cols>
  <sheetData>
    <row r="1" spans="1:33" s="435" customFormat="1" ht="26.25" x14ac:dyDescent="0.25">
      <c r="A1" s="955" t="s">
        <v>453</v>
      </c>
      <c r="B1" s="955"/>
      <c r="C1" s="955"/>
      <c r="D1" s="955"/>
      <c r="E1" s="955"/>
      <c r="F1" s="955"/>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row>
    <row r="2" spans="1:33" s="435" customFormat="1" ht="21" x14ac:dyDescent="0.35">
      <c r="A2" s="203" t="s">
        <v>331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row>
    <row r="3" spans="1:33" s="528" customFormat="1" ht="15" customHeight="1" x14ac:dyDescent="0.2">
      <c r="A3" s="125"/>
      <c r="B3" s="11"/>
      <c r="C3" s="959" t="s">
        <v>148</v>
      </c>
      <c r="D3" s="959"/>
      <c r="E3" s="205"/>
      <c r="F3" s="13"/>
      <c r="G3" s="206">
        <f>'7.DL Jūtīguma analīze_Invest'!G4</f>
        <v>0</v>
      </c>
      <c r="H3" s="206">
        <f>'7.DL Jūtīguma analīze_Invest'!H4</f>
        <v>1</v>
      </c>
      <c r="I3" s="206">
        <f>'7.DL Jūtīguma analīze_Invest'!I4</f>
        <v>2</v>
      </c>
      <c r="J3" s="206">
        <f>'7.DL Jūtīguma analīze_Invest'!J4</f>
        <v>3</v>
      </c>
      <c r="K3" s="206">
        <f>'7.DL Jūtīguma analīze_Invest'!K4</f>
        <v>4</v>
      </c>
      <c r="L3" s="206">
        <f>'7.DL Jūtīguma analīze_Invest'!L4</f>
        <v>5</v>
      </c>
      <c r="M3" s="206">
        <f>'7.DL Jūtīguma analīze_Invest'!M4</f>
        <v>6</v>
      </c>
      <c r="N3" s="206">
        <f>'7.DL Jūtīguma analīze_Invest'!N4</f>
        <v>7</v>
      </c>
      <c r="O3" s="206">
        <f>'7.DL Jūtīguma analīze_Invest'!O4</f>
        <v>8</v>
      </c>
      <c r="P3" s="206">
        <f>'7.DL Jūtīguma analīze_Invest'!P4</f>
        <v>9</v>
      </c>
      <c r="Q3" s="206">
        <f>'7.DL Jūtīguma analīze_Invest'!Q4</f>
        <v>10</v>
      </c>
      <c r="R3" s="206">
        <f>'7.DL Jūtīguma analīze_Invest'!R4</f>
        <v>11</v>
      </c>
      <c r="S3" s="206">
        <f>'7.DL Jūtīguma analīze_Invest'!S4</f>
        <v>12</v>
      </c>
      <c r="T3" s="206">
        <f>'7.DL Jūtīguma analīze_Invest'!T4</f>
        <v>13</v>
      </c>
      <c r="U3" s="206">
        <f>'7.DL Jūtīguma analīze_Invest'!U4</f>
        <v>14</v>
      </c>
      <c r="V3" s="206">
        <f>'7.DL Jūtīguma analīze_Invest'!V4</f>
        <v>15</v>
      </c>
      <c r="W3" s="206">
        <f>'7.DL Jūtīguma analīze_Invest'!W4</f>
        <v>16</v>
      </c>
      <c r="X3" s="206">
        <f>'7.DL Jūtīguma analīze_Invest'!X4</f>
        <v>17</v>
      </c>
      <c r="Y3" s="206">
        <f>'7.DL Jūtīguma analīze_Invest'!Y4</f>
        <v>18</v>
      </c>
      <c r="Z3" s="206">
        <f>'7.DL Jūtīguma analīze_Invest'!Z4</f>
        <v>19</v>
      </c>
      <c r="AA3" s="206">
        <f>'7.DL Jūtīguma analīze_Invest'!AA4</f>
        <v>20</v>
      </c>
      <c r="AB3" s="206">
        <f>'7.DL Jūtīguma analīze_Invest'!AB4</f>
        <v>21</v>
      </c>
      <c r="AC3" s="206">
        <f>'7.DL Jūtīguma analīze_Invest'!AC4</f>
        <v>22</v>
      </c>
      <c r="AD3" s="206">
        <f>'7.DL Jūtīguma analīze_Invest'!AD4</f>
        <v>23</v>
      </c>
      <c r="AE3" s="206">
        <f>'7.DL Jūtīguma analīze_Invest'!AE4</f>
        <v>24</v>
      </c>
      <c r="AF3" s="126"/>
    </row>
    <row r="4" spans="1:33" s="528" customFormat="1" ht="24.75" customHeight="1" x14ac:dyDescent="0.2">
      <c r="A4" s="14"/>
      <c r="B4" s="15"/>
      <c r="C4" s="960"/>
      <c r="D4" s="960"/>
      <c r="E4" s="207"/>
      <c r="F4" s="208" t="s">
        <v>44</v>
      </c>
      <c r="G4" s="821">
        <f>'7.DL Jūtīguma analīze_Invest'!G5</f>
        <v>2017</v>
      </c>
      <c r="H4" s="821">
        <f>'7.DL Jūtīguma analīze_Invest'!H5</f>
        <v>2018</v>
      </c>
      <c r="I4" s="821">
        <f>'7.DL Jūtīguma analīze_Invest'!I5</f>
        <v>2019</v>
      </c>
      <c r="J4" s="821">
        <f>'7.DL Jūtīguma analīze_Invest'!J5</f>
        <v>2020</v>
      </c>
      <c r="K4" s="821">
        <f>'7.DL Jūtīguma analīze_Invest'!K5</f>
        <v>2021</v>
      </c>
      <c r="L4" s="821">
        <f>'7.DL Jūtīguma analīze_Invest'!L5</f>
        <v>2022</v>
      </c>
      <c r="M4" s="821">
        <f>'7.DL Jūtīguma analīze_Invest'!M5</f>
        <v>2023</v>
      </c>
      <c r="N4" s="821">
        <f>'7.DL Jūtīguma analīze_Invest'!N5</f>
        <v>2024</v>
      </c>
      <c r="O4" s="821">
        <f>'7.DL Jūtīguma analīze_Invest'!O5</f>
        <v>2025</v>
      </c>
      <c r="P4" s="821">
        <f>'7.DL Jūtīguma analīze_Invest'!P5</f>
        <v>2026</v>
      </c>
      <c r="Q4" s="821">
        <f>'7.DL Jūtīguma analīze_Invest'!Q5</f>
        <v>2027</v>
      </c>
      <c r="R4" s="821">
        <f>'7.DL Jūtīguma analīze_Invest'!R5</f>
        <v>2028</v>
      </c>
      <c r="S4" s="821">
        <f>'7.DL Jūtīguma analīze_Invest'!S5</f>
        <v>2029</v>
      </c>
      <c r="T4" s="821">
        <f>'7.DL Jūtīguma analīze_Invest'!T5</f>
        <v>2030</v>
      </c>
      <c r="U4" s="821">
        <f>'7.DL Jūtīguma analīze_Invest'!U5</f>
        <v>2031</v>
      </c>
      <c r="V4" s="821">
        <f>'7.DL Jūtīguma analīze_Invest'!V5</f>
        <v>2032</v>
      </c>
      <c r="W4" s="821">
        <f>'7.DL Jūtīguma analīze_Invest'!W5</f>
        <v>2033</v>
      </c>
      <c r="X4" s="821">
        <f>'7.DL Jūtīguma analīze_Invest'!X5</f>
        <v>2034</v>
      </c>
      <c r="Y4" s="821">
        <f>'7.DL Jūtīguma analīze_Invest'!Y5</f>
        <v>2035</v>
      </c>
      <c r="Z4" s="821">
        <f>'7.DL Jūtīguma analīze_Invest'!Z5</f>
        <v>2036</v>
      </c>
      <c r="AA4" s="821">
        <f>'7.DL Jūtīguma analīze_Invest'!AA5</f>
        <v>2037</v>
      </c>
      <c r="AB4" s="821">
        <f>'7.DL Jūtīguma analīze_Invest'!AB5</f>
        <v>2038</v>
      </c>
      <c r="AC4" s="821">
        <f>'7.DL Jūtīguma analīze_Invest'!AC5</f>
        <v>2039</v>
      </c>
      <c r="AD4" s="821">
        <f>'7.DL Jūtīguma analīze_Invest'!AD5</f>
        <v>2040</v>
      </c>
      <c r="AE4" s="821">
        <f>'7.DL Jūtīguma analīze_Invest'!AE5</f>
        <v>2041</v>
      </c>
      <c r="AF4" s="209" t="s">
        <v>45</v>
      </c>
    </row>
    <row r="5" spans="1:33" s="528" customFormat="1" ht="12.75" x14ac:dyDescent="0.2">
      <c r="A5" s="17"/>
      <c r="B5" s="17"/>
      <c r="C5" s="17"/>
      <c r="D5" s="17"/>
      <c r="E5" s="17"/>
      <c r="F5" s="18"/>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1:33" s="528" customFormat="1" ht="12.75" x14ac:dyDescent="0.2">
      <c r="A6" s="20">
        <v>1</v>
      </c>
      <c r="B6" s="21" t="s">
        <v>46</v>
      </c>
      <c r="C6" s="21"/>
      <c r="D6" s="21"/>
      <c r="E6" s="21"/>
      <c r="F6" s="21"/>
      <c r="G6" s="22"/>
      <c r="H6" s="22"/>
      <c r="I6" s="22"/>
      <c r="J6" s="22"/>
      <c r="K6" s="22"/>
      <c r="L6" s="22"/>
      <c r="M6" s="22"/>
      <c r="N6" s="22"/>
      <c r="O6" s="22"/>
      <c r="P6" s="22"/>
      <c r="Q6" s="22"/>
      <c r="R6" s="22"/>
      <c r="S6" s="22"/>
      <c r="T6" s="22"/>
      <c r="U6" s="22"/>
      <c r="V6" s="22"/>
      <c r="W6" s="22"/>
      <c r="X6" s="22"/>
      <c r="Y6" s="22"/>
      <c r="Z6" s="22"/>
      <c r="AA6" s="22"/>
      <c r="AB6" s="22"/>
      <c r="AC6" s="22"/>
      <c r="AD6" s="22"/>
      <c r="AE6" s="22"/>
      <c r="AF6" s="23"/>
    </row>
    <row r="7" spans="1:33" s="528" customFormat="1" ht="12.75" x14ac:dyDescent="0.2">
      <c r="A7" s="17"/>
      <c r="B7" s="17"/>
      <c r="C7" s="17"/>
      <c r="D7" s="17"/>
      <c r="E7" s="17"/>
      <c r="F7" s="18"/>
      <c r="G7" s="19"/>
      <c r="H7" s="19"/>
      <c r="I7" s="19"/>
      <c r="J7" s="19"/>
      <c r="K7" s="19"/>
      <c r="L7" s="19"/>
      <c r="M7" s="19"/>
      <c r="N7" s="19"/>
      <c r="O7" s="19"/>
      <c r="P7" s="19"/>
      <c r="Q7" s="19"/>
      <c r="R7" s="19"/>
      <c r="S7" s="19"/>
      <c r="T7" s="19"/>
      <c r="U7" s="19"/>
      <c r="V7" s="19"/>
      <c r="W7" s="19"/>
      <c r="X7" s="19"/>
      <c r="Y7" s="19"/>
      <c r="Z7" s="19"/>
      <c r="AA7" s="19"/>
      <c r="AB7" s="19"/>
      <c r="AC7" s="19"/>
      <c r="AD7" s="19"/>
      <c r="AE7" s="19"/>
      <c r="AF7" s="19"/>
    </row>
    <row r="8" spans="1:33" s="528" customFormat="1" ht="12.75" x14ac:dyDescent="0.2">
      <c r="A8" s="210"/>
      <c r="B8" s="211" t="s">
        <v>31</v>
      </c>
      <c r="C8" s="212" t="s">
        <v>332</v>
      </c>
      <c r="D8" s="212"/>
      <c r="E8" s="213"/>
      <c r="F8" s="214" t="s">
        <v>24</v>
      </c>
      <c r="G8" s="314">
        <f>SUM(G9:G17)</f>
        <v>7500</v>
      </c>
      <c r="H8" s="314">
        <f t="shared" ref="H8:AE8" si="0">SUM(H9:H17)</f>
        <v>7500</v>
      </c>
      <c r="I8" s="314">
        <f t="shared" si="0"/>
        <v>7500</v>
      </c>
      <c r="J8" s="314">
        <f t="shared" si="0"/>
        <v>7500</v>
      </c>
      <c r="K8" s="314">
        <f t="shared" si="0"/>
        <v>7500</v>
      </c>
      <c r="L8" s="314">
        <f t="shared" si="0"/>
        <v>7500</v>
      </c>
      <c r="M8" s="314">
        <f t="shared" si="0"/>
        <v>7500</v>
      </c>
      <c r="N8" s="314">
        <f t="shared" si="0"/>
        <v>7500</v>
      </c>
      <c r="O8" s="314">
        <f t="shared" si="0"/>
        <v>7500</v>
      </c>
      <c r="P8" s="314">
        <f t="shared" si="0"/>
        <v>7500</v>
      </c>
      <c r="Q8" s="314">
        <f t="shared" si="0"/>
        <v>7500</v>
      </c>
      <c r="R8" s="314">
        <f t="shared" si="0"/>
        <v>7500</v>
      </c>
      <c r="S8" s="314">
        <f t="shared" si="0"/>
        <v>7500</v>
      </c>
      <c r="T8" s="314">
        <f t="shared" si="0"/>
        <v>7500</v>
      </c>
      <c r="U8" s="314">
        <f t="shared" si="0"/>
        <v>7500</v>
      </c>
      <c r="V8" s="314">
        <f t="shared" si="0"/>
        <v>7500</v>
      </c>
      <c r="W8" s="314">
        <f t="shared" si="0"/>
        <v>7500</v>
      </c>
      <c r="X8" s="314">
        <f t="shared" si="0"/>
        <v>7500</v>
      </c>
      <c r="Y8" s="314">
        <f t="shared" si="0"/>
        <v>7500</v>
      </c>
      <c r="Z8" s="314">
        <f t="shared" si="0"/>
        <v>7500</v>
      </c>
      <c r="AA8" s="314">
        <f t="shared" si="0"/>
        <v>7500</v>
      </c>
      <c r="AB8" s="314">
        <f t="shared" si="0"/>
        <v>7500</v>
      </c>
      <c r="AC8" s="314">
        <f t="shared" si="0"/>
        <v>7500</v>
      </c>
      <c r="AD8" s="314">
        <f t="shared" si="0"/>
        <v>7500</v>
      </c>
      <c r="AE8" s="314">
        <f t="shared" si="0"/>
        <v>7500</v>
      </c>
      <c r="AF8" s="315">
        <f t="shared" ref="AF8:AF55" si="1">SUM(G8:AE8)</f>
        <v>187500</v>
      </c>
    </row>
    <row r="9" spans="1:33" s="535" customFormat="1" ht="12.75" x14ac:dyDescent="0.2">
      <c r="A9" s="215"/>
      <c r="B9" s="824" t="s">
        <v>333</v>
      </c>
      <c r="C9" s="956" t="str">
        <f>'6.DL Soc.ekon.analīze'!B7</f>
        <v>Ieguvums ...</v>
      </c>
      <c r="D9" s="957"/>
      <c r="E9" s="216"/>
      <c r="F9" s="187" t="s">
        <v>24</v>
      </c>
      <c r="G9" s="316">
        <f>'6.DL Soc.ekon.analīze'!D7*(1+$E9)</f>
        <v>7500</v>
      </c>
      <c r="H9" s="316">
        <f>'6.DL Soc.ekon.analīze'!E7*(1+$E9)</f>
        <v>7500</v>
      </c>
      <c r="I9" s="316">
        <f>'6.DL Soc.ekon.analīze'!F7*(1+$E9)</f>
        <v>7500</v>
      </c>
      <c r="J9" s="316">
        <f>'6.DL Soc.ekon.analīze'!G7*(1+$E9)</f>
        <v>7500</v>
      </c>
      <c r="K9" s="316">
        <f>'6.DL Soc.ekon.analīze'!H7*(1+$E9)</f>
        <v>7500</v>
      </c>
      <c r="L9" s="316">
        <f>'6.DL Soc.ekon.analīze'!I7*(1+$E9)</f>
        <v>7500</v>
      </c>
      <c r="M9" s="316">
        <f>'6.DL Soc.ekon.analīze'!J7*(1+$E9)</f>
        <v>7500</v>
      </c>
      <c r="N9" s="316">
        <f>'6.DL Soc.ekon.analīze'!K7*(1+$E9)</f>
        <v>7500</v>
      </c>
      <c r="O9" s="316">
        <f>'6.DL Soc.ekon.analīze'!L7*(1+$E9)</f>
        <v>7500</v>
      </c>
      <c r="P9" s="316">
        <f>'6.DL Soc.ekon.analīze'!M7*(1+$E9)</f>
        <v>7500</v>
      </c>
      <c r="Q9" s="316">
        <f>'6.DL Soc.ekon.analīze'!N7*(1+$E9)</f>
        <v>7500</v>
      </c>
      <c r="R9" s="316">
        <f>'6.DL Soc.ekon.analīze'!O7*(1+$E9)</f>
        <v>7500</v>
      </c>
      <c r="S9" s="316">
        <f>'6.DL Soc.ekon.analīze'!P7*(1+$E9)</f>
        <v>7500</v>
      </c>
      <c r="T9" s="316">
        <f>'6.DL Soc.ekon.analīze'!Q7*(1+$E9)</f>
        <v>7500</v>
      </c>
      <c r="U9" s="316">
        <f>'6.DL Soc.ekon.analīze'!R7*(1+$E9)</f>
        <v>7500</v>
      </c>
      <c r="V9" s="316">
        <f>'6.DL Soc.ekon.analīze'!S7*(1+$E9)</f>
        <v>7500</v>
      </c>
      <c r="W9" s="316">
        <f>'6.DL Soc.ekon.analīze'!T7*(1+$E9)</f>
        <v>7500</v>
      </c>
      <c r="X9" s="316">
        <f>'6.DL Soc.ekon.analīze'!U7*(1+$E9)</f>
        <v>7500</v>
      </c>
      <c r="Y9" s="316">
        <f>'6.DL Soc.ekon.analīze'!V7*(1+$E9)</f>
        <v>7500</v>
      </c>
      <c r="Z9" s="316">
        <f>'6.DL Soc.ekon.analīze'!W7*(1+$E9)</f>
        <v>7500</v>
      </c>
      <c r="AA9" s="316">
        <f>'6.DL Soc.ekon.analīze'!X7*(1+$E9)</f>
        <v>7500</v>
      </c>
      <c r="AB9" s="316">
        <f>'6.DL Soc.ekon.analīze'!Y7*(1+$E9)</f>
        <v>7500</v>
      </c>
      <c r="AC9" s="316">
        <f>'6.DL Soc.ekon.analīze'!Z7*(1+$E9)</f>
        <v>7500</v>
      </c>
      <c r="AD9" s="316">
        <f>'6.DL Soc.ekon.analīze'!AA7*(1+$E9)</f>
        <v>7500</v>
      </c>
      <c r="AE9" s="316">
        <f>'6.DL Soc.ekon.analīze'!AB7*(1+$E9)</f>
        <v>7500</v>
      </c>
      <c r="AF9" s="317">
        <f t="shared" si="1"/>
        <v>187500</v>
      </c>
      <c r="AG9" s="528"/>
    </row>
    <row r="10" spans="1:33" s="535" customFormat="1" ht="12.75" x14ac:dyDescent="0.2">
      <c r="A10" s="215"/>
      <c r="B10" s="824" t="s">
        <v>334</v>
      </c>
      <c r="C10" s="956" t="str">
        <f>'6.DL Soc.ekon.analīze'!B8</f>
        <v>Ieguvums ...</v>
      </c>
      <c r="D10" s="957"/>
      <c r="E10" s="216">
        <v>0</v>
      </c>
      <c r="F10" s="187" t="s">
        <v>24</v>
      </c>
      <c r="G10" s="316">
        <f>'6.DL Soc.ekon.analīze'!D8*(1+$E10)</f>
        <v>0</v>
      </c>
      <c r="H10" s="316">
        <f>'6.DL Soc.ekon.analīze'!E8*(1+$E10)</f>
        <v>0</v>
      </c>
      <c r="I10" s="316">
        <f>'6.DL Soc.ekon.analīze'!F8*(1+$E10)</f>
        <v>0</v>
      </c>
      <c r="J10" s="316">
        <f>'6.DL Soc.ekon.analīze'!G8*(1+$E10)</f>
        <v>0</v>
      </c>
      <c r="K10" s="316">
        <f>'6.DL Soc.ekon.analīze'!H8*(1+$E10)</f>
        <v>0</v>
      </c>
      <c r="L10" s="316">
        <f>'6.DL Soc.ekon.analīze'!I8*(1+$E10)</f>
        <v>0</v>
      </c>
      <c r="M10" s="316">
        <f>'6.DL Soc.ekon.analīze'!J8*(1+$E10)</f>
        <v>0</v>
      </c>
      <c r="N10" s="316">
        <f>'6.DL Soc.ekon.analīze'!K8*(1+$E10)</f>
        <v>0</v>
      </c>
      <c r="O10" s="316">
        <f>'6.DL Soc.ekon.analīze'!L8*(1+$E10)</f>
        <v>0</v>
      </c>
      <c r="P10" s="316">
        <f>'6.DL Soc.ekon.analīze'!M8*(1+$E10)</f>
        <v>0</v>
      </c>
      <c r="Q10" s="316">
        <f>'6.DL Soc.ekon.analīze'!N8*(1+$E10)</f>
        <v>0</v>
      </c>
      <c r="R10" s="316">
        <f>'6.DL Soc.ekon.analīze'!O8*(1+$E10)</f>
        <v>0</v>
      </c>
      <c r="S10" s="316">
        <f>'6.DL Soc.ekon.analīze'!P8*(1+$E10)</f>
        <v>0</v>
      </c>
      <c r="T10" s="316">
        <f>'6.DL Soc.ekon.analīze'!Q8*(1+$E10)</f>
        <v>0</v>
      </c>
      <c r="U10" s="316">
        <f>'6.DL Soc.ekon.analīze'!R8*(1+$E10)</f>
        <v>0</v>
      </c>
      <c r="V10" s="316">
        <f>'6.DL Soc.ekon.analīze'!S8*(1+$E10)</f>
        <v>0</v>
      </c>
      <c r="W10" s="316">
        <f>'6.DL Soc.ekon.analīze'!T8*(1+$E10)</f>
        <v>0</v>
      </c>
      <c r="X10" s="316">
        <f>'6.DL Soc.ekon.analīze'!U8*(1+$E10)</f>
        <v>0</v>
      </c>
      <c r="Y10" s="316">
        <f>'6.DL Soc.ekon.analīze'!V8*(1+$E10)</f>
        <v>0</v>
      </c>
      <c r="Z10" s="316">
        <f>'6.DL Soc.ekon.analīze'!W8*(1+$E10)</f>
        <v>0</v>
      </c>
      <c r="AA10" s="316">
        <f>'6.DL Soc.ekon.analīze'!X8*(1+$E10)</f>
        <v>0</v>
      </c>
      <c r="AB10" s="316">
        <f>'6.DL Soc.ekon.analīze'!Y8*(1+$E10)</f>
        <v>0</v>
      </c>
      <c r="AC10" s="316">
        <f>'6.DL Soc.ekon.analīze'!Z8*(1+$E10)</f>
        <v>0</v>
      </c>
      <c r="AD10" s="316">
        <f>'6.DL Soc.ekon.analīze'!AA8*(1+$E10)</f>
        <v>0</v>
      </c>
      <c r="AE10" s="316">
        <f>'6.DL Soc.ekon.analīze'!AB8*(1+$E10)</f>
        <v>0</v>
      </c>
      <c r="AF10" s="317">
        <f t="shared" si="1"/>
        <v>0</v>
      </c>
      <c r="AG10" s="528"/>
    </row>
    <row r="11" spans="1:33" s="535" customFormat="1" ht="12.75" x14ac:dyDescent="0.2">
      <c r="A11" s="215"/>
      <c r="B11" s="824" t="s">
        <v>335</v>
      </c>
      <c r="C11" s="956" t="str">
        <f>'6.DL Soc.ekon.analīze'!B9</f>
        <v>Ieguvums ...</v>
      </c>
      <c r="D11" s="957"/>
      <c r="E11" s="216">
        <v>0</v>
      </c>
      <c r="F11" s="187" t="s">
        <v>24</v>
      </c>
      <c r="G11" s="316">
        <f>'6.DL Soc.ekon.analīze'!D9*(1+$E11)</f>
        <v>0</v>
      </c>
      <c r="H11" s="316">
        <f>'6.DL Soc.ekon.analīze'!E9*(1+$E11)</f>
        <v>0</v>
      </c>
      <c r="I11" s="316">
        <f>'6.DL Soc.ekon.analīze'!F9*(1+$E11)</f>
        <v>0</v>
      </c>
      <c r="J11" s="316">
        <f>'6.DL Soc.ekon.analīze'!G9*(1+$E11)</f>
        <v>0</v>
      </c>
      <c r="K11" s="316">
        <f>'6.DL Soc.ekon.analīze'!H9*(1+$E11)</f>
        <v>0</v>
      </c>
      <c r="L11" s="316">
        <f>'6.DL Soc.ekon.analīze'!I9*(1+$E11)</f>
        <v>0</v>
      </c>
      <c r="M11" s="316">
        <f>'6.DL Soc.ekon.analīze'!J9*(1+$E11)</f>
        <v>0</v>
      </c>
      <c r="N11" s="316">
        <f>'6.DL Soc.ekon.analīze'!K9*(1+$E11)</f>
        <v>0</v>
      </c>
      <c r="O11" s="316">
        <f>'6.DL Soc.ekon.analīze'!L9*(1+$E11)</f>
        <v>0</v>
      </c>
      <c r="P11" s="316">
        <f>'6.DL Soc.ekon.analīze'!M9*(1+$E11)</f>
        <v>0</v>
      </c>
      <c r="Q11" s="316">
        <f>'6.DL Soc.ekon.analīze'!N9*(1+$E11)</f>
        <v>0</v>
      </c>
      <c r="R11" s="316">
        <f>'6.DL Soc.ekon.analīze'!O9*(1+$E11)</f>
        <v>0</v>
      </c>
      <c r="S11" s="316">
        <f>'6.DL Soc.ekon.analīze'!P9*(1+$E11)</f>
        <v>0</v>
      </c>
      <c r="T11" s="316">
        <f>'6.DL Soc.ekon.analīze'!Q9*(1+$E11)</f>
        <v>0</v>
      </c>
      <c r="U11" s="316">
        <f>'6.DL Soc.ekon.analīze'!R9*(1+$E11)</f>
        <v>0</v>
      </c>
      <c r="V11" s="316">
        <f>'6.DL Soc.ekon.analīze'!S9*(1+$E11)</f>
        <v>0</v>
      </c>
      <c r="W11" s="316">
        <f>'6.DL Soc.ekon.analīze'!T9*(1+$E11)</f>
        <v>0</v>
      </c>
      <c r="X11" s="316">
        <f>'6.DL Soc.ekon.analīze'!U9*(1+$E11)</f>
        <v>0</v>
      </c>
      <c r="Y11" s="316">
        <f>'6.DL Soc.ekon.analīze'!V9*(1+$E11)</f>
        <v>0</v>
      </c>
      <c r="Z11" s="316">
        <f>'6.DL Soc.ekon.analīze'!W9*(1+$E11)</f>
        <v>0</v>
      </c>
      <c r="AA11" s="316">
        <f>'6.DL Soc.ekon.analīze'!X9*(1+$E11)</f>
        <v>0</v>
      </c>
      <c r="AB11" s="316">
        <f>'6.DL Soc.ekon.analīze'!Y9*(1+$E11)</f>
        <v>0</v>
      </c>
      <c r="AC11" s="316">
        <f>'6.DL Soc.ekon.analīze'!Z9*(1+$E11)</f>
        <v>0</v>
      </c>
      <c r="AD11" s="316">
        <f>'6.DL Soc.ekon.analīze'!AA9*(1+$E11)</f>
        <v>0</v>
      </c>
      <c r="AE11" s="316">
        <f>'6.DL Soc.ekon.analīze'!AB9*(1+$E11)</f>
        <v>0</v>
      </c>
      <c r="AF11" s="317">
        <f t="shared" si="1"/>
        <v>0</v>
      </c>
      <c r="AG11" s="528"/>
    </row>
    <row r="12" spans="1:33" s="535" customFormat="1" ht="12.75" x14ac:dyDescent="0.2">
      <c r="A12" s="215"/>
      <c r="B12" s="824" t="s">
        <v>336</v>
      </c>
      <c r="C12" s="956" t="str">
        <f>'6.DL Soc.ekon.analīze'!B10</f>
        <v>Ieguvums ...</v>
      </c>
      <c r="D12" s="957"/>
      <c r="E12" s="216">
        <v>0</v>
      </c>
      <c r="F12" s="187" t="s">
        <v>24</v>
      </c>
      <c r="G12" s="316">
        <f>'6.DL Soc.ekon.analīze'!D10*(1+$E12)</f>
        <v>0</v>
      </c>
      <c r="H12" s="316">
        <f>'6.DL Soc.ekon.analīze'!E10*(1+$E12)</f>
        <v>0</v>
      </c>
      <c r="I12" s="316">
        <f>'6.DL Soc.ekon.analīze'!F10*(1+$E12)</f>
        <v>0</v>
      </c>
      <c r="J12" s="316">
        <f>'6.DL Soc.ekon.analīze'!G10*(1+$E12)</f>
        <v>0</v>
      </c>
      <c r="K12" s="316">
        <f>'6.DL Soc.ekon.analīze'!H10*(1+$E12)</f>
        <v>0</v>
      </c>
      <c r="L12" s="316">
        <f>'6.DL Soc.ekon.analīze'!I10*(1+$E12)</f>
        <v>0</v>
      </c>
      <c r="M12" s="316">
        <f>'6.DL Soc.ekon.analīze'!J10*(1+$E12)</f>
        <v>0</v>
      </c>
      <c r="N12" s="316">
        <f>'6.DL Soc.ekon.analīze'!K10*(1+$E12)</f>
        <v>0</v>
      </c>
      <c r="O12" s="316">
        <f>'6.DL Soc.ekon.analīze'!L10*(1+$E12)</f>
        <v>0</v>
      </c>
      <c r="P12" s="316">
        <f>'6.DL Soc.ekon.analīze'!M10*(1+$E12)</f>
        <v>0</v>
      </c>
      <c r="Q12" s="316">
        <f>'6.DL Soc.ekon.analīze'!N10*(1+$E12)</f>
        <v>0</v>
      </c>
      <c r="R12" s="316">
        <f>'6.DL Soc.ekon.analīze'!O10*(1+$E12)</f>
        <v>0</v>
      </c>
      <c r="S12" s="316">
        <f>'6.DL Soc.ekon.analīze'!P10*(1+$E12)</f>
        <v>0</v>
      </c>
      <c r="T12" s="316">
        <f>'6.DL Soc.ekon.analīze'!Q10*(1+$E12)</f>
        <v>0</v>
      </c>
      <c r="U12" s="316">
        <f>'6.DL Soc.ekon.analīze'!R10*(1+$E12)</f>
        <v>0</v>
      </c>
      <c r="V12" s="316">
        <f>'6.DL Soc.ekon.analīze'!S10*(1+$E12)</f>
        <v>0</v>
      </c>
      <c r="W12" s="316">
        <f>'6.DL Soc.ekon.analīze'!T10*(1+$E12)</f>
        <v>0</v>
      </c>
      <c r="X12" s="316">
        <f>'6.DL Soc.ekon.analīze'!U10*(1+$E12)</f>
        <v>0</v>
      </c>
      <c r="Y12" s="316">
        <f>'6.DL Soc.ekon.analīze'!V10*(1+$E12)</f>
        <v>0</v>
      </c>
      <c r="Z12" s="316">
        <f>'6.DL Soc.ekon.analīze'!W10*(1+$E12)</f>
        <v>0</v>
      </c>
      <c r="AA12" s="316">
        <f>'6.DL Soc.ekon.analīze'!X10*(1+$E12)</f>
        <v>0</v>
      </c>
      <c r="AB12" s="316">
        <f>'6.DL Soc.ekon.analīze'!Y10*(1+$E12)</f>
        <v>0</v>
      </c>
      <c r="AC12" s="316">
        <f>'6.DL Soc.ekon.analīze'!Z10*(1+$E12)</f>
        <v>0</v>
      </c>
      <c r="AD12" s="316">
        <f>'6.DL Soc.ekon.analīze'!AA10*(1+$E12)</f>
        <v>0</v>
      </c>
      <c r="AE12" s="316">
        <f>'6.DL Soc.ekon.analīze'!AB10*(1+$E12)</f>
        <v>0</v>
      </c>
      <c r="AF12" s="317">
        <f t="shared" si="1"/>
        <v>0</v>
      </c>
      <c r="AG12" s="528"/>
    </row>
    <row r="13" spans="1:33" s="535" customFormat="1" ht="12.75" x14ac:dyDescent="0.2">
      <c r="A13" s="215"/>
      <c r="B13" s="824" t="s">
        <v>337</v>
      </c>
      <c r="C13" s="956" t="str">
        <f>'6.DL Soc.ekon.analīze'!B11</f>
        <v>Ieguvums ...</v>
      </c>
      <c r="D13" s="957"/>
      <c r="E13" s="216">
        <v>0</v>
      </c>
      <c r="F13" s="187" t="s">
        <v>24</v>
      </c>
      <c r="G13" s="316">
        <f>'6.DL Soc.ekon.analīze'!D11*(1+$E13)</f>
        <v>0</v>
      </c>
      <c r="H13" s="316">
        <f>'6.DL Soc.ekon.analīze'!E11*(1+$E13)</f>
        <v>0</v>
      </c>
      <c r="I13" s="316">
        <f>'6.DL Soc.ekon.analīze'!F11*(1+$E13)</f>
        <v>0</v>
      </c>
      <c r="J13" s="316">
        <f>'6.DL Soc.ekon.analīze'!G11*(1+$E13)</f>
        <v>0</v>
      </c>
      <c r="K13" s="316">
        <f>'6.DL Soc.ekon.analīze'!H11*(1+$E13)</f>
        <v>0</v>
      </c>
      <c r="L13" s="316">
        <f>'6.DL Soc.ekon.analīze'!I11*(1+$E13)</f>
        <v>0</v>
      </c>
      <c r="M13" s="316">
        <f>'6.DL Soc.ekon.analīze'!J11*(1+$E13)</f>
        <v>0</v>
      </c>
      <c r="N13" s="316">
        <f>'6.DL Soc.ekon.analīze'!K11*(1+$E13)</f>
        <v>0</v>
      </c>
      <c r="O13" s="316">
        <f>'6.DL Soc.ekon.analīze'!L11*(1+$E13)</f>
        <v>0</v>
      </c>
      <c r="P13" s="316">
        <f>'6.DL Soc.ekon.analīze'!M11*(1+$E13)</f>
        <v>0</v>
      </c>
      <c r="Q13" s="316">
        <f>'6.DL Soc.ekon.analīze'!N11*(1+$E13)</f>
        <v>0</v>
      </c>
      <c r="R13" s="316">
        <f>'6.DL Soc.ekon.analīze'!O11*(1+$E13)</f>
        <v>0</v>
      </c>
      <c r="S13" s="316">
        <f>'6.DL Soc.ekon.analīze'!P11*(1+$E13)</f>
        <v>0</v>
      </c>
      <c r="T13" s="316">
        <f>'6.DL Soc.ekon.analīze'!Q11*(1+$E13)</f>
        <v>0</v>
      </c>
      <c r="U13" s="316">
        <f>'6.DL Soc.ekon.analīze'!R11*(1+$E13)</f>
        <v>0</v>
      </c>
      <c r="V13" s="316">
        <f>'6.DL Soc.ekon.analīze'!S11*(1+$E13)</f>
        <v>0</v>
      </c>
      <c r="W13" s="316">
        <f>'6.DL Soc.ekon.analīze'!T11*(1+$E13)</f>
        <v>0</v>
      </c>
      <c r="X13" s="316">
        <f>'6.DL Soc.ekon.analīze'!U11*(1+$E13)</f>
        <v>0</v>
      </c>
      <c r="Y13" s="316">
        <f>'6.DL Soc.ekon.analīze'!V11*(1+$E13)</f>
        <v>0</v>
      </c>
      <c r="Z13" s="316">
        <f>'6.DL Soc.ekon.analīze'!W11*(1+$E13)</f>
        <v>0</v>
      </c>
      <c r="AA13" s="316">
        <f>'6.DL Soc.ekon.analīze'!X11*(1+$E13)</f>
        <v>0</v>
      </c>
      <c r="AB13" s="316">
        <f>'6.DL Soc.ekon.analīze'!Y11*(1+$E13)</f>
        <v>0</v>
      </c>
      <c r="AC13" s="316">
        <f>'6.DL Soc.ekon.analīze'!Z11*(1+$E13)</f>
        <v>0</v>
      </c>
      <c r="AD13" s="316">
        <f>'6.DL Soc.ekon.analīze'!AA11*(1+$E13)</f>
        <v>0</v>
      </c>
      <c r="AE13" s="316">
        <f>'6.DL Soc.ekon.analīze'!AB11*(1+$E13)</f>
        <v>0</v>
      </c>
      <c r="AF13" s="317">
        <f t="shared" si="1"/>
        <v>0</v>
      </c>
      <c r="AG13" s="528"/>
    </row>
    <row r="14" spans="1:33" s="535" customFormat="1" ht="12.75" x14ac:dyDescent="0.2">
      <c r="A14" s="215"/>
      <c r="B14" s="824" t="s">
        <v>338</v>
      </c>
      <c r="C14" s="956" t="str">
        <f>'6.DL Soc.ekon.analīze'!B12</f>
        <v>Ieguvums ...</v>
      </c>
      <c r="D14" s="957"/>
      <c r="E14" s="216">
        <v>0</v>
      </c>
      <c r="F14" s="187" t="s">
        <v>24</v>
      </c>
      <c r="G14" s="316">
        <f>'6.DL Soc.ekon.analīze'!D12*(1+$E14)</f>
        <v>0</v>
      </c>
      <c r="H14" s="316">
        <f>'6.DL Soc.ekon.analīze'!E12*(1+$E14)</f>
        <v>0</v>
      </c>
      <c r="I14" s="316">
        <f>'6.DL Soc.ekon.analīze'!F12*(1+$E14)</f>
        <v>0</v>
      </c>
      <c r="J14" s="316">
        <f>'6.DL Soc.ekon.analīze'!G12*(1+$E14)</f>
        <v>0</v>
      </c>
      <c r="K14" s="316">
        <f>'6.DL Soc.ekon.analīze'!H12*(1+$E14)</f>
        <v>0</v>
      </c>
      <c r="L14" s="316">
        <f>'6.DL Soc.ekon.analīze'!I12*(1+$E14)</f>
        <v>0</v>
      </c>
      <c r="M14" s="316">
        <f>'6.DL Soc.ekon.analīze'!J12*(1+$E14)</f>
        <v>0</v>
      </c>
      <c r="N14" s="316">
        <f>'6.DL Soc.ekon.analīze'!K12*(1+$E14)</f>
        <v>0</v>
      </c>
      <c r="O14" s="316">
        <f>'6.DL Soc.ekon.analīze'!L12*(1+$E14)</f>
        <v>0</v>
      </c>
      <c r="P14" s="316">
        <f>'6.DL Soc.ekon.analīze'!M12*(1+$E14)</f>
        <v>0</v>
      </c>
      <c r="Q14" s="316">
        <f>'6.DL Soc.ekon.analīze'!N12*(1+$E14)</f>
        <v>0</v>
      </c>
      <c r="R14" s="316">
        <f>'6.DL Soc.ekon.analīze'!O12*(1+$E14)</f>
        <v>0</v>
      </c>
      <c r="S14" s="316">
        <f>'6.DL Soc.ekon.analīze'!P12*(1+$E14)</f>
        <v>0</v>
      </c>
      <c r="T14" s="316">
        <f>'6.DL Soc.ekon.analīze'!Q12*(1+$E14)</f>
        <v>0</v>
      </c>
      <c r="U14" s="316">
        <f>'6.DL Soc.ekon.analīze'!R12*(1+$E14)</f>
        <v>0</v>
      </c>
      <c r="V14" s="316">
        <f>'6.DL Soc.ekon.analīze'!S12*(1+$E14)</f>
        <v>0</v>
      </c>
      <c r="W14" s="316">
        <f>'6.DL Soc.ekon.analīze'!T12*(1+$E14)</f>
        <v>0</v>
      </c>
      <c r="X14" s="316">
        <f>'6.DL Soc.ekon.analīze'!U12*(1+$E14)</f>
        <v>0</v>
      </c>
      <c r="Y14" s="316">
        <f>'6.DL Soc.ekon.analīze'!V12*(1+$E14)</f>
        <v>0</v>
      </c>
      <c r="Z14" s="316">
        <f>'6.DL Soc.ekon.analīze'!W12*(1+$E14)</f>
        <v>0</v>
      </c>
      <c r="AA14" s="316">
        <f>'6.DL Soc.ekon.analīze'!X12*(1+$E14)</f>
        <v>0</v>
      </c>
      <c r="AB14" s="316">
        <f>'6.DL Soc.ekon.analīze'!Y12*(1+$E14)</f>
        <v>0</v>
      </c>
      <c r="AC14" s="316">
        <f>'6.DL Soc.ekon.analīze'!Z12*(1+$E14)</f>
        <v>0</v>
      </c>
      <c r="AD14" s="316">
        <f>'6.DL Soc.ekon.analīze'!AA12*(1+$E14)</f>
        <v>0</v>
      </c>
      <c r="AE14" s="316">
        <f>'6.DL Soc.ekon.analīze'!AB12*(1+$E14)</f>
        <v>0</v>
      </c>
      <c r="AF14" s="317">
        <f t="shared" si="1"/>
        <v>0</v>
      </c>
      <c r="AG14" s="528"/>
    </row>
    <row r="15" spans="1:33" s="535" customFormat="1" ht="12.75" x14ac:dyDescent="0.2">
      <c r="A15" s="215"/>
      <c r="B15" s="824" t="s">
        <v>339</v>
      </c>
      <c r="C15" s="956" t="str">
        <f>'6.DL Soc.ekon.analīze'!B13</f>
        <v>Ieguvums ...</v>
      </c>
      <c r="D15" s="957"/>
      <c r="E15" s="216">
        <v>0</v>
      </c>
      <c r="F15" s="187" t="s">
        <v>24</v>
      </c>
      <c r="G15" s="316">
        <f>'6.DL Soc.ekon.analīze'!D13*(1+$E15)</f>
        <v>0</v>
      </c>
      <c r="H15" s="316">
        <f>'6.DL Soc.ekon.analīze'!E13*(1+$E15)</f>
        <v>0</v>
      </c>
      <c r="I15" s="316">
        <f>'6.DL Soc.ekon.analīze'!F13*(1+$E15)</f>
        <v>0</v>
      </c>
      <c r="J15" s="316">
        <f>'6.DL Soc.ekon.analīze'!G13*(1+$E15)</f>
        <v>0</v>
      </c>
      <c r="K15" s="316">
        <f>'6.DL Soc.ekon.analīze'!H13*(1+$E15)</f>
        <v>0</v>
      </c>
      <c r="L15" s="316">
        <f>'6.DL Soc.ekon.analīze'!I13*(1+$E15)</f>
        <v>0</v>
      </c>
      <c r="M15" s="316">
        <f>'6.DL Soc.ekon.analīze'!J13*(1+$E15)</f>
        <v>0</v>
      </c>
      <c r="N15" s="316">
        <f>'6.DL Soc.ekon.analīze'!K13*(1+$E15)</f>
        <v>0</v>
      </c>
      <c r="O15" s="316">
        <f>'6.DL Soc.ekon.analīze'!L13*(1+$E15)</f>
        <v>0</v>
      </c>
      <c r="P15" s="316">
        <f>'6.DL Soc.ekon.analīze'!M13*(1+$E15)</f>
        <v>0</v>
      </c>
      <c r="Q15" s="316">
        <f>'6.DL Soc.ekon.analīze'!N13*(1+$E15)</f>
        <v>0</v>
      </c>
      <c r="R15" s="316">
        <f>'6.DL Soc.ekon.analīze'!O13*(1+$E15)</f>
        <v>0</v>
      </c>
      <c r="S15" s="316">
        <f>'6.DL Soc.ekon.analīze'!P13*(1+$E15)</f>
        <v>0</v>
      </c>
      <c r="T15" s="316">
        <f>'6.DL Soc.ekon.analīze'!Q13*(1+$E15)</f>
        <v>0</v>
      </c>
      <c r="U15" s="316">
        <f>'6.DL Soc.ekon.analīze'!R13*(1+$E15)</f>
        <v>0</v>
      </c>
      <c r="V15" s="316">
        <f>'6.DL Soc.ekon.analīze'!S13*(1+$E15)</f>
        <v>0</v>
      </c>
      <c r="W15" s="316">
        <f>'6.DL Soc.ekon.analīze'!T13*(1+$E15)</f>
        <v>0</v>
      </c>
      <c r="X15" s="316">
        <f>'6.DL Soc.ekon.analīze'!U13*(1+$E15)</f>
        <v>0</v>
      </c>
      <c r="Y15" s="316">
        <f>'6.DL Soc.ekon.analīze'!V13*(1+$E15)</f>
        <v>0</v>
      </c>
      <c r="Z15" s="316">
        <f>'6.DL Soc.ekon.analīze'!W13*(1+$E15)</f>
        <v>0</v>
      </c>
      <c r="AA15" s="316">
        <f>'6.DL Soc.ekon.analīze'!X13*(1+$E15)</f>
        <v>0</v>
      </c>
      <c r="AB15" s="316">
        <f>'6.DL Soc.ekon.analīze'!Y13*(1+$E15)</f>
        <v>0</v>
      </c>
      <c r="AC15" s="316">
        <f>'6.DL Soc.ekon.analīze'!Z13*(1+$E15)</f>
        <v>0</v>
      </c>
      <c r="AD15" s="316">
        <f>'6.DL Soc.ekon.analīze'!AA13*(1+$E15)</f>
        <v>0</v>
      </c>
      <c r="AE15" s="316">
        <f>'6.DL Soc.ekon.analīze'!AB13*(1+$E15)</f>
        <v>0</v>
      </c>
      <c r="AF15" s="317">
        <f t="shared" si="1"/>
        <v>0</v>
      </c>
      <c r="AG15" s="528"/>
    </row>
    <row r="16" spans="1:33" s="535" customFormat="1" ht="12.75" x14ac:dyDescent="0.2">
      <c r="A16" s="215"/>
      <c r="B16" s="824" t="s">
        <v>340</v>
      </c>
      <c r="C16" s="956" t="str">
        <f>'6.DL Soc.ekon.analīze'!B14</f>
        <v>Ieguvums ...</v>
      </c>
      <c r="D16" s="957"/>
      <c r="E16" s="216">
        <v>0</v>
      </c>
      <c r="F16" s="187" t="s">
        <v>24</v>
      </c>
      <c r="G16" s="316">
        <f>'6.DL Soc.ekon.analīze'!D14*(1+$E16)</f>
        <v>0</v>
      </c>
      <c r="H16" s="316">
        <f>'6.DL Soc.ekon.analīze'!E14*(1+$E16)</f>
        <v>0</v>
      </c>
      <c r="I16" s="316">
        <f>'6.DL Soc.ekon.analīze'!F14*(1+$E16)</f>
        <v>0</v>
      </c>
      <c r="J16" s="316">
        <f>'6.DL Soc.ekon.analīze'!G14*(1+$E16)</f>
        <v>0</v>
      </c>
      <c r="K16" s="316">
        <f>'6.DL Soc.ekon.analīze'!H14*(1+$E16)</f>
        <v>0</v>
      </c>
      <c r="L16" s="316">
        <f>'6.DL Soc.ekon.analīze'!I14*(1+$E16)</f>
        <v>0</v>
      </c>
      <c r="M16" s="316">
        <f>'6.DL Soc.ekon.analīze'!J14*(1+$E16)</f>
        <v>0</v>
      </c>
      <c r="N16" s="316">
        <f>'6.DL Soc.ekon.analīze'!K14*(1+$E16)</f>
        <v>0</v>
      </c>
      <c r="O16" s="316">
        <f>'6.DL Soc.ekon.analīze'!L14*(1+$E16)</f>
        <v>0</v>
      </c>
      <c r="P16" s="316">
        <f>'6.DL Soc.ekon.analīze'!M14*(1+$E16)</f>
        <v>0</v>
      </c>
      <c r="Q16" s="316">
        <f>'6.DL Soc.ekon.analīze'!N14*(1+$E16)</f>
        <v>0</v>
      </c>
      <c r="R16" s="316">
        <f>'6.DL Soc.ekon.analīze'!O14*(1+$E16)</f>
        <v>0</v>
      </c>
      <c r="S16" s="316">
        <f>'6.DL Soc.ekon.analīze'!P14*(1+$E16)</f>
        <v>0</v>
      </c>
      <c r="T16" s="316">
        <f>'6.DL Soc.ekon.analīze'!Q14*(1+$E16)</f>
        <v>0</v>
      </c>
      <c r="U16" s="316">
        <f>'6.DL Soc.ekon.analīze'!R14*(1+$E16)</f>
        <v>0</v>
      </c>
      <c r="V16" s="316">
        <f>'6.DL Soc.ekon.analīze'!S14*(1+$E16)</f>
        <v>0</v>
      </c>
      <c r="W16" s="316">
        <f>'6.DL Soc.ekon.analīze'!T14*(1+$E16)</f>
        <v>0</v>
      </c>
      <c r="X16" s="316">
        <f>'6.DL Soc.ekon.analīze'!U14*(1+$E16)</f>
        <v>0</v>
      </c>
      <c r="Y16" s="316">
        <f>'6.DL Soc.ekon.analīze'!V14*(1+$E16)</f>
        <v>0</v>
      </c>
      <c r="Z16" s="316">
        <f>'6.DL Soc.ekon.analīze'!W14*(1+$E16)</f>
        <v>0</v>
      </c>
      <c r="AA16" s="316">
        <f>'6.DL Soc.ekon.analīze'!X14*(1+$E16)</f>
        <v>0</v>
      </c>
      <c r="AB16" s="316">
        <f>'6.DL Soc.ekon.analīze'!Y14*(1+$E16)</f>
        <v>0</v>
      </c>
      <c r="AC16" s="316">
        <f>'6.DL Soc.ekon.analīze'!Z14*(1+$E16)</f>
        <v>0</v>
      </c>
      <c r="AD16" s="316">
        <f>'6.DL Soc.ekon.analīze'!AA14*(1+$E16)</f>
        <v>0</v>
      </c>
      <c r="AE16" s="316">
        <f>'6.DL Soc.ekon.analīze'!AB14*(1+$E16)</f>
        <v>0</v>
      </c>
      <c r="AF16" s="317">
        <f t="shared" si="1"/>
        <v>0</v>
      </c>
      <c r="AG16" s="528"/>
    </row>
    <row r="17" spans="1:33" s="535" customFormat="1" ht="12.75" x14ac:dyDescent="0.2">
      <c r="A17" s="215"/>
      <c r="B17" s="217" t="s">
        <v>341</v>
      </c>
      <c r="C17" s="958" t="str">
        <f>'6.DL Soc.ekon.analīze'!B15</f>
        <v>Ieguvums ...</v>
      </c>
      <c r="D17" s="957"/>
      <c r="E17" s="216">
        <v>0</v>
      </c>
      <c r="F17" s="187" t="s">
        <v>24</v>
      </c>
      <c r="G17" s="316">
        <f>'6.DL Soc.ekon.analīze'!D15*(1+$E17)</f>
        <v>0</v>
      </c>
      <c r="H17" s="316">
        <f>'6.DL Soc.ekon.analīze'!E15*(1+$E17)</f>
        <v>0</v>
      </c>
      <c r="I17" s="316">
        <f>'6.DL Soc.ekon.analīze'!F15*(1+$E17)</f>
        <v>0</v>
      </c>
      <c r="J17" s="316">
        <f>'6.DL Soc.ekon.analīze'!G15*(1+$E17)</f>
        <v>0</v>
      </c>
      <c r="K17" s="316">
        <f>'6.DL Soc.ekon.analīze'!H15*(1+$E17)</f>
        <v>0</v>
      </c>
      <c r="L17" s="316">
        <f>'6.DL Soc.ekon.analīze'!I15*(1+$E17)</f>
        <v>0</v>
      </c>
      <c r="M17" s="316">
        <f>'6.DL Soc.ekon.analīze'!J15*(1+$E17)</f>
        <v>0</v>
      </c>
      <c r="N17" s="316">
        <f>'6.DL Soc.ekon.analīze'!K15*(1+$E17)</f>
        <v>0</v>
      </c>
      <c r="O17" s="316">
        <f>'6.DL Soc.ekon.analīze'!L15*(1+$E17)</f>
        <v>0</v>
      </c>
      <c r="P17" s="316">
        <f>'6.DL Soc.ekon.analīze'!M15*(1+$E17)</f>
        <v>0</v>
      </c>
      <c r="Q17" s="316">
        <f>'6.DL Soc.ekon.analīze'!N15*(1+$E17)</f>
        <v>0</v>
      </c>
      <c r="R17" s="316">
        <f>'6.DL Soc.ekon.analīze'!O15*(1+$E17)</f>
        <v>0</v>
      </c>
      <c r="S17" s="316">
        <f>'6.DL Soc.ekon.analīze'!P15*(1+$E17)</f>
        <v>0</v>
      </c>
      <c r="T17" s="316">
        <f>'6.DL Soc.ekon.analīze'!Q15*(1+$E17)</f>
        <v>0</v>
      </c>
      <c r="U17" s="316">
        <f>'6.DL Soc.ekon.analīze'!R15*(1+$E17)</f>
        <v>0</v>
      </c>
      <c r="V17" s="316">
        <f>'6.DL Soc.ekon.analīze'!S15*(1+$E17)</f>
        <v>0</v>
      </c>
      <c r="W17" s="316">
        <f>'6.DL Soc.ekon.analīze'!T15*(1+$E17)</f>
        <v>0</v>
      </c>
      <c r="X17" s="316">
        <f>'6.DL Soc.ekon.analīze'!U15*(1+$E17)</f>
        <v>0</v>
      </c>
      <c r="Y17" s="316">
        <f>'6.DL Soc.ekon.analīze'!V15*(1+$E17)</f>
        <v>0</v>
      </c>
      <c r="Z17" s="316">
        <f>'6.DL Soc.ekon.analīze'!W15*(1+$E17)</f>
        <v>0</v>
      </c>
      <c r="AA17" s="316">
        <f>'6.DL Soc.ekon.analīze'!X15*(1+$E17)</f>
        <v>0</v>
      </c>
      <c r="AB17" s="316">
        <f>'6.DL Soc.ekon.analīze'!Y15*(1+$E17)</f>
        <v>0</v>
      </c>
      <c r="AC17" s="316">
        <f>'6.DL Soc.ekon.analīze'!Z15*(1+$E17)</f>
        <v>0</v>
      </c>
      <c r="AD17" s="316">
        <f>'6.DL Soc.ekon.analīze'!AA15*(1+$E17)</f>
        <v>0</v>
      </c>
      <c r="AE17" s="316">
        <f>'6.DL Soc.ekon.analīze'!AB15*(1+$E17)</f>
        <v>0</v>
      </c>
      <c r="AF17" s="317">
        <f t="shared" si="1"/>
        <v>0</v>
      </c>
      <c r="AG17" s="528"/>
    </row>
    <row r="18" spans="1:33" s="528" customFormat="1" ht="12.75" x14ac:dyDescent="0.2">
      <c r="A18" s="218"/>
      <c r="B18" s="828" t="s">
        <v>32</v>
      </c>
      <c r="C18" s="828" t="s">
        <v>91</v>
      </c>
      <c r="D18" s="161"/>
      <c r="E18" s="225"/>
      <c r="F18" s="187" t="s">
        <v>24</v>
      </c>
      <c r="G18" s="318">
        <f>SUM(G19:G28)</f>
        <v>7000</v>
      </c>
      <c r="H18" s="318">
        <f t="shared" ref="H18:AE18" si="2">SUM(H19:H28)</f>
        <v>7000</v>
      </c>
      <c r="I18" s="318">
        <f t="shared" si="2"/>
        <v>7000</v>
      </c>
      <c r="J18" s="318">
        <f t="shared" si="2"/>
        <v>7000</v>
      </c>
      <c r="K18" s="318">
        <f t="shared" si="2"/>
        <v>7000</v>
      </c>
      <c r="L18" s="318">
        <f t="shared" si="2"/>
        <v>7000</v>
      </c>
      <c r="M18" s="318">
        <f t="shared" si="2"/>
        <v>7000</v>
      </c>
      <c r="N18" s="318">
        <f t="shared" si="2"/>
        <v>7000</v>
      </c>
      <c r="O18" s="318">
        <f t="shared" si="2"/>
        <v>7000</v>
      </c>
      <c r="P18" s="318">
        <f t="shared" si="2"/>
        <v>7000</v>
      </c>
      <c r="Q18" s="318">
        <f t="shared" si="2"/>
        <v>7000</v>
      </c>
      <c r="R18" s="318">
        <f t="shared" si="2"/>
        <v>7000</v>
      </c>
      <c r="S18" s="318">
        <f t="shared" si="2"/>
        <v>7000</v>
      </c>
      <c r="T18" s="318">
        <f t="shared" si="2"/>
        <v>7000</v>
      </c>
      <c r="U18" s="318">
        <f t="shared" si="2"/>
        <v>7000</v>
      </c>
      <c r="V18" s="318">
        <f t="shared" si="2"/>
        <v>7000</v>
      </c>
      <c r="W18" s="318">
        <f t="shared" si="2"/>
        <v>7000</v>
      </c>
      <c r="X18" s="318">
        <f t="shared" si="2"/>
        <v>7000</v>
      </c>
      <c r="Y18" s="318">
        <f t="shared" si="2"/>
        <v>7000</v>
      </c>
      <c r="Z18" s="318">
        <f t="shared" si="2"/>
        <v>7000</v>
      </c>
      <c r="AA18" s="318">
        <f t="shared" si="2"/>
        <v>7000</v>
      </c>
      <c r="AB18" s="318">
        <f t="shared" si="2"/>
        <v>7000</v>
      </c>
      <c r="AC18" s="318">
        <f t="shared" si="2"/>
        <v>7000</v>
      </c>
      <c r="AD18" s="318">
        <f t="shared" si="2"/>
        <v>7000</v>
      </c>
      <c r="AE18" s="318">
        <f t="shared" si="2"/>
        <v>7000</v>
      </c>
      <c r="AF18" s="317">
        <f t="shared" si="1"/>
        <v>175000</v>
      </c>
    </row>
    <row r="19" spans="1:33" s="535" customFormat="1" ht="25.5" customHeight="1" x14ac:dyDescent="0.2">
      <c r="A19" s="215"/>
      <c r="B19" s="824" t="s">
        <v>48</v>
      </c>
      <c r="C19" s="946">
        <f>'3.DL Naudas plūsma ar projektu'!B11</f>
        <v>0</v>
      </c>
      <c r="D19" s="947"/>
      <c r="E19" s="216">
        <v>0</v>
      </c>
      <c r="F19" s="187" t="s">
        <v>24</v>
      </c>
      <c r="G19" s="316">
        <f>('3.DL Naudas plūsma ar projektu'!E11-'2.DL Naudas plūsma bez projekta'!E11)*(1+$E19)</f>
        <v>7000</v>
      </c>
      <c r="H19" s="316">
        <f>('3.DL Naudas plūsma ar projektu'!F11-'2.DL Naudas plūsma bez projekta'!F11)*(1+$E19)</f>
        <v>7000</v>
      </c>
      <c r="I19" s="316">
        <f>('3.DL Naudas plūsma ar projektu'!G11-'2.DL Naudas plūsma bez projekta'!G11)*(1+$E19)</f>
        <v>7000</v>
      </c>
      <c r="J19" s="316">
        <f>('3.DL Naudas plūsma ar projektu'!H11-'2.DL Naudas plūsma bez projekta'!H11)*(1+$E19)</f>
        <v>7000</v>
      </c>
      <c r="K19" s="316">
        <f>('3.DL Naudas plūsma ar projektu'!I11-'2.DL Naudas plūsma bez projekta'!I11)*(1+$E19)</f>
        <v>7000</v>
      </c>
      <c r="L19" s="316">
        <f>('3.DL Naudas plūsma ar projektu'!J11-'2.DL Naudas plūsma bez projekta'!J11)*(1+$E19)</f>
        <v>7000</v>
      </c>
      <c r="M19" s="316">
        <f>('3.DL Naudas plūsma ar projektu'!K11-'2.DL Naudas plūsma bez projekta'!K11)*(1+$E19)</f>
        <v>7000</v>
      </c>
      <c r="N19" s="316">
        <f>('3.DL Naudas plūsma ar projektu'!L11-'2.DL Naudas plūsma bez projekta'!L11)*(1+$E19)</f>
        <v>7000</v>
      </c>
      <c r="O19" s="316">
        <f>('3.DL Naudas plūsma ar projektu'!M11-'2.DL Naudas plūsma bez projekta'!M11)*(1+$E19)</f>
        <v>7000</v>
      </c>
      <c r="P19" s="316">
        <f>('3.DL Naudas plūsma ar projektu'!N11-'2.DL Naudas plūsma bez projekta'!N11)*(1+$E19)</f>
        <v>7000</v>
      </c>
      <c r="Q19" s="316">
        <f>('3.DL Naudas plūsma ar projektu'!O11-'2.DL Naudas plūsma bez projekta'!O11)*(1+$E19)</f>
        <v>7000</v>
      </c>
      <c r="R19" s="316">
        <f>('3.DL Naudas plūsma ar projektu'!P11-'2.DL Naudas plūsma bez projekta'!P11)*(1+$E19)</f>
        <v>7000</v>
      </c>
      <c r="S19" s="316">
        <f>('3.DL Naudas plūsma ar projektu'!Q11-'2.DL Naudas plūsma bez projekta'!Q11)*(1+$E19)</f>
        <v>7000</v>
      </c>
      <c r="T19" s="316">
        <f>('3.DL Naudas plūsma ar projektu'!R11-'2.DL Naudas plūsma bez projekta'!R11)*(1+$E19)</f>
        <v>7000</v>
      </c>
      <c r="U19" s="316">
        <f>('3.DL Naudas plūsma ar projektu'!S11-'2.DL Naudas plūsma bez projekta'!S11)*(1+$E19)</f>
        <v>7000</v>
      </c>
      <c r="V19" s="316">
        <f>('3.DL Naudas plūsma ar projektu'!T11-'2.DL Naudas plūsma bez projekta'!T11)*(1+$E19)</f>
        <v>7000</v>
      </c>
      <c r="W19" s="316">
        <f>('3.DL Naudas plūsma ar projektu'!U11-'2.DL Naudas plūsma bez projekta'!U11)*(1+$E19)</f>
        <v>7000</v>
      </c>
      <c r="X19" s="316">
        <f>('3.DL Naudas plūsma ar projektu'!V11-'2.DL Naudas plūsma bez projekta'!V11)*(1+$E19)</f>
        <v>7000</v>
      </c>
      <c r="Y19" s="316">
        <f>('3.DL Naudas plūsma ar projektu'!W11-'2.DL Naudas plūsma bez projekta'!W11)*(1+$E19)</f>
        <v>7000</v>
      </c>
      <c r="Z19" s="316">
        <f>('3.DL Naudas plūsma ar projektu'!X11-'2.DL Naudas plūsma bez projekta'!X11)*(1+$E19)</f>
        <v>7000</v>
      </c>
      <c r="AA19" s="316">
        <f>('3.DL Naudas plūsma ar projektu'!Y11-'2.DL Naudas plūsma bez projekta'!Y11)*(1+$E19)</f>
        <v>7000</v>
      </c>
      <c r="AB19" s="316">
        <f>('3.DL Naudas plūsma ar projektu'!Z11-'2.DL Naudas plūsma bez projekta'!Z11)*(1+$E19)</f>
        <v>7000</v>
      </c>
      <c r="AC19" s="316">
        <f>('3.DL Naudas plūsma ar projektu'!AA11-'2.DL Naudas plūsma bez projekta'!AA11)*(1+$E19)</f>
        <v>7000</v>
      </c>
      <c r="AD19" s="316">
        <f>('3.DL Naudas plūsma ar projektu'!AB11-'2.DL Naudas plūsma bez projekta'!AB11)*(1+$E19)</f>
        <v>7000</v>
      </c>
      <c r="AE19" s="316">
        <f>('3.DL Naudas plūsma ar projektu'!AC11-'2.DL Naudas plūsma bez projekta'!AC11)*(1+$E19)</f>
        <v>7000</v>
      </c>
      <c r="AF19" s="317">
        <f t="shared" si="1"/>
        <v>175000</v>
      </c>
      <c r="AG19" s="528"/>
    </row>
    <row r="20" spans="1:33" s="535" customFormat="1" ht="25.5" customHeight="1" x14ac:dyDescent="0.2">
      <c r="A20" s="215"/>
      <c r="B20" s="824" t="s">
        <v>49</v>
      </c>
      <c r="C20" s="946">
        <f>'3.DL Naudas plūsma ar projektu'!B25</f>
        <v>0</v>
      </c>
      <c r="D20" s="947"/>
      <c r="E20" s="216">
        <v>0</v>
      </c>
      <c r="F20" s="187" t="s">
        <v>24</v>
      </c>
      <c r="G20" s="316">
        <f>('3.DL Naudas plūsma ar projektu'!E12-'2.DL Naudas plūsma bez projekta'!E12)*(1+$E20)</f>
        <v>0</v>
      </c>
      <c r="H20" s="316">
        <f>('3.DL Naudas plūsma ar projektu'!F12-'2.DL Naudas plūsma bez projekta'!F12)*(1+$E20)</f>
        <v>0</v>
      </c>
      <c r="I20" s="316">
        <f>('3.DL Naudas plūsma ar projektu'!G12-'2.DL Naudas plūsma bez projekta'!G12)*(1+$E20)</f>
        <v>0</v>
      </c>
      <c r="J20" s="316">
        <f>('3.DL Naudas plūsma ar projektu'!H12-'2.DL Naudas plūsma bez projekta'!H12)*(1+$E20)</f>
        <v>0</v>
      </c>
      <c r="K20" s="316">
        <f>('3.DL Naudas plūsma ar projektu'!I12-'2.DL Naudas plūsma bez projekta'!I12)*(1+$E20)</f>
        <v>0</v>
      </c>
      <c r="L20" s="316">
        <f>('3.DL Naudas plūsma ar projektu'!J12-'2.DL Naudas plūsma bez projekta'!J12)*(1+$E20)</f>
        <v>0</v>
      </c>
      <c r="M20" s="316">
        <f>('3.DL Naudas plūsma ar projektu'!K12-'2.DL Naudas plūsma bez projekta'!K12)*(1+$E20)</f>
        <v>0</v>
      </c>
      <c r="N20" s="316">
        <f>('3.DL Naudas plūsma ar projektu'!L12-'2.DL Naudas plūsma bez projekta'!L12)*(1+$E20)</f>
        <v>0</v>
      </c>
      <c r="O20" s="316">
        <f>('3.DL Naudas plūsma ar projektu'!M12-'2.DL Naudas plūsma bez projekta'!M12)*(1+$E20)</f>
        <v>0</v>
      </c>
      <c r="P20" s="316">
        <f>('3.DL Naudas plūsma ar projektu'!N12-'2.DL Naudas plūsma bez projekta'!N12)*(1+$E20)</f>
        <v>0</v>
      </c>
      <c r="Q20" s="316">
        <f>('3.DL Naudas plūsma ar projektu'!O12-'2.DL Naudas plūsma bez projekta'!O12)*(1+$E20)</f>
        <v>0</v>
      </c>
      <c r="R20" s="316">
        <f>('3.DL Naudas plūsma ar projektu'!P12-'2.DL Naudas plūsma bez projekta'!P12)*(1+$E20)</f>
        <v>0</v>
      </c>
      <c r="S20" s="316">
        <f>('3.DL Naudas plūsma ar projektu'!Q12-'2.DL Naudas plūsma bez projekta'!Q12)*(1+$E20)</f>
        <v>0</v>
      </c>
      <c r="T20" s="316">
        <f>('3.DL Naudas plūsma ar projektu'!R12-'2.DL Naudas plūsma bez projekta'!R12)*(1+$E20)</f>
        <v>0</v>
      </c>
      <c r="U20" s="316">
        <f>('3.DL Naudas plūsma ar projektu'!S12-'2.DL Naudas plūsma bez projekta'!S12)*(1+$E20)</f>
        <v>0</v>
      </c>
      <c r="V20" s="316">
        <f>('3.DL Naudas plūsma ar projektu'!T12-'2.DL Naudas plūsma bez projekta'!T12)*(1+$E20)</f>
        <v>0</v>
      </c>
      <c r="W20" s="316">
        <f>('3.DL Naudas plūsma ar projektu'!U12-'2.DL Naudas plūsma bez projekta'!U12)*(1+$E20)</f>
        <v>0</v>
      </c>
      <c r="X20" s="316">
        <f>('3.DL Naudas plūsma ar projektu'!V12-'2.DL Naudas plūsma bez projekta'!V12)*(1+$E20)</f>
        <v>0</v>
      </c>
      <c r="Y20" s="316">
        <f>('3.DL Naudas plūsma ar projektu'!W12-'2.DL Naudas plūsma bez projekta'!W12)*(1+$E20)</f>
        <v>0</v>
      </c>
      <c r="Z20" s="316">
        <f>('3.DL Naudas plūsma ar projektu'!X12-'2.DL Naudas plūsma bez projekta'!X12)*(1+$E20)</f>
        <v>0</v>
      </c>
      <c r="AA20" s="316">
        <f>('3.DL Naudas plūsma ar projektu'!Y12-'2.DL Naudas plūsma bez projekta'!Y12)*(1+$E20)</f>
        <v>0</v>
      </c>
      <c r="AB20" s="316">
        <f>('3.DL Naudas plūsma ar projektu'!Z12-'2.DL Naudas plūsma bez projekta'!Z12)*(1+$E20)</f>
        <v>0</v>
      </c>
      <c r="AC20" s="316">
        <f>('3.DL Naudas plūsma ar projektu'!AA12-'2.DL Naudas plūsma bez projekta'!AA12)*(1+$E20)</f>
        <v>0</v>
      </c>
      <c r="AD20" s="316">
        <f>('3.DL Naudas plūsma ar projektu'!AB12-'2.DL Naudas plūsma bez projekta'!AB12)*(1+$E20)</f>
        <v>0</v>
      </c>
      <c r="AE20" s="316">
        <f>('3.DL Naudas plūsma ar projektu'!AC12-'2.DL Naudas plūsma bez projekta'!AC12)*(1+$E20)</f>
        <v>0</v>
      </c>
      <c r="AF20" s="317"/>
      <c r="AG20" s="528"/>
    </row>
    <row r="21" spans="1:33" s="535" customFormat="1" ht="25.5" customHeight="1" x14ac:dyDescent="0.2">
      <c r="A21" s="215"/>
      <c r="B21" s="824" t="s">
        <v>50</v>
      </c>
      <c r="C21" s="946">
        <f>'3.DL Naudas plūsma ar projektu'!B26</f>
        <v>0</v>
      </c>
      <c r="D21" s="947"/>
      <c r="E21" s="216">
        <v>0</v>
      </c>
      <c r="F21" s="187" t="s">
        <v>24</v>
      </c>
      <c r="G21" s="316">
        <f>('3.DL Naudas plūsma ar projektu'!E13-'2.DL Naudas plūsma bez projekta'!E13)*(1+$E21)</f>
        <v>0</v>
      </c>
      <c r="H21" s="316">
        <f>('3.DL Naudas plūsma ar projektu'!F13-'2.DL Naudas plūsma bez projekta'!F13)*(1+$E21)</f>
        <v>0</v>
      </c>
      <c r="I21" s="316">
        <f>('3.DL Naudas plūsma ar projektu'!G13-'2.DL Naudas plūsma bez projekta'!G13)*(1+$E21)</f>
        <v>0</v>
      </c>
      <c r="J21" s="316">
        <f>('3.DL Naudas plūsma ar projektu'!H13-'2.DL Naudas plūsma bez projekta'!H13)*(1+$E21)</f>
        <v>0</v>
      </c>
      <c r="K21" s="316">
        <f>('3.DL Naudas plūsma ar projektu'!I13-'2.DL Naudas plūsma bez projekta'!I13)*(1+$E21)</f>
        <v>0</v>
      </c>
      <c r="L21" s="316">
        <f>('3.DL Naudas plūsma ar projektu'!J13-'2.DL Naudas plūsma bez projekta'!J13)*(1+$E21)</f>
        <v>0</v>
      </c>
      <c r="M21" s="316">
        <f>('3.DL Naudas plūsma ar projektu'!K13-'2.DL Naudas plūsma bez projekta'!K13)*(1+$E21)</f>
        <v>0</v>
      </c>
      <c r="N21" s="316">
        <f>('3.DL Naudas plūsma ar projektu'!L13-'2.DL Naudas plūsma bez projekta'!L13)*(1+$E21)</f>
        <v>0</v>
      </c>
      <c r="O21" s="316">
        <f>('3.DL Naudas plūsma ar projektu'!M13-'2.DL Naudas plūsma bez projekta'!M13)*(1+$E21)</f>
        <v>0</v>
      </c>
      <c r="P21" s="316">
        <f>('3.DL Naudas plūsma ar projektu'!N13-'2.DL Naudas plūsma bez projekta'!N13)*(1+$E21)</f>
        <v>0</v>
      </c>
      <c r="Q21" s="316">
        <f>('3.DL Naudas plūsma ar projektu'!O13-'2.DL Naudas plūsma bez projekta'!O13)*(1+$E21)</f>
        <v>0</v>
      </c>
      <c r="R21" s="316">
        <f>('3.DL Naudas plūsma ar projektu'!P13-'2.DL Naudas plūsma bez projekta'!P13)*(1+$E21)</f>
        <v>0</v>
      </c>
      <c r="S21" s="316">
        <f>('3.DL Naudas plūsma ar projektu'!Q13-'2.DL Naudas plūsma bez projekta'!Q13)*(1+$E21)</f>
        <v>0</v>
      </c>
      <c r="T21" s="316">
        <f>('3.DL Naudas plūsma ar projektu'!R13-'2.DL Naudas plūsma bez projekta'!R13)*(1+$E21)</f>
        <v>0</v>
      </c>
      <c r="U21" s="316">
        <f>('3.DL Naudas plūsma ar projektu'!S13-'2.DL Naudas plūsma bez projekta'!S13)*(1+$E21)</f>
        <v>0</v>
      </c>
      <c r="V21" s="316">
        <f>('3.DL Naudas plūsma ar projektu'!T13-'2.DL Naudas plūsma bez projekta'!T13)*(1+$E21)</f>
        <v>0</v>
      </c>
      <c r="W21" s="316">
        <f>('3.DL Naudas plūsma ar projektu'!U13-'2.DL Naudas plūsma bez projekta'!U13)*(1+$E21)</f>
        <v>0</v>
      </c>
      <c r="X21" s="316">
        <f>('3.DL Naudas plūsma ar projektu'!V13-'2.DL Naudas plūsma bez projekta'!V13)*(1+$E21)</f>
        <v>0</v>
      </c>
      <c r="Y21" s="316">
        <f>('3.DL Naudas plūsma ar projektu'!W13-'2.DL Naudas plūsma bez projekta'!W13)*(1+$E21)</f>
        <v>0</v>
      </c>
      <c r="Z21" s="316">
        <f>('3.DL Naudas plūsma ar projektu'!X13-'2.DL Naudas plūsma bez projekta'!X13)*(1+$E21)</f>
        <v>0</v>
      </c>
      <c r="AA21" s="316">
        <f>('3.DL Naudas plūsma ar projektu'!Y13-'2.DL Naudas plūsma bez projekta'!Y13)*(1+$E21)</f>
        <v>0</v>
      </c>
      <c r="AB21" s="316">
        <f>('3.DL Naudas plūsma ar projektu'!Z13-'2.DL Naudas plūsma bez projekta'!Z13)*(1+$E21)</f>
        <v>0</v>
      </c>
      <c r="AC21" s="316">
        <f>('3.DL Naudas plūsma ar projektu'!AA13-'2.DL Naudas plūsma bez projekta'!AA13)*(1+$E21)</f>
        <v>0</v>
      </c>
      <c r="AD21" s="316">
        <f>('3.DL Naudas plūsma ar projektu'!AB13-'2.DL Naudas plūsma bez projekta'!AB13)*(1+$E21)</f>
        <v>0</v>
      </c>
      <c r="AE21" s="316">
        <f>('3.DL Naudas plūsma ar projektu'!AC13-'2.DL Naudas plūsma bez projekta'!AC13)*(1+$E21)</f>
        <v>0</v>
      </c>
      <c r="AF21" s="317"/>
      <c r="AG21" s="528"/>
    </row>
    <row r="22" spans="1:33" s="535" customFormat="1" ht="25.5" customHeight="1" x14ac:dyDescent="0.2">
      <c r="A22" s="215"/>
      <c r="B22" s="824" t="s">
        <v>51</v>
      </c>
      <c r="C22" s="946">
        <f>'3.DL Naudas plūsma ar projektu'!B27</f>
        <v>0</v>
      </c>
      <c r="D22" s="947"/>
      <c r="E22" s="216">
        <v>0</v>
      </c>
      <c r="F22" s="187" t="s">
        <v>24</v>
      </c>
      <c r="G22" s="316">
        <f>('3.DL Naudas plūsma ar projektu'!E14-'2.DL Naudas plūsma bez projekta'!E14)*(1+$E22)</f>
        <v>0</v>
      </c>
      <c r="H22" s="316">
        <f>('3.DL Naudas plūsma ar projektu'!F14-'2.DL Naudas plūsma bez projekta'!F14)*(1+$E22)</f>
        <v>0</v>
      </c>
      <c r="I22" s="316">
        <f>('3.DL Naudas plūsma ar projektu'!G14-'2.DL Naudas plūsma bez projekta'!G14)*(1+$E22)</f>
        <v>0</v>
      </c>
      <c r="J22" s="316">
        <f>('3.DL Naudas plūsma ar projektu'!H14-'2.DL Naudas plūsma bez projekta'!H14)*(1+$E22)</f>
        <v>0</v>
      </c>
      <c r="K22" s="316">
        <f>('3.DL Naudas plūsma ar projektu'!I14-'2.DL Naudas plūsma bez projekta'!I14)*(1+$E22)</f>
        <v>0</v>
      </c>
      <c r="L22" s="316">
        <f>('3.DL Naudas plūsma ar projektu'!J14-'2.DL Naudas plūsma bez projekta'!J14)*(1+$E22)</f>
        <v>0</v>
      </c>
      <c r="M22" s="316">
        <f>('3.DL Naudas plūsma ar projektu'!K14-'2.DL Naudas plūsma bez projekta'!K14)*(1+$E22)</f>
        <v>0</v>
      </c>
      <c r="N22" s="316">
        <f>('3.DL Naudas plūsma ar projektu'!L14-'2.DL Naudas plūsma bez projekta'!L14)*(1+$E22)</f>
        <v>0</v>
      </c>
      <c r="O22" s="316">
        <f>('3.DL Naudas plūsma ar projektu'!M14-'2.DL Naudas plūsma bez projekta'!M14)*(1+$E22)</f>
        <v>0</v>
      </c>
      <c r="P22" s="316">
        <f>('3.DL Naudas plūsma ar projektu'!N14-'2.DL Naudas plūsma bez projekta'!N14)*(1+$E22)</f>
        <v>0</v>
      </c>
      <c r="Q22" s="316">
        <f>('3.DL Naudas plūsma ar projektu'!O14-'2.DL Naudas plūsma bez projekta'!O14)*(1+$E22)</f>
        <v>0</v>
      </c>
      <c r="R22" s="316">
        <f>('3.DL Naudas plūsma ar projektu'!P14-'2.DL Naudas plūsma bez projekta'!P14)*(1+$E22)</f>
        <v>0</v>
      </c>
      <c r="S22" s="316">
        <f>('3.DL Naudas plūsma ar projektu'!Q14-'2.DL Naudas plūsma bez projekta'!Q14)*(1+$E22)</f>
        <v>0</v>
      </c>
      <c r="T22" s="316">
        <f>('3.DL Naudas plūsma ar projektu'!R14-'2.DL Naudas plūsma bez projekta'!R14)*(1+$E22)</f>
        <v>0</v>
      </c>
      <c r="U22" s="316">
        <f>('3.DL Naudas plūsma ar projektu'!S14-'2.DL Naudas plūsma bez projekta'!S14)*(1+$E22)</f>
        <v>0</v>
      </c>
      <c r="V22" s="316">
        <f>('3.DL Naudas plūsma ar projektu'!T14-'2.DL Naudas plūsma bez projekta'!T14)*(1+$E22)</f>
        <v>0</v>
      </c>
      <c r="W22" s="316">
        <f>('3.DL Naudas plūsma ar projektu'!U14-'2.DL Naudas plūsma bez projekta'!U14)*(1+$E22)</f>
        <v>0</v>
      </c>
      <c r="X22" s="316">
        <f>('3.DL Naudas plūsma ar projektu'!V14-'2.DL Naudas plūsma bez projekta'!V14)*(1+$E22)</f>
        <v>0</v>
      </c>
      <c r="Y22" s="316">
        <f>('3.DL Naudas plūsma ar projektu'!W14-'2.DL Naudas plūsma bez projekta'!W14)*(1+$E22)</f>
        <v>0</v>
      </c>
      <c r="Z22" s="316">
        <f>('3.DL Naudas plūsma ar projektu'!X14-'2.DL Naudas plūsma bez projekta'!X14)*(1+$E22)</f>
        <v>0</v>
      </c>
      <c r="AA22" s="316">
        <f>('3.DL Naudas plūsma ar projektu'!Y14-'2.DL Naudas plūsma bez projekta'!Y14)*(1+$E22)</f>
        <v>0</v>
      </c>
      <c r="AB22" s="316">
        <f>('3.DL Naudas plūsma ar projektu'!Z14-'2.DL Naudas plūsma bez projekta'!Z14)*(1+$E22)</f>
        <v>0</v>
      </c>
      <c r="AC22" s="316">
        <f>('3.DL Naudas plūsma ar projektu'!AA14-'2.DL Naudas plūsma bez projekta'!AA14)*(1+$E22)</f>
        <v>0</v>
      </c>
      <c r="AD22" s="316">
        <f>('3.DL Naudas plūsma ar projektu'!AB14-'2.DL Naudas plūsma bez projekta'!AB14)*(1+$E22)</f>
        <v>0</v>
      </c>
      <c r="AE22" s="316">
        <f>('3.DL Naudas plūsma ar projektu'!AC14-'2.DL Naudas plūsma bez projekta'!AC14)*(1+$E22)</f>
        <v>0</v>
      </c>
      <c r="AF22" s="317"/>
      <c r="AG22" s="528"/>
    </row>
    <row r="23" spans="1:33" s="535" customFormat="1" ht="25.5" customHeight="1" x14ac:dyDescent="0.2">
      <c r="A23" s="215"/>
      <c r="B23" s="824" t="s">
        <v>342</v>
      </c>
      <c r="C23" s="822">
        <f>'3.DL Naudas plūsma ar projektu'!B28</f>
        <v>0</v>
      </c>
      <c r="D23" s="823"/>
      <c r="E23" s="216">
        <v>0</v>
      </c>
      <c r="F23" s="187" t="s">
        <v>24</v>
      </c>
      <c r="G23" s="316">
        <f>('3.DL Naudas plūsma ar projektu'!E15-'2.DL Naudas plūsma bez projekta'!E15)*(1+$E23)</f>
        <v>0</v>
      </c>
      <c r="H23" s="316">
        <f>('3.DL Naudas plūsma ar projektu'!F15-'2.DL Naudas plūsma bez projekta'!F15)*(1+$E23)</f>
        <v>0</v>
      </c>
      <c r="I23" s="316">
        <f>('3.DL Naudas plūsma ar projektu'!G15-'2.DL Naudas plūsma bez projekta'!G15)*(1+$E23)</f>
        <v>0</v>
      </c>
      <c r="J23" s="316">
        <f>('3.DL Naudas plūsma ar projektu'!H15-'2.DL Naudas plūsma bez projekta'!H15)*(1+$E23)</f>
        <v>0</v>
      </c>
      <c r="K23" s="316">
        <f>('3.DL Naudas plūsma ar projektu'!I15-'2.DL Naudas plūsma bez projekta'!I15)*(1+$E23)</f>
        <v>0</v>
      </c>
      <c r="L23" s="316">
        <f>('3.DL Naudas plūsma ar projektu'!J15-'2.DL Naudas plūsma bez projekta'!J15)*(1+$E23)</f>
        <v>0</v>
      </c>
      <c r="M23" s="316">
        <f>('3.DL Naudas plūsma ar projektu'!K15-'2.DL Naudas plūsma bez projekta'!K15)*(1+$E23)</f>
        <v>0</v>
      </c>
      <c r="N23" s="316">
        <f>('3.DL Naudas plūsma ar projektu'!L15-'2.DL Naudas plūsma bez projekta'!L15)*(1+$E23)</f>
        <v>0</v>
      </c>
      <c r="O23" s="316">
        <f>('3.DL Naudas plūsma ar projektu'!M15-'2.DL Naudas plūsma bez projekta'!M15)*(1+$E23)</f>
        <v>0</v>
      </c>
      <c r="P23" s="316">
        <f>('3.DL Naudas plūsma ar projektu'!N15-'2.DL Naudas plūsma bez projekta'!N15)*(1+$E23)</f>
        <v>0</v>
      </c>
      <c r="Q23" s="316">
        <f>('3.DL Naudas plūsma ar projektu'!O15-'2.DL Naudas plūsma bez projekta'!O15)*(1+$E23)</f>
        <v>0</v>
      </c>
      <c r="R23" s="316">
        <f>('3.DL Naudas plūsma ar projektu'!P15-'2.DL Naudas plūsma bez projekta'!P15)*(1+$E23)</f>
        <v>0</v>
      </c>
      <c r="S23" s="316">
        <f>('3.DL Naudas plūsma ar projektu'!Q15-'2.DL Naudas plūsma bez projekta'!Q15)*(1+$E23)</f>
        <v>0</v>
      </c>
      <c r="T23" s="316">
        <f>('3.DL Naudas plūsma ar projektu'!R15-'2.DL Naudas plūsma bez projekta'!R15)*(1+$E23)</f>
        <v>0</v>
      </c>
      <c r="U23" s="316">
        <f>('3.DL Naudas plūsma ar projektu'!S15-'2.DL Naudas plūsma bez projekta'!S15)*(1+$E23)</f>
        <v>0</v>
      </c>
      <c r="V23" s="316">
        <f>('3.DL Naudas plūsma ar projektu'!T15-'2.DL Naudas plūsma bez projekta'!T15)*(1+$E23)</f>
        <v>0</v>
      </c>
      <c r="W23" s="316">
        <f>('3.DL Naudas plūsma ar projektu'!U15-'2.DL Naudas plūsma bez projekta'!U15)*(1+$E23)</f>
        <v>0</v>
      </c>
      <c r="X23" s="316">
        <f>('3.DL Naudas plūsma ar projektu'!V15-'2.DL Naudas plūsma bez projekta'!V15)*(1+$E23)</f>
        <v>0</v>
      </c>
      <c r="Y23" s="316">
        <f>('3.DL Naudas plūsma ar projektu'!W15-'2.DL Naudas plūsma bez projekta'!W15)*(1+$E23)</f>
        <v>0</v>
      </c>
      <c r="Z23" s="316">
        <f>('3.DL Naudas plūsma ar projektu'!X15-'2.DL Naudas plūsma bez projekta'!X15)*(1+$E23)</f>
        <v>0</v>
      </c>
      <c r="AA23" s="316">
        <f>('3.DL Naudas plūsma ar projektu'!Y15-'2.DL Naudas plūsma bez projekta'!Y15)*(1+$E23)</f>
        <v>0</v>
      </c>
      <c r="AB23" s="316">
        <f>('3.DL Naudas plūsma ar projektu'!Z15-'2.DL Naudas plūsma bez projekta'!Z15)*(1+$E23)</f>
        <v>0</v>
      </c>
      <c r="AC23" s="316">
        <f>('3.DL Naudas plūsma ar projektu'!AA15-'2.DL Naudas plūsma bez projekta'!AA15)*(1+$E23)</f>
        <v>0</v>
      </c>
      <c r="AD23" s="316">
        <f>('3.DL Naudas plūsma ar projektu'!AB15-'2.DL Naudas plūsma bez projekta'!AB15)*(1+$E23)</f>
        <v>0</v>
      </c>
      <c r="AE23" s="316">
        <f>('3.DL Naudas plūsma ar projektu'!AC15-'2.DL Naudas plūsma bez projekta'!AC15)*(1+$E23)</f>
        <v>0</v>
      </c>
      <c r="AF23" s="317"/>
      <c r="AG23" s="528"/>
    </row>
    <row r="24" spans="1:33" s="535" customFormat="1" ht="24.75" customHeight="1" x14ac:dyDescent="0.2">
      <c r="A24" s="215"/>
      <c r="B24" s="824" t="s">
        <v>343</v>
      </c>
      <c r="C24" s="946">
        <f>'3.DL Naudas plūsma ar projektu'!B29</f>
        <v>0</v>
      </c>
      <c r="D24" s="947"/>
      <c r="E24" s="216">
        <v>0</v>
      </c>
      <c r="F24" s="187" t="s">
        <v>24</v>
      </c>
      <c r="G24" s="316">
        <f>('3.DL Naudas plūsma ar projektu'!E16-'2.DL Naudas plūsma bez projekta'!E16)*(1+$E24)</f>
        <v>0</v>
      </c>
      <c r="H24" s="316">
        <f>('3.DL Naudas plūsma ar projektu'!F16-'2.DL Naudas plūsma bez projekta'!F16)*(1+$E24)</f>
        <v>0</v>
      </c>
      <c r="I24" s="316">
        <f>('3.DL Naudas plūsma ar projektu'!G16-'2.DL Naudas plūsma bez projekta'!G16)*(1+$E24)</f>
        <v>0</v>
      </c>
      <c r="J24" s="316">
        <f>('3.DL Naudas plūsma ar projektu'!H16-'2.DL Naudas plūsma bez projekta'!H16)*(1+$E24)</f>
        <v>0</v>
      </c>
      <c r="K24" s="316">
        <f>('3.DL Naudas plūsma ar projektu'!I16-'2.DL Naudas plūsma bez projekta'!I16)*(1+$E24)</f>
        <v>0</v>
      </c>
      <c r="L24" s="316">
        <f>('3.DL Naudas plūsma ar projektu'!J16-'2.DL Naudas plūsma bez projekta'!J16)*(1+$E24)</f>
        <v>0</v>
      </c>
      <c r="M24" s="316">
        <f>('3.DL Naudas plūsma ar projektu'!K16-'2.DL Naudas plūsma bez projekta'!K16)*(1+$E24)</f>
        <v>0</v>
      </c>
      <c r="N24" s="316">
        <f>('3.DL Naudas plūsma ar projektu'!L16-'2.DL Naudas plūsma bez projekta'!L16)*(1+$E24)</f>
        <v>0</v>
      </c>
      <c r="O24" s="316">
        <f>('3.DL Naudas plūsma ar projektu'!M16-'2.DL Naudas plūsma bez projekta'!M16)*(1+$E24)</f>
        <v>0</v>
      </c>
      <c r="P24" s="316">
        <f>('3.DL Naudas plūsma ar projektu'!N16-'2.DL Naudas plūsma bez projekta'!N16)*(1+$E24)</f>
        <v>0</v>
      </c>
      <c r="Q24" s="316">
        <f>('3.DL Naudas plūsma ar projektu'!O16-'2.DL Naudas plūsma bez projekta'!O16)*(1+$E24)</f>
        <v>0</v>
      </c>
      <c r="R24" s="316">
        <f>('3.DL Naudas plūsma ar projektu'!P16-'2.DL Naudas plūsma bez projekta'!P16)*(1+$E24)</f>
        <v>0</v>
      </c>
      <c r="S24" s="316">
        <f>('3.DL Naudas plūsma ar projektu'!Q16-'2.DL Naudas plūsma bez projekta'!Q16)*(1+$E24)</f>
        <v>0</v>
      </c>
      <c r="T24" s="316">
        <f>('3.DL Naudas plūsma ar projektu'!R16-'2.DL Naudas plūsma bez projekta'!R16)*(1+$E24)</f>
        <v>0</v>
      </c>
      <c r="U24" s="316">
        <f>('3.DL Naudas plūsma ar projektu'!S16-'2.DL Naudas plūsma bez projekta'!S16)*(1+$E24)</f>
        <v>0</v>
      </c>
      <c r="V24" s="316">
        <f>('3.DL Naudas plūsma ar projektu'!T16-'2.DL Naudas plūsma bez projekta'!T16)*(1+$E24)</f>
        <v>0</v>
      </c>
      <c r="W24" s="316">
        <f>('3.DL Naudas plūsma ar projektu'!U16-'2.DL Naudas plūsma bez projekta'!U16)*(1+$E24)</f>
        <v>0</v>
      </c>
      <c r="X24" s="316">
        <f>('3.DL Naudas plūsma ar projektu'!V16-'2.DL Naudas plūsma bez projekta'!V16)*(1+$E24)</f>
        <v>0</v>
      </c>
      <c r="Y24" s="316">
        <f>('3.DL Naudas plūsma ar projektu'!W16-'2.DL Naudas plūsma bez projekta'!W16)*(1+$E24)</f>
        <v>0</v>
      </c>
      <c r="Z24" s="316">
        <f>('3.DL Naudas plūsma ar projektu'!X16-'2.DL Naudas plūsma bez projekta'!X16)*(1+$E24)</f>
        <v>0</v>
      </c>
      <c r="AA24" s="316">
        <f>('3.DL Naudas plūsma ar projektu'!Y16-'2.DL Naudas plūsma bez projekta'!Y16)*(1+$E24)</f>
        <v>0</v>
      </c>
      <c r="AB24" s="316">
        <f>('3.DL Naudas plūsma ar projektu'!Z16-'2.DL Naudas plūsma bez projekta'!Z16)*(1+$E24)</f>
        <v>0</v>
      </c>
      <c r="AC24" s="316">
        <f>('3.DL Naudas plūsma ar projektu'!AA16-'2.DL Naudas plūsma bez projekta'!AA16)*(1+$E24)</f>
        <v>0</v>
      </c>
      <c r="AD24" s="316">
        <f>('3.DL Naudas plūsma ar projektu'!AB16-'2.DL Naudas plūsma bez projekta'!AB16)*(1+$E24)</f>
        <v>0</v>
      </c>
      <c r="AE24" s="316">
        <f>('3.DL Naudas plūsma ar projektu'!AC16-'2.DL Naudas plūsma bez projekta'!AC16)*(1+$E24)</f>
        <v>0</v>
      </c>
      <c r="AF24" s="317">
        <f t="shared" si="1"/>
        <v>0</v>
      </c>
      <c r="AG24" s="528"/>
    </row>
    <row r="25" spans="1:33" s="535" customFormat="1" ht="24" customHeight="1" x14ac:dyDescent="0.2">
      <c r="A25" s="215"/>
      <c r="B25" s="824" t="s">
        <v>513</v>
      </c>
      <c r="C25" s="946">
        <f>'3.DL Naudas plūsma ar projektu'!B30</f>
        <v>0</v>
      </c>
      <c r="D25" s="947"/>
      <c r="E25" s="216">
        <v>0</v>
      </c>
      <c r="F25" s="187" t="s">
        <v>24</v>
      </c>
      <c r="G25" s="316">
        <f>('3.DL Naudas plūsma ar projektu'!E17-'2.DL Naudas plūsma bez projekta'!E17)*(1+$E25)</f>
        <v>0</v>
      </c>
      <c r="H25" s="316">
        <f>('3.DL Naudas plūsma ar projektu'!F17-'2.DL Naudas plūsma bez projekta'!F17)*(1+$E25)</f>
        <v>0</v>
      </c>
      <c r="I25" s="316">
        <f>('3.DL Naudas plūsma ar projektu'!G17-'2.DL Naudas plūsma bez projekta'!G17)*(1+$E25)</f>
        <v>0</v>
      </c>
      <c r="J25" s="316">
        <f>('3.DL Naudas plūsma ar projektu'!H17-'2.DL Naudas plūsma bez projekta'!H17)*(1+$E25)</f>
        <v>0</v>
      </c>
      <c r="K25" s="316">
        <f>('3.DL Naudas plūsma ar projektu'!I17-'2.DL Naudas plūsma bez projekta'!I17)*(1+$E25)</f>
        <v>0</v>
      </c>
      <c r="L25" s="316">
        <f>('3.DL Naudas plūsma ar projektu'!J17-'2.DL Naudas plūsma bez projekta'!J17)*(1+$E25)</f>
        <v>0</v>
      </c>
      <c r="M25" s="316">
        <f>('3.DL Naudas plūsma ar projektu'!K17-'2.DL Naudas plūsma bez projekta'!K17)*(1+$E25)</f>
        <v>0</v>
      </c>
      <c r="N25" s="316">
        <f>('3.DL Naudas plūsma ar projektu'!L17-'2.DL Naudas plūsma bez projekta'!L17)*(1+$E25)</f>
        <v>0</v>
      </c>
      <c r="O25" s="316">
        <f>('3.DL Naudas plūsma ar projektu'!M17-'2.DL Naudas plūsma bez projekta'!M17)*(1+$E25)</f>
        <v>0</v>
      </c>
      <c r="P25" s="316">
        <f>('3.DL Naudas plūsma ar projektu'!N17-'2.DL Naudas plūsma bez projekta'!N17)*(1+$E25)</f>
        <v>0</v>
      </c>
      <c r="Q25" s="316">
        <f>('3.DL Naudas plūsma ar projektu'!O17-'2.DL Naudas plūsma bez projekta'!O17)*(1+$E25)</f>
        <v>0</v>
      </c>
      <c r="R25" s="316">
        <f>('3.DL Naudas plūsma ar projektu'!P17-'2.DL Naudas plūsma bez projekta'!P17)*(1+$E25)</f>
        <v>0</v>
      </c>
      <c r="S25" s="316">
        <f>('3.DL Naudas plūsma ar projektu'!Q17-'2.DL Naudas plūsma bez projekta'!Q17)*(1+$E25)</f>
        <v>0</v>
      </c>
      <c r="T25" s="316">
        <f>('3.DL Naudas plūsma ar projektu'!R17-'2.DL Naudas plūsma bez projekta'!R17)*(1+$E25)</f>
        <v>0</v>
      </c>
      <c r="U25" s="316">
        <f>('3.DL Naudas plūsma ar projektu'!S17-'2.DL Naudas plūsma bez projekta'!S17)*(1+$E25)</f>
        <v>0</v>
      </c>
      <c r="V25" s="316">
        <f>('3.DL Naudas plūsma ar projektu'!T17-'2.DL Naudas plūsma bez projekta'!T17)*(1+$E25)</f>
        <v>0</v>
      </c>
      <c r="W25" s="316">
        <f>('3.DL Naudas plūsma ar projektu'!U17-'2.DL Naudas plūsma bez projekta'!U17)*(1+$E25)</f>
        <v>0</v>
      </c>
      <c r="X25" s="316">
        <f>('3.DL Naudas plūsma ar projektu'!V17-'2.DL Naudas plūsma bez projekta'!V17)*(1+$E25)</f>
        <v>0</v>
      </c>
      <c r="Y25" s="316">
        <f>('3.DL Naudas plūsma ar projektu'!W17-'2.DL Naudas plūsma bez projekta'!W17)*(1+$E25)</f>
        <v>0</v>
      </c>
      <c r="Z25" s="316">
        <f>('3.DL Naudas plūsma ar projektu'!X17-'2.DL Naudas plūsma bez projekta'!X17)*(1+$E25)</f>
        <v>0</v>
      </c>
      <c r="AA25" s="316">
        <f>('3.DL Naudas plūsma ar projektu'!Y17-'2.DL Naudas plūsma bez projekta'!Y17)*(1+$E25)</f>
        <v>0</v>
      </c>
      <c r="AB25" s="316">
        <f>('3.DL Naudas plūsma ar projektu'!Z17-'2.DL Naudas plūsma bez projekta'!Z17)*(1+$E25)</f>
        <v>0</v>
      </c>
      <c r="AC25" s="316">
        <f>('3.DL Naudas plūsma ar projektu'!AA17-'2.DL Naudas plūsma bez projekta'!AA17)*(1+$E25)</f>
        <v>0</v>
      </c>
      <c r="AD25" s="316">
        <f>('3.DL Naudas plūsma ar projektu'!AB17-'2.DL Naudas plūsma bez projekta'!AB17)*(1+$E25)</f>
        <v>0</v>
      </c>
      <c r="AE25" s="316">
        <f>('3.DL Naudas plūsma ar projektu'!AC17-'2.DL Naudas plūsma bez projekta'!AC17)*(1+$E25)</f>
        <v>0</v>
      </c>
      <c r="AF25" s="317">
        <f t="shared" si="1"/>
        <v>0</v>
      </c>
      <c r="AG25" s="528"/>
    </row>
    <row r="26" spans="1:33" s="535" customFormat="1" ht="17.25" customHeight="1" x14ac:dyDescent="0.2">
      <c r="A26" s="215"/>
      <c r="B26" s="824" t="s">
        <v>514</v>
      </c>
      <c r="C26" s="946">
        <f>'3.DL Naudas plūsma ar projektu'!B31</f>
        <v>0</v>
      </c>
      <c r="D26" s="947"/>
      <c r="E26" s="216">
        <v>0</v>
      </c>
      <c r="F26" s="187" t="s">
        <v>24</v>
      </c>
      <c r="G26" s="316">
        <f>('3.DL Naudas plūsma ar projektu'!E18-'2.DL Naudas plūsma bez projekta'!E18)*(1+$E26)</f>
        <v>0</v>
      </c>
      <c r="H26" s="316">
        <f>('3.DL Naudas plūsma ar projektu'!F18-'2.DL Naudas plūsma bez projekta'!F18)*(1+$E26)</f>
        <v>0</v>
      </c>
      <c r="I26" s="316">
        <f>('3.DL Naudas plūsma ar projektu'!G18-'2.DL Naudas plūsma bez projekta'!G18)*(1+$E26)</f>
        <v>0</v>
      </c>
      <c r="J26" s="316">
        <f>('3.DL Naudas plūsma ar projektu'!H18-'2.DL Naudas plūsma bez projekta'!H18)*(1+$E26)</f>
        <v>0</v>
      </c>
      <c r="K26" s="316">
        <f>('3.DL Naudas plūsma ar projektu'!I18-'2.DL Naudas plūsma bez projekta'!I18)*(1+$E26)</f>
        <v>0</v>
      </c>
      <c r="L26" s="316">
        <f>('3.DL Naudas plūsma ar projektu'!J18-'2.DL Naudas plūsma bez projekta'!J18)*(1+$E26)</f>
        <v>0</v>
      </c>
      <c r="M26" s="316">
        <f>('3.DL Naudas plūsma ar projektu'!K18-'2.DL Naudas plūsma bez projekta'!K18)*(1+$E26)</f>
        <v>0</v>
      </c>
      <c r="N26" s="316">
        <f>('3.DL Naudas plūsma ar projektu'!L18-'2.DL Naudas plūsma bez projekta'!L18)*(1+$E26)</f>
        <v>0</v>
      </c>
      <c r="O26" s="316">
        <f>('3.DL Naudas plūsma ar projektu'!M18-'2.DL Naudas plūsma bez projekta'!M18)*(1+$E26)</f>
        <v>0</v>
      </c>
      <c r="P26" s="316">
        <f>('3.DL Naudas plūsma ar projektu'!N18-'2.DL Naudas plūsma bez projekta'!N18)*(1+$E26)</f>
        <v>0</v>
      </c>
      <c r="Q26" s="316">
        <f>('3.DL Naudas plūsma ar projektu'!O18-'2.DL Naudas plūsma bez projekta'!O18)*(1+$E26)</f>
        <v>0</v>
      </c>
      <c r="R26" s="316">
        <f>('3.DL Naudas plūsma ar projektu'!P18-'2.DL Naudas plūsma bez projekta'!P18)*(1+$E26)</f>
        <v>0</v>
      </c>
      <c r="S26" s="316">
        <f>('3.DL Naudas plūsma ar projektu'!Q18-'2.DL Naudas plūsma bez projekta'!Q18)*(1+$E26)</f>
        <v>0</v>
      </c>
      <c r="T26" s="316">
        <f>('3.DL Naudas plūsma ar projektu'!R18-'2.DL Naudas plūsma bez projekta'!R18)*(1+$E26)</f>
        <v>0</v>
      </c>
      <c r="U26" s="316">
        <f>('3.DL Naudas plūsma ar projektu'!S18-'2.DL Naudas plūsma bez projekta'!S18)*(1+$E26)</f>
        <v>0</v>
      </c>
      <c r="V26" s="316">
        <f>('3.DL Naudas plūsma ar projektu'!T18-'2.DL Naudas plūsma bez projekta'!T18)*(1+$E26)</f>
        <v>0</v>
      </c>
      <c r="W26" s="316">
        <f>('3.DL Naudas plūsma ar projektu'!U18-'2.DL Naudas plūsma bez projekta'!U18)*(1+$E26)</f>
        <v>0</v>
      </c>
      <c r="X26" s="316">
        <f>('3.DL Naudas plūsma ar projektu'!V18-'2.DL Naudas plūsma bez projekta'!V18)*(1+$E26)</f>
        <v>0</v>
      </c>
      <c r="Y26" s="316">
        <f>('3.DL Naudas plūsma ar projektu'!W18-'2.DL Naudas plūsma bez projekta'!W18)*(1+$E26)</f>
        <v>0</v>
      </c>
      <c r="Z26" s="316">
        <f>('3.DL Naudas plūsma ar projektu'!X18-'2.DL Naudas plūsma bez projekta'!X18)*(1+$E26)</f>
        <v>0</v>
      </c>
      <c r="AA26" s="316">
        <f>('3.DL Naudas plūsma ar projektu'!Y18-'2.DL Naudas plūsma bez projekta'!Y18)*(1+$E26)</f>
        <v>0</v>
      </c>
      <c r="AB26" s="316">
        <f>('3.DL Naudas plūsma ar projektu'!Z18-'2.DL Naudas plūsma bez projekta'!Z18)*(1+$E26)</f>
        <v>0</v>
      </c>
      <c r="AC26" s="316">
        <f>('3.DL Naudas plūsma ar projektu'!AA18-'2.DL Naudas plūsma bez projekta'!AA18)*(1+$E26)</f>
        <v>0</v>
      </c>
      <c r="AD26" s="316">
        <f>('3.DL Naudas plūsma ar projektu'!AB18-'2.DL Naudas plūsma bez projekta'!AB18)*(1+$E26)</f>
        <v>0</v>
      </c>
      <c r="AE26" s="316">
        <f>('3.DL Naudas plūsma ar projektu'!AC18-'2.DL Naudas plūsma bez projekta'!AC18)*(1+$E26)</f>
        <v>0</v>
      </c>
      <c r="AF26" s="317">
        <f t="shared" si="1"/>
        <v>0</v>
      </c>
      <c r="AG26" s="528"/>
    </row>
    <row r="27" spans="1:33" s="535" customFormat="1" ht="27.75" customHeight="1" x14ac:dyDescent="0.2">
      <c r="A27" s="215"/>
      <c r="B27" s="824" t="s">
        <v>515</v>
      </c>
      <c r="C27" s="946">
        <f>'3.DL Naudas plūsma ar projektu'!B32</f>
        <v>0</v>
      </c>
      <c r="D27" s="947"/>
      <c r="E27" s="216">
        <v>0</v>
      </c>
      <c r="F27" s="187" t="s">
        <v>24</v>
      </c>
      <c r="G27" s="316">
        <f>('3.DL Naudas plūsma ar projektu'!E19-'2.DL Naudas plūsma bez projekta'!E19)*(1+$E27)</f>
        <v>0</v>
      </c>
      <c r="H27" s="316">
        <f>('3.DL Naudas plūsma ar projektu'!F19-'2.DL Naudas plūsma bez projekta'!F19)*(1+$E27)</f>
        <v>0</v>
      </c>
      <c r="I27" s="316">
        <f>('3.DL Naudas plūsma ar projektu'!G19-'2.DL Naudas plūsma bez projekta'!G19)*(1+$E27)</f>
        <v>0</v>
      </c>
      <c r="J27" s="316">
        <f>('3.DL Naudas plūsma ar projektu'!H19-'2.DL Naudas plūsma bez projekta'!H19)*(1+$E27)</f>
        <v>0</v>
      </c>
      <c r="K27" s="316">
        <f>('3.DL Naudas plūsma ar projektu'!I19-'2.DL Naudas plūsma bez projekta'!I19)*(1+$E27)</f>
        <v>0</v>
      </c>
      <c r="L27" s="316">
        <f>('3.DL Naudas plūsma ar projektu'!J19-'2.DL Naudas plūsma bez projekta'!J19)*(1+$E27)</f>
        <v>0</v>
      </c>
      <c r="M27" s="316">
        <f>('3.DL Naudas plūsma ar projektu'!K19-'2.DL Naudas plūsma bez projekta'!K19)*(1+$E27)</f>
        <v>0</v>
      </c>
      <c r="N27" s="316">
        <f>('3.DL Naudas plūsma ar projektu'!L19-'2.DL Naudas plūsma bez projekta'!L19)*(1+$E27)</f>
        <v>0</v>
      </c>
      <c r="O27" s="316">
        <f>('3.DL Naudas plūsma ar projektu'!M19-'2.DL Naudas plūsma bez projekta'!M19)*(1+$E27)</f>
        <v>0</v>
      </c>
      <c r="P27" s="316">
        <f>('3.DL Naudas plūsma ar projektu'!N19-'2.DL Naudas plūsma bez projekta'!N19)*(1+$E27)</f>
        <v>0</v>
      </c>
      <c r="Q27" s="316">
        <f>('3.DL Naudas plūsma ar projektu'!O19-'2.DL Naudas plūsma bez projekta'!O19)*(1+$E27)</f>
        <v>0</v>
      </c>
      <c r="R27" s="316">
        <f>('3.DL Naudas plūsma ar projektu'!P19-'2.DL Naudas plūsma bez projekta'!P19)*(1+$E27)</f>
        <v>0</v>
      </c>
      <c r="S27" s="316">
        <f>('3.DL Naudas plūsma ar projektu'!Q19-'2.DL Naudas plūsma bez projekta'!Q19)*(1+$E27)</f>
        <v>0</v>
      </c>
      <c r="T27" s="316">
        <f>('3.DL Naudas plūsma ar projektu'!R19-'2.DL Naudas plūsma bez projekta'!R19)*(1+$E27)</f>
        <v>0</v>
      </c>
      <c r="U27" s="316">
        <f>('3.DL Naudas plūsma ar projektu'!S19-'2.DL Naudas plūsma bez projekta'!S19)*(1+$E27)</f>
        <v>0</v>
      </c>
      <c r="V27" s="316">
        <f>('3.DL Naudas plūsma ar projektu'!T19-'2.DL Naudas plūsma bez projekta'!T19)*(1+$E27)</f>
        <v>0</v>
      </c>
      <c r="W27" s="316">
        <f>('3.DL Naudas plūsma ar projektu'!U19-'2.DL Naudas plūsma bez projekta'!U19)*(1+$E27)</f>
        <v>0</v>
      </c>
      <c r="X27" s="316">
        <f>('3.DL Naudas plūsma ar projektu'!V19-'2.DL Naudas plūsma bez projekta'!V19)*(1+$E27)</f>
        <v>0</v>
      </c>
      <c r="Y27" s="316">
        <f>('3.DL Naudas plūsma ar projektu'!W19-'2.DL Naudas plūsma bez projekta'!W19)*(1+$E27)</f>
        <v>0</v>
      </c>
      <c r="Z27" s="316">
        <f>('3.DL Naudas plūsma ar projektu'!X19-'2.DL Naudas plūsma bez projekta'!X19)*(1+$E27)</f>
        <v>0</v>
      </c>
      <c r="AA27" s="316">
        <f>('3.DL Naudas plūsma ar projektu'!Y19-'2.DL Naudas plūsma bez projekta'!Y19)*(1+$E27)</f>
        <v>0</v>
      </c>
      <c r="AB27" s="316">
        <f>('3.DL Naudas plūsma ar projektu'!Z19-'2.DL Naudas plūsma bez projekta'!Z19)*(1+$E27)</f>
        <v>0</v>
      </c>
      <c r="AC27" s="316">
        <f>('3.DL Naudas plūsma ar projektu'!AA19-'2.DL Naudas plūsma bez projekta'!AA19)*(1+$E27)</f>
        <v>0</v>
      </c>
      <c r="AD27" s="316">
        <f>('3.DL Naudas plūsma ar projektu'!AB19-'2.DL Naudas plūsma bez projekta'!AB19)*(1+$E27)</f>
        <v>0</v>
      </c>
      <c r="AE27" s="316">
        <f>('3.DL Naudas plūsma ar projektu'!AC19-'2.DL Naudas plūsma bez projekta'!AC19)*(1+$E27)</f>
        <v>0</v>
      </c>
      <c r="AF27" s="317">
        <f t="shared" si="1"/>
        <v>0</v>
      </c>
      <c r="AG27" s="528"/>
    </row>
    <row r="28" spans="1:33" s="535" customFormat="1" ht="12" customHeight="1" x14ac:dyDescent="0.2">
      <c r="A28" s="215"/>
      <c r="B28" s="824" t="s">
        <v>516</v>
      </c>
      <c r="C28" s="946">
        <f>'3.DL Naudas plūsma ar projektu'!B33</f>
        <v>0</v>
      </c>
      <c r="D28" s="947"/>
      <c r="E28" s="216">
        <v>0</v>
      </c>
      <c r="F28" s="187" t="s">
        <v>24</v>
      </c>
      <c r="G28" s="316">
        <f>('3.DL Naudas plūsma ar projektu'!E20-'2.DL Naudas plūsma bez projekta'!E20)*(1+$E28)</f>
        <v>0</v>
      </c>
      <c r="H28" s="316">
        <f>('3.DL Naudas plūsma ar projektu'!F20-'2.DL Naudas plūsma bez projekta'!F20)*(1+$E28)</f>
        <v>0</v>
      </c>
      <c r="I28" s="316">
        <f>('3.DL Naudas plūsma ar projektu'!G20-'2.DL Naudas plūsma bez projekta'!G20)*(1+$E28)</f>
        <v>0</v>
      </c>
      <c r="J28" s="316">
        <f>('3.DL Naudas plūsma ar projektu'!H20-'2.DL Naudas plūsma bez projekta'!H20)*(1+$E28)</f>
        <v>0</v>
      </c>
      <c r="K28" s="316">
        <f>('3.DL Naudas plūsma ar projektu'!I20-'2.DL Naudas plūsma bez projekta'!I20)*(1+$E28)</f>
        <v>0</v>
      </c>
      <c r="L28" s="316">
        <f>('3.DL Naudas plūsma ar projektu'!J20-'2.DL Naudas plūsma bez projekta'!J20)*(1+$E28)</f>
        <v>0</v>
      </c>
      <c r="M28" s="316">
        <f>('3.DL Naudas plūsma ar projektu'!K20-'2.DL Naudas plūsma bez projekta'!K20)*(1+$E28)</f>
        <v>0</v>
      </c>
      <c r="N28" s="316">
        <f>('3.DL Naudas plūsma ar projektu'!L20-'2.DL Naudas plūsma bez projekta'!L20)*(1+$E28)</f>
        <v>0</v>
      </c>
      <c r="O28" s="316">
        <f>('3.DL Naudas plūsma ar projektu'!M20-'2.DL Naudas plūsma bez projekta'!M20)*(1+$E28)</f>
        <v>0</v>
      </c>
      <c r="P28" s="316">
        <f>('3.DL Naudas plūsma ar projektu'!N20-'2.DL Naudas plūsma bez projekta'!N20)*(1+$E28)</f>
        <v>0</v>
      </c>
      <c r="Q28" s="316">
        <f>('3.DL Naudas plūsma ar projektu'!O20-'2.DL Naudas plūsma bez projekta'!O20)*(1+$E28)</f>
        <v>0</v>
      </c>
      <c r="R28" s="316">
        <f>('3.DL Naudas plūsma ar projektu'!P20-'2.DL Naudas plūsma bez projekta'!P20)*(1+$E28)</f>
        <v>0</v>
      </c>
      <c r="S28" s="316">
        <f>('3.DL Naudas plūsma ar projektu'!Q20-'2.DL Naudas plūsma bez projekta'!Q20)*(1+$E28)</f>
        <v>0</v>
      </c>
      <c r="T28" s="316">
        <f>('3.DL Naudas plūsma ar projektu'!R20-'2.DL Naudas plūsma bez projekta'!R20)*(1+$E28)</f>
        <v>0</v>
      </c>
      <c r="U28" s="316">
        <f>('3.DL Naudas plūsma ar projektu'!S20-'2.DL Naudas plūsma bez projekta'!S20)*(1+$E28)</f>
        <v>0</v>
      </c>
      <c r="V28" s="316">
        <f>('3.DL Naudas plūsma ar projektu'!T20-'2.DL Naudas plūsma bez projekta'!T20)*(1+$E28)</f>
        <v>0</v>
      </c>
      <c r="W28" s="316">
        <f>('3.DL Naudas plūsma ar projektu'!U20-'2.DL Naudas plūsma bez projekta'!U20)*(1+$E28)</f>
        <v>0</v>
      </c>
      <c r="X28" s="316">
        <f>('3.DL Naudas plūsma ar projektu'!V20-'2.DL Naudas plūsma bez projekta'!V20)*(1+$E28)</f>
        <v>0</v>
      </c>
      <c r="Y28" s="316">
        <f>('3.DL Naudas plūsma ar projektu'!W20-'2.DL Naudas plūsma bez projekta'!W20)*(1+$E28)</f>
        <v>0</v>
      </c>
      <c r="Z28" s="316">
        <f>('3.DL Naudas plūsma ar projektu'!X20-'2.DL Naudas plūsma bez projekta'!X20)*(1+$E28)</f>
        <v>0</v>
      </c>
      <c r="AA28" s="316">
        <f>('3.DL Naudas plūsma ar projektu'!Y20-'2.DL Naudas plūsma bez projekta'!Y20)*(1+$E28)</f>
        <v>0</v>
      </c>
      <c r="AB28" s="316">
        <f>('3.DL Naudas plūsma ar projektu'!Z20-'2.DL Naudas plūsma bez projekta'!Z20)*(1+$E28)</f>
        <v>0</v>
      </c>
      <c r="AC28" s="316">
        <f>('3.DL Naudas plūsma ar projektu'!AA20-'2.DL Naudas plūsma bez projekta'!AA20)*(1+$E28)</f>
        <v>0</v>
      </c>
      <c r="AD28" s="316">
        <f>('3.DL Naudas plūsma ar projektu'!AB20-'2.DL Naudas plūsma bez projekta'!AB20)*(1+$E28)</f>
        <v>0</v>
      </c>
      <c r="AE28" s="316">
        <f>('3.DL Naudas plūsma ar projektu'!AC20-'2.DL Naudas plūsma bez projekta'!AC20)*(1+$E28)</f>
        <v>0</v>
      </c>
      <c r="AF28" s="317">
        <f t="shared" si="1"/>
        <v>0</v>
      </c>
      <c r="AG28" s="528"/>
    </row>
    <row r="29" spans="1:33" s="535" customFormat="1" ht="12.75" x14ac:dyDescent="0.2">
      <c r="A29" s="218"/>
      <c r="B29" s="828" t="s">
        <v>93</v>
      </c>
      <c r="C29" s="962" t="s">
        <v>87</v>
      </c>
      <c r="D29" s="963"/>
      <c r="E29" s="216">
        <v>0</v>
      </c>
      <c r="F29" s="187" t="s">
        <v>24</v>
      </c>
      <c r="G29" s="318">
        <f>'3.DL Naudas plūsma ar projektu'!E57*(1+$E29)</f>
        <v>0</v>
      </c>
      <c r="H29" s="318">
        <f>'3.DL Naudas plūsma ar projektu'!F57*(1+$E29)</f>
        <v>0</v>
      </c>
      <c r="I29" s="318">
        <f>'3.DL Naudas plūsma ar projektu'!G57*(1+$E29)</f>
        <v>0</v>
      </c>
      <c r="J29" s="318">
        <f>'3.DL Naudas plūsma ar projektu'!H57*(1+$E29)</f>
        <v>0</v>
      </c>
      <c r="K29" s="318">
        <f>'3.DL Naudas plūsma ar projektu'!I57*(1+$E29)</f>
        <v>0</v>
      </c>
      <c r="L29" s="318">
        <f>'3.DL Naudas plūsma ar projektu'!J57*(1+$E29)</f>
        <v>0</v>
      </c>
      <c r="M29" s="318">
        <f>'3.DL Naudas plūsma ar projektu'!K57*(1+$E29)</f>
        <v>0</v>
      </c>
      <c r="N29" s="318">
        <f>'3.DL Naudas plūsma ar projektu'!L57*(1+$E29)</f>
        <v>0</v>
      </c>
      <c r="O29" s="318">
        <f>'3.DL Naudas plūsma ar projektu'!M57*(1+$E29)</f>
        <v>0</v>
      </c>
      <c r="P29" s="318">
        <f>'3.DL Naudas plūsma ar projektu'!N57*(1+$E29)</f>
        <v>0</v>
      </c>
      <c r="Q29" s="318">
        <f>'3.DL Naudas plūsma ar projektu'!O57*(1+$E29)</f>
        <v>0</v>
      </c>
      <c r="R29" s="318">
        <f>'3.DL Naudas plūsma ar projektu'!P57*(1+$E29)</f>
        <v>0</v>
      </c>
      <c r="S29" s="318">
        <f>'3.DL Naudas plūsma ar projektu'!Q57*(1+$E29)</f>
        <v>0</v>
      </c>
      <c r="T29" s="318">
        <f>'3.DL Naudas plūsma ar projektu'!R57*(1+$E29)</f>
        <v>0</v>
      </c>
      <c r="U29" s="318">
        <f>'3.DL Naudas plūsma ar projektu'!S57*(1+$E29)</f>
        <v>0</v>
      </c>
      <c r="V29" s="318">
        <f>'3.DL Naudas plūsma ar projektu'!T57*(1+$E29)</f>
        <v>0</v>
      </c>
      <c r="W29" s="318">
        <f>'3.DL Naudas plūsma ar projektu'!U57*(1+$E29)</f>
        <v>0</v>
      </c>
      <c r="X29" s="318">
        <f>'3.DL Naudas plūsma ar projektu'!V57*(1+$E29)</f>
        <v>0</v>
      </c>
      <c r="Y29" s="318">
        <f>'3.DL Naudas plūsma ar projektu'!W57*(1+$E29)</f>
        <v>0</v>
      </c>
      <c r="Z29" s="318">
        <f>'3.DL Naudas plūsma ar projektu'!X57*(1+$E29)</f>
        <v>0</v>
      </c>
      <c r="AA29" s="318">
        <f>'3.DL Naudas plūsma ar projektu'!Y57*(1+$E29)</f>
        <v>0</v>
      </c>
      <c r="AB29" s="318">
        <f>'3.DL Naudas plūsma ar projektu'!Z57*(1+$E29)</f>
        <v>0</v>
      </c>
      <c r="AC29" s="318">
        <f>'3.DL Naudas plūsma ar projektu'!AA57*(1+$E29)</f>
        <v>0</v>
      </c>
      <c r="AD29" s="318">
        <f>'3.DL Naudas plūsma ar projektu'!AB57*(1+$E29)</f>
        <v>0</v>
      </c>
      <c r="AE29" s="318">
        <f>'3.DL Naudas plūsma ar projektu'!AC57*(1+$E29)</f>
        <v>0</v>
      </c>
      <c r="AF29" s="317">
        <f t="shared" si="1"/>
        <v>0</v>
      </c>
      <c r="AG29" s="528"/>
    </row>
    <row r="30" spans="1:33" s="528" customFormat="1" ht="12.75" x14ac:dyDescent="0.2">
      <c r="A30" s="218"/>
      <c r="B30" s="828" t="s">
        <v>158</v>
      </c>
      <c r="C30" s="828" t="s">
        <v>344</v>
      </c>
      <c r="D30" s="161"/>
      <c r="E30" s="709"/>
      <c r="F30" s="187" t="s">
        <v>24</v>
      </c>
      <c r="G30" s="318">
        <f>G29+G18+G8</f>
        <v>14500</v>
      </c>
      <c r="H30" s="318">
        <f t="shared" ref="H30:AE30" si="3">H29+H18+H8</f>
        <v>14500</v>
      </c>
      <c r="I30" s="318">
        <f t="shared" si="3"/>
        <v>14500</v>
      </c>
      <c r="J30" s="318">
        <f t="shared" si="3"/>
        <v>14500</v>
      </c>
      <c r="K30" s="318">
        <f t="shared" si="3"/>
        <v>14500</v>
      </c>
      <c r="L30" s="318">
        <f t="shared" si="3"/>
        <v>14500</v>
      </c>
      <c r="M30" s="318">
        <f t="shared" si="3"/>
        <v>14500</v>
      </c>
      <c r="N30" s="318">
        <f t="shared" si="3"/>
        <v>14500</v>
      </c>
      <c r="O30" s="318">
        <f t="shared" si="3"/>
        <v>14500</v>
      </c>
      <c r="P30" s="318">
        <f t="shared" si="3"/>
        <v>14500</v>
      </c>
      <c r="Q30" s="318">
        <f t="shared" si="3"/>
        <v>14500</v>
      </c>
      <c r="R30" s="318">
        <f t="shared" si="3"/>
        <v>14500</v>
      </c>
      <c r="S30" s="318">
        <f t="shared" si="3"/>
        <v>14500</v>
      </c>
      <c r="T30" s="318">
        <f t="shared" si="3"/>
        <v>14500</v>
      </c>
      <c r="U30" s="318">
        <f t="shared" si="3"/>
        <v>14500</v>
      </c>
      <c r="V30" s="318">
        <f t="shared" si="3"/>
        <v>14500</v>
      </c>
      <c r="W30" s="318">
        <f t="shared" si="3"/>
        <v>14500</v>
      </c>
      <c r="X30" s="318">
        <f t="shared" si="3"/>
        <v>14500</v>
      </c>
      <c r="Y30" s="318">
        <f t="shared" si="3"/>
        <v>14500</v>
      </c>
      <c r="Z30" s="318">
        <f t="shared" si="3"/>
        <v>14500</v>
      </c>
      <c r="AA30" s="318">
        <f t="shared" si="3"/>
        <v>14500</v>
      </c>
      <c r="AB30" s="318">
        <f t="shared" si="3"/>
        <v>14500</v>
      </c>
      <c r="AC30" s="318">
        <f t="shared" si="3"/>
        <v>14500</v>
      </c>
      <c r="AD30" s="318">
        <f t="shared" si="3"/>
        <v>14500</v>
      </c>
      <c r="AE30" s="318">
        <f t="shared" si="3"/>
        <v>14500</v>
      </c>
      <c r="AF30" s="317">
        <f t="shared" si="1"/>
        <v>362500</v>
      </c>
    </row>
    <row r="31" spans="1:33" s="528" customFormat="1" ht="12.75" x14ac:dyDescent="0.2">
      <c r="A31" s="218"/>
      <c r="B31" s="828" t="s">
        <v>94</v>
      </c>
      <c r="C31" s="27" t="s">
        <v>345</v>
      </c>
      <c r="D31" s="27"/>
      <c r="E31" s="708"/>
      <c r="F31" s="187" t="s">
        <v>24</v>
      </c>
      <c r="G31" s="319">
        <f>SUM(G32:G40)</f>
        <v>4500</v>
      </c>
      <c r="H31" s="319">
        <f t="shared" ref="H31:AE31" si="4">SUM(H32:H40)</f>
        <v>4500</v>
      </c>
      <c r="I31" s="319">
        <f t="shared" si="4"/>
        <v>4500</v>
      </c>
      <c r="J31" s="319">
        <f t="shared" si="4"/>
        <v>4500</v>
      </c>
      <c r="K31" s="319">
        <f t="shared" si="4"/>
        <v>4500</v>
      </c>
      <c r="L31" s="319">
        <f t="shared" si="4"/>
        <v>4500</v>
      </c>
      <c r="M31" s="319">
        <f t="shared" si="4"/>
        <v>4500</v>
      </c>
      <c r="N31" s="319">
        <f t="shared" si="4"/>
        <v>4500</v>
      </c>
      <c r="O31" s="319">
        <f t="shared" si="4"/>
        <v>4500</v>
      </c>
      <c r="P31" s="319">
        <f t="shared" si="4"/>
        <v>4500</v>
      </c>
      <c r="Q31" s="319">
        <f t="shared" si="4"/>
        <v>4500</v>
      </c>
      <c r="R31" s="319">
        <f t="shared" si="4"/>
        <v>4500</v>
      </c>
      <c r="S31" s="319">
        <f t="shared" si="4"/>
        <v>4500</v>
      </c>
      <c r="T31" s="319">
        <f t="shared" si="4"/>
        <v>4500</v>
      </c>
      <c r="U31" s="319">
        <f t="shared" si="4"/>
        <v>4500</v>
      </c>
      <c r="V31" s="319">
        <f t="shared" si="4"/>
        <v>4500</v>
      </c>
      <c r="W31" s="319">
        <f t="shared" si="4"/>
        <v>4500</v>
      </c>
      <c r="X31" s="319">
        <f t="shared" si="4"/>
        <v>4500</v>
      </c>
      <c r="Y31" s="319">
        <f t="shared" si="4"/>
        <v>4500</v>
      </c>
      <c r="Z31" s="319">
        <f t="shared" si="4"/>
        <v>4500</v>
      </c>
      <c r="AA31" s="319">
        <f t="shared" si="4"/>
        <v>4500</v>
      </c>
      <c r="AB31" s="319">
        <f t="shared" si="4"/>
        <v>4500</v>
      </c>
      <c r="AC31" s="319">
        <f t="shared" si="4"/>
        <v>4500</v>
      </c>
      <c r="AD31" s="319">
        <f t="shared" si="4"/>
        <v>4500</v>
      </c>
      <c r="AE31" s="319">
        <f t="shared" si="4"/>
        <v>4500</v>
      </c>
      <c r="AF31" s="317">
        <f t="shared" si="1"/>
        <v>112500</v>
      </c>
    </row>
    <row r="32" spans="1:33" s="535" customFormat="1" ht="12.75" x14ac:dyDescent="0.2">
      <c r="A32" s="215"/>
      <c r="B32" s="824" t="s">
        <v>346</v>
      </c>
      <c r="C32" s="956" t="str">
        <f>'6.DL Soc.ekon.analīze'!B17</f>
        <v>Zaudējumi...</v>
      </c>
      <c r="D32" s="957"/>
      <c r="E32" s="216">
        <v>0</v>
      </c>
      <c r="F32" s="187" t="s">
        <v>24</v>
      </c>
      <c r="G32" s="313">
        <f>'6.DL Soc.ekon.analīze'!D17*(1+$E32)</f>
        <v>4500</v>
      </c>
      <c r="H32" s="313">
        <f>'6.DL Soc.ekon.analīze'!E17*(1+$E32)</f>
        <v>4500</v>
      </c>
      <c r="I32" s="313">
        <f>'6.DL Soc.ekon.analīze'!F17*(1+$E32)</f>
        <v>4500</v>
      </c>
      <c r="J32" s="313">
        <f>'6.DL Soc.ekon.analīze'!G17*(1+$E32)</f>
        <v>4500</v>
      </c>
      <c r="K32" s="313">
        <f>'6.DL Soc.ekon.analīze'!H17*(1+$E32)</f>
        <v>4500</v>
      </c>
      <c r="L32" s="313">
        <f>'6.DL Soc.ekon.analīze'!I17*(1+$E32)</f>
        <v>4500</v>
      </c>
      <c r="M32" s="313">
        <f>'6.DL Soc.ekon.analīze'!J17*(1+$E32)</f>
        <v>4500</v>
      </c>
      <c r="N32" s="313">
        <f>'6.DL Soc.ekon.analīze'!K17*(1+$E32)</f>
        <v>4500</v>
      </c>
      <c r="O32" s="313">
        <f>'6.DL Soc.ekon.analīze'!L17*(1+$E32)</f>
        <v>4500</v>
      </c>
      <c r="P32" s="313">
        <f>'6.DL Soc.ekon.analīze'!M17*(1+$E32)</f>
        <v>4500</v>
      </c>
      <c r="Q32" s="313">
        <f>'6.DL Soc.ekon.analīze'!N17*(1+$E32)</f>
        <v>4500</v>
      </c>
      <c r="R32" s="313">
        <f>'6.DL Soc.ekon.analīze'!O17*(1+$E32)</f>
        <v>4500</v>
      </c>
      <c r="S32" s="313">
        <f>'6.DL Soc.ekon.analīze'!P17*(1+$E32)</f>
        <v>4500</v>
      </c>
      <c r="T32" s="313">
        <f>'6.DL Soc.ekon.analīze'!Q17*(1+$E32)</f>
        <v>4500</v>
      </c>
      <c r="U32" s="313">
        <f>'6.DL Soc.ekon.analīze'!R17*(1+$E32)</f>
        <v>4500</v>
      </c>
      <c r="V32" s="313">
        <f>'6.DL Soc.ekon.analīze'!S17*(1+$E32)</f>
        <v>4500</v>
      </c>
      <c r="W32" s="313">
        <f>'6.DL Soc.ekon.analīze'!T17*(1+$E32)</f>
        <v>4500</v>
      </c>
      <c r="X32" s="313">
        <f>'6.DL Soc.ekon.analīze'!U17*(1+$E32)</f>
        <v>4500</v>
      </c>
      <c r="Y32" s="313">
        <f>'6.DL Soc.ekon.analīze'!V17*(1+$E32)</f>
        <v>4500</v>
      </c>
      <c r="Z32" s="313">
        <f>'6.DL Soc.ekon.analīze'!W17*(1+$E32)</f>
        <v>4500</v>
      </c>
      <c r="AA32" s="313">
        <f>'6.DL Soc.ekon.analīze'!X17*(1+$E32)</f>
        <v>4500</v>
      </c>
      <c r="AB32" s="313">
        <f>'6.DL Soc.ekon.analīze'!Y17*(1+$E32)</f>
        <v>4500</v>
      </c>
      <c r="AC32" s="313">
        <f>'6.DL Soc.ekon.analīze'!Z17*(1+$E32)</f>
        <v>4500</v>
      </c>
      <c r="AD32" s="313">
        <f>'6.DL Soc.ekon.analīze'!AA17*(1+$E32)</f>
        <v>4500</v>
      </c>
      <c r="AE32" s="313">
        <f>'6.DL Soc.ekon.analīze'!AB17*(1+$E32)</f>
        <v>4500</v>
      </c>
      <c r="AF32" s="317">
        <f t="shared" si="1"/>
        <v>112500</v>
      </c>
      <c r="AG32" s="528"/>
    </row>
    <row r="33" spans="1:33" s="535" customFormat="1" ht="12.75" x14ac:dyDescent="0.2">
      <c r="A33" s="215"/>
      <c r="B33" s="824" t="s">
        <v>347</v>
      </c>
      <c r="C33" s="956" t="str">
        <f>'6.DL Soc.ekon.analīze'!B18</f>
        <v>Zaudējumi...</v>
      </c>
      <c r="D33" s="957"/>
      <c r="E33" s="216">
        <v>0</v>
      </c>
      <c r="F33" s="187" t="s">
        <v>24</v>
      </c>
      <c r="G33" s="313">
        <f>'6.DL Soc.ekon.analīze'!D18*(1+$E33)</f>
        <v>0</v>
      </c>
      <c r="H33" s="313">
        <f>'6.DL Soc.ekon.analīze'!E18*(1+$E33)</f>
        <v>0</v>
      </c>
      <c r="I33" s="313">
        <f>'6.DL Soc.ekon.analīze'!F18*(1+$E33)</f>
        <v>0</v>
      </c>
      <c r="J33" s="313">
        <f>'6.DL Soc.ekon.analīze'!G18*(1+$E33)</f>
        <v>0</v>
      </c>
      <c r="K33" s="313">
        <f>'6.DL Soc.ekon.analīze'!H18*(1+$E33)</f>
        <v>0</v>
      </c>
      <c r="L33" s="313">
        <f>'6.DL Soc.ekon.analīze'!I18*(1+$E33)</f>
        <v>0</v>
      </c>
      <c r="M33" s="313">
        <f>'6.DL Soc.ekon.analīze'!J18*(1+$E33)</f>
        <v>0</v>
      </c>
      <c r="N33" s="313">
        <f>'6.DL Soc.ekon.analīze'!K18*(1+$E33)</f>
        <v>0</v>
      </c>
      <c r="O33" s="313">
        <f>'6.DL Soc.ekon.analīze'!L18*(1+$E33)</f>
        <v>0</v>
      </c>
      <c r="P33" s="313">
        <f>'6.DL Soc.ekon.analīze'!M18*(1+$E33)</f>
        <v>0</v>
      </c>
      <c r="Q33" s="313">
        <f>'6.DL Soc.ekon.analīze'!N18*(1+$E33)</f>
        <v>0</v>
      </c>
      <c r="R33" s="313">
        <f>'6.DL Soc.ekon.analīze'!O18*(1+$E33)</f>
        <v>0</v>
      </c>
      <c r="S33" s="313">
        <f>'6.DL Soc.ekon.analīze'!P18*(1+$E33)</f>
        <v>0</v>
      </c>
      <c r="T33" s="313">
        <f>'6.DL Soc.ekon.analīze'!Q18*(1+$E33)</f>
        <v>0</v>
      </c>
      <c r="U33" s="313">
        <f>'6.DL Soc.ekon.analīze'!R18*(1+$E33)</f>
        <v>0</v>
      </c>
      <c r="V33" s="313">
        <f>'6.DL Soc.ekon.analīze'!S18*(1+$E33)</f>
        <v>0</v>
      </c>
      <c r="W33" s="313">
        <f>'6.DL Soc.ekon.analīze'!T18*(1+$E33)</f>
        <v>0</v>
      </c>
      <c r="X33" s="313">
        <f>'6.DL Soc.ekon.analīze'!U18*(1+$E33)</f>
        <v>0</v>
      </c>
      <c r="Y33" s="313">
        <f>'6.DL Soc.ekon.analīze'!V18*(1+$E33)</f>
        <v>0</v>
      </c>
      <c r="Z33" s="313">
        <f>'6.DL Soc.ekon.analīze'!W18*(1+$E33)</f>
        <v>0</v>
      </c>
      <c r="AA33" s="313">
        <f>'6.DL Soc.ekon.analīze'!X18*(1+$E33)</f>
        <v>0</v>
      </c>
      <c r="AB33" s="313">
        <f>'6.DL Soc.ekon.analīze'!Y18*(1+$E33)</f>
        <v>0</v>
      </c>
      <c r="AC33" s="313">
        <f>'6.DL Soc.ekon.analīze'!Z18*(1+$E33)</f>
        <v>0</v>
      </c>
      <c r="AD33" s="313">
        <f>'6.DL Soc.ekon.analīze'!AA18*(1+$E33)</f>
        <v>0</v>
      </c>
      <c r="AE33" s="313">
        <f>'6.DL Soc.ekon.analīze'!AB18*(1+$E33)</f>
        <v>0</v>
      </c>
      <c r="AF33" s="317">
        <f t="shared" si="1"/>
        <v>0</v>
      </c>
      <c r="AG33" s="528"/>
    </row>
    <row r="34" spans="1:33" s="535" customFormat="1" ht="12.75" x14ac:dyDescent="0.2">
      <c r="A34" s="215"/>
      <c r="B34" s="824" t="s">
        <v>348</v>
      </c>
      <c r="C34" s="956" t="str">
        <f>'6.DL Soc.ekon.analīze'!B19</f>
        <v>Zaudējumi...</v>
      </c>
      <c r="D34" s="957"/>
      <c r="E34" s="216">
        <v>0</v>
      </c>
      <c r="F34" s="187" t="s">
        <v>24</v>
      </c>
      <c r="G34" s="313">
        <f>'6.DL Soc.ekon.analīze'!D19*(1+$E34)</f>
        <v>0</v>
      </c>
      <c r="H34" s="313">
        <f>'6.DL Soc.ekon.analīze'!E19*(1+$E34)</f>
        <v>0</v>
      </c>
      <c r="I34" s="313">
        <f>'6.DL Soc.ekon.analīze'!F19*(1+$E34)</f>
        <v>0</v>
      </c>
      <c r="J34" s="313">
        <f>'6.DL Soc.ekon.analīze'!G19*(1+$E34)</f>
        <v>0</v>
      </c>
      <c r="K34" s="313">
        <f>'6.DL Soc.ekon.analīze'!H19*(1+$E34)</f>
        <v>0</v>
      </c>
      <c r="L34" s="313">
        <f>'6.DL Soc.ekon.analīze'!I19*(1+$E34)</f>
        <v>0</v>
      </c>
      <c r="M34" s="313">
        <f>'6.DL Soc.ekon.analīze'!J19*(1+$E34)</f>
        <v>0</v>
      </c>
      <c r="N34" s="313">
        <f>'6.DL Soc.ekon.analīze'!K19*(1+$E34)</f>
        <v>0</v>
      </c>
      <c r="O34" s="313">
        <f>'6.DL Soc.ekon.analīze'!L19*(1+$E34)</f>
        <v>0</v>
      </c>
      <c r="P34" s="313">
        <f>'6.DL Soc.ekon.analīze'!M19*(1+$E34)</f>
        <v>0</v>
      </c>
      <c r="Q34" s="313">
        <f>'6.DL Soc.ekon.analīze'!N19*(1+$E34)</f>
        <v>0</v>
      </c>
      <c r="R34" s="313">
        <f>'6.DL Soc.ekon.analīze'!O19*(1+$E34)</f>
        <v>0</v>
      </c>
      <c r="S34" s="313">
        <f>'6.DL Soc.ekon.analīze'!P19*(1+$E34)</f>
        <v>0</v>
      </c>
      <c r="T34" s="313">
        <f>'6.DL Soc.ekon.analīze'!Q19*(1+$E34)</f>
        <v>0</v>
      </c>
      <c r="U34" s="313">
        <f>'6.DL Soc.ekon.analīze'!R19*(1+$E34)</f>
        <v>0</v>
      </c>
      <c r="V34" s="313">
        <f>'6.DL Soc.ekon.analīze'!S19*(1+$E34)</f>
        <v>0</v>
      </c>
      <c r="W34" s="313">
        <f>'6.DL Soc.ekon.analīze'!T19*(1+$E34)</f>
        <v>0</v>
      </c>
      <c r="X34" s="313">
        <f>'6.DL Soc.ekon.analīze'!U19*(1+$E34)</f>
        <v>0</v>
      </c>
      <c r="Y34" s="313">
        <f>'6.DL Soc.ekon.analīze'!V19*(1+$E34)</f>
        <v>0</v>
      </c>
      <c r="Z34" s="313">
        <f>'6.DL Soc.ekon.analīze'!W19*(1+$E34)</f>
        <v>0</v>
      </c>
      <c r="AA34" s="313">
        <f>'6.DL Soc.ekon.analīze'!X19*(1+$E34)</f>
        <v>0</v>
      </c>
      <c r="AB34" s="313">
        <f>'6.DL Soc.ekon.analīze'!Y19*(1+$E34)</f>
        <v>0</v>
      </c>
      <c r="AC34" s="313">
        <f>'6.DL Soc.ekon.analīze'!Z19*(1+$E34)</f>
        <v>0</v>
      </c>
      <c r="AD34" s="313">
        <f>'6.DL Soc.ekon.analīze'!AA19*(1+$E34)</f>
        <v>0</v>
      </c>
      <c r="AE34" s="313">
        <f>'6.DL Soc.ekon.analīze'!AB19*(1+$E34)</f>
        <v>0</v>
      </c>
      <c r="AF34" s="317">
        <f t="shared" si="1"/>
        <v>0</v>
      </c>
      <c r="AG34" s="528"/>
    </row>
    <row r="35" spans="1:33" s="535" customFormat="1" ht="12.75" x14ac:dyDescent="0.2">
      <c r="A35" s="215"/>
      <c r="B35" s="824" t="s">
        <v>349</v>
      </c>
      <c r="C35" s="956" t="str">
        <f>'6.DL Soc.ekon.analīze'!B20</f>
        <v>Zaudējumi...</v>
      </c>
      <c r="D35" s="957"/>
      <c r="E35" s="216">
        <v>0</v>
      </c>
      <c r="F35" s="187" t="s">
        <v>24</v>
      </c>
      <c r="G35" s="313">
        <f>'6.DL Soc.ekon.analīze'!D20*(1+$E35)</f>
        <v>0</v>
      </c>
      <c r="H35" s="313">
        <f>'6.DL Soc.ekon.analīze'!E20*(1+$E35)</f>
        <v>0</v>
      </c>
      <c r="I35" s="313">
        <f>'6.DL Soc.ekon.analīze'!F20*(1+$E35)</f>
        <v>0</v>
      </c>
      <c r="J35" s="313">
        <f>'6.DL Soc.ekon.analīze'!G20*(1+$E35)</f>
        <v>0</v>
      </c>
      <c r="K35" s="313">
        <f>'6.DL Soc.ekon.analīze'!H20*(1+$E35)</f>
        <v>0</v>
      </c>
      <c r="L35" s="313">
        <f>'6.DL Soc.ekon.analīze'!I20*(1+$E35)</f>
        <v>0</v>
      </c>
      <c r="M35" s="313">
        <f>'6.DL Soc.ekon.analīze'!J20*(1+$E35)</f>
        <v>0</v>
      </c>
      <c r="N35" s="313">
        <f>'6.DL Soc.ekon.analīze'!K20*(1+$E35)</f>
        <v>0</v>
      </c>
      <c r="O35" s="313">
        <f>'6.DL Soc.ekon.analīze'!L20*(1+$E35)</f>
        <v>0</v>
      </c>
      <c r="P35" s="313">
        <f>'6.DL Soc.ekon.analīze'!M20*(1+$E35)</f>
        <v>0</v>
      </c>
      <c r="Q35" s="313">
        <f>'6.DL Soc.ekon.analīze'!N20*(1+$E35)</f>
        <v>0</v>
      </c>
      <c r="R35" s="313">
        <f>'6.DL Soc.ekon.analīze'!O20*(1+$E35)</f>
        <v>0</v>
      </c>
      <c r="S35" s="313">
        <f>'6.DL Soc.ekon.analīze'!P20*(1+$E35)</f>
        <v>0</v>
      </c>
      <c r="T35" s="313">
        <f>'6.DL Soc.ekon.analīze'!Q20*(1+$E35)</f>
        <v>0</v>
      </c>
      <c r="U35" s="313">
        <f>'6.DL Soc.ekon.analīze'!R20*(1+$E35)</f>
        <v>0</v>
      </c>
      <c r="V35" s="313">
        <f>'6.DL Soc.ekon.analīze'!S20*(1+$E35)</f>
        <v>0</v>
      </c>
      <c r="W35" s="313">
        <f>'6.DL Soc.ekon.analīze'!T20*(1+$E35)</f>
        <v>0</v>
      </c>
      <c r="X35" s="313">
        <f>'6.DL Soc.ekon.analīze'!U20*(1+$E35)</f>
        <v>0</v>
      </c>
      <c r="Y35" s="313">
        <f>'6.DL Soc.ekon.analīze'!V20*(1+$E35)</f>
        <v>0</v>
      </c>
      <c r="Z35" s="313">
        <f>'6.DL Soc.ekon.analīze'!W20*(1+$E35)</f>
        <v>0</v>
      </c>
      <c r="AA35" s="313">
        <f>'6.DL Soc.ekon.analīze'!X20*(1+$E35)</f>
        <v>0</v>
      </c>
      <c r="AB35" s="313">
        <f>'6.DL Soc.ekon.analīze'!Y20*(1+$E35)</f>
        <v>0</v>
      </c>
      <c r="AC35" s="313">
        <f>'6.DL Soc.ekon.analīze'!Z20*(1+$E35)</f>
        <v>0</v>
      </c>
      <c r="AD35" s="313">
        <f>'6.DL Soc.ekon.analīze'!AA20*(1+$E35)</f>
        <v>0</v>
      </c>
      <c r="AE35" s="313">
        <f>'6.DL Soc.ekon.analīze'!AB20*(1+$E35)</f>
        <v>0</v>
      </c>
      <c r="AF35" s="317">
        <f t="shared" si="1"/>
        <v>0</v>
      </c>
      <c r="AG35" s="528"/>
    </row>
    <row r="36" spans="1:33" s="535" customFormat="1" ht="12.75" x14ac:dyDescent="0.2">
      <c r="A36" s="215"/>
      <c r="B36" s="824" t="s">
        <v>350</v>
      </c>
      <c r="C36" s="956" t="str">
        <f>'6.DL Soc.ekon.analīze'!B21</f>
        <v>Zaudējumi...</v>
      </c>
      <c r="D36" s="957"/>
      <c r="E36" s="216">
        <v>0</v>
      </c>
      <c r="F36" s="187" t="s">
        <v>24</v>
      </c>
      <c r="G36" s="313">
        <f>'6.DL Soc.ekon.analīze'!D21*(1+$E36)</f>
        <v>0</v>
      </c>
      <c r="H36" s="313">
        <f>'6.DL Soc.ekon.analīze'!E21*(1+$E36)</f>
        <v>0</v>
      </c>
      <c r="I36" s="313">
        <f>'6.DL Soc.ekon.analīze'!F21*(1+$E36)</f>
        <v>0</v>
      </c>
      <c r="J36" s="313">
        <f>'6.DL Soc.ekon.analīze'!G21*(1+$E36)</f>
        <v>0</v>
      </c>
      <c r="K36" s="313">
        <f>'6.DL Soc.ekon.analīze'!H21*(1+$E36)</f>
        <v>0</v>
      </c>
      <c r="L36" s="313">
        <f>'6.DL Soc.ekon.analīze'!I21*(1+$E36)</f>
        <v>0</v>
      </c>
      <c r="M36" s="313">
        <f>'6.DL Soc.ekon.analīze'!J21*(1+$E36)</f>
        <v>0</v>
      </c>
      <c r="N36" s="313">
        <f>'6.DL Soc.ekon.analīze'!K21*(1+$E36)</f>
        <v>0</v>
      </c>
      <c r="O36" s="313">
        <f>'6.DL Soc.ekon.analīze'!L21*(1+$E36)</f>
        <v>0</v>
      </c>
      <c r="P36" s="313">
        <f>'6.DL Soc.ekon.analīze'!M21*(1+$E36)</f>
        <v>0</v>
      </c>
      <c r="Q36" s="313">
        <f>'6.DL Soc.ekon.analīze'!N21*(1+$E36)</f>
        <v>0</v>
      </c>
      <c r="R36" s="313">
        <f>'6.DL Soc.ekon.analīze'!O21*(1+$E36)</f>
        <v>0</v>
      </c>
      <c r="S36" s="313">
        <f>'6.DL Soc.ekon.analīze'!P21*(1+$E36)</f>
        <v>0</v>
      </c>
      <c r="T36" s="313">
        <f>'6.DL Soc.ekon.analīze'!Q21*(1+$E36)</f>
        <v>0</v>
      </c>
      <c r="U36" s="313">
        <f>'6.DL Soc.ekon.analīze'!R21*(1+$E36)</f>
        <v>0</v>
      </c>
      <c r="V36" s="313">
        <f>'6.DL Soc.ekon.analīze'!S21*(1+$E36)</f>
        <v>0</v>
      </c>
      <c r="W36" s="313">
        <f>'6.DL Soc.ekon.analīze'!T21*(1+$E36)</f>
        <v>0</v>
      </c>
      <c r="X36" s="313">
        <f>'6.DL Soc.ekon.analīze'!U21*(1+$E36)</f>
        <v>0</v>
      </c>
      <c r="Y36" s="313">
        <f>'6.DL Soc.ekon.analīze'!V21*(1+$E36)</f>
        <v>0</v>
      </c>
      <c r="Z36" s="313">
        <f>'6.DL Soc.ekon.analīze'!W21*(1+$E36)</f>
        <v>0</v>
      </c>
      <c r="AA36" s="313">
        <f>'6.DL Soc.ekon.analīze'!X21*(1+$E36)</f>
        <v>0</v>
      </c>
      <c r="AB36" s="313">
        <f>'6.DL Soc.ekon.analīze'!Y21*(1+$E36)</f>
        <v>0</v>
      </c>
      <c r="AC36" s="313">
        <f>'6.DL Soc.ekon.analīze'!Z21*(1+$E36)</f>
        <v>0</v>
      </c>
      <c r="AD36" s="313">
        <f>'6.DL Soc.ekon.analīze'!AA21*(1+$E36)</f>
        <v>0</v>
      </c>
      <c r="AE36" s="313">
        <f>'6.DL Soc.ekon.analīze'!AB21*(1+$E36)</f>
        <v>0</v>
      </c>
      <c r="AF36" s="317">
        <f t="shared" si="1"/>
        <v>0</v>
      </c>
      <c r="AG36" s="528"/>
    </row>
    <row r="37" spans="1:33" s="535" customFormat="1" ht="12.75" x14ac:dyDescent="0.2">
      <c r="A37" s="215"/>
      <c r="B37" s="824" t="s">
        <v>351</v>
      </c>
      <c r="C37" s="956" t="str">
        <f>'6.DL Soc.ekon.analīze'!B22</f>
        <v>Zaudējumi...</v>
      </c>
      <c r="D37" s="957"/>
      <c r="E37" s="216">
        <v>0</v>
      </c>
      <c r="F37" s="187" t="s">
        <v>24</v>
      </c>
      <c r="G37" s="313">
        <f>'6.DL Soc.ekon.analīze'!D22*(1+$E37)</f>
        <v>0</v>
      </c>
      <c r="H37" s="313">
        <f>'6.DL Soc.ekon.analīze'!E22*(1+$E37)</f>
        <v>0</v>
      </c>
      <c r="I37" s="313">
        <f>'6.DL Soc.ekon.analīze'!F22*(1+$E37)</f>
        <v>0</v>
      </c>
      <c r="J37" s="313">
        <f>'6.DL Soc.ekon.analīze'!G22*(1+$E37)</f>
        <v>0</v>
      </c>
      <c r="K37" s="313">
        <f>'6.DL Soc.ekon.analīze'!H22*(1+$E37)</f>
        <v>0</v>
      </c>
      <c r="L37" s="313">
        <f>'6.DL Soc.ekon.analīze'!I22*(1+$E37)</f>
        <v>0</v>
      </c>
      <c r="M37" s="313">
        <f>'6.DL Soc.ekon.analīze'!J22*(1+$E37)</f>
        <v>0</v>
      </c>
      <c r="N37" s="313">
        <f>'6.DL Soc.ekon.analīze'!K22*(1+$E37)</f>
        <v>0</v>
      </c>
      <c r="O37" s="313">
        <f>'6.DL Soc.ekon.analīze'!L22*(1+$E37)</f>
        <v>0</v>
      </c>
      <c r="P37" s="313">
        <f>'6.DL Soc.ekon.analīze'!M22*(1+$E37)</f>
        <v>0</v>
      </c>
      <c r="Q37" s="313">
        <f>'6.DL Soc.ekon.analīze'!N22*(1+$E37)</f>
        <v>0</v>
      </c>
      <c r="R37" s="313">
        <f>'6.DL Soc.ekon.analīze'!O22*(1+$E37)</f>
        <v>0</v>
      </c>
      <c r="S37" s="313">
        <f>'6.DL Soc.ekon.analīze'!P22*(1+$E37)</f>
        <v>0</v>
      </c>
      <c r="T37" s="313">
        <f>'6.DL Soc.ekon.analīze'!Q22*(1+$E37)</f>
        <v>0</v>
      </c>
      <c r="U37" s="313">
        <f>'6.DL Soc.ekon.analīze'!R22*(1+$E37)</f>
        <v>0</v>
      </c>
      <c r="V37" s="313">
        <f>'6.DL Soc.ekon.analīze'!S22*(1+$E37)</f>
        <v>0</v>
      </c>
      <c r="W37" s="313">
        <f>'6.DL Soc.ekon.analīze'!T22*(1+$E37)</f>
        <v>0</v>
      </c>
      <c r="X37" s="313">
        <f>'6.DL Soc.ekon.analīze'!U22*(1+$E37)</f>
        <v>0</v>
      </c>
      <c r="Y37" s="313">
        <f>'6.DL Soc.ekon.analīze'!V22*(1+$E37)</f>
        <v>0</v>
      </c>
      <c r="Z37" s="313">
        <f>'6.DL Soc.ekon.analīze'!W22*(1+$E37)</f>
        <v>0</v>
      </c>
      <c r="AA37" s="313">
        <f>'6.DL Soc.ekon.analīze'!X22*(1+$E37)</f>
        <v>0</v>
      </c>
      <c r="AB37" s="313">
        <f>'6.DL Soc.ekon.analīze'!Y22*(1+$E37)</f>
        <v>0</v>
      </c>
      <c r="AC37" s="313">
        <f>'6.DL Soc.ekon.analīze'!Z22*(1+$E37)</f>
        <v>0</v>
      </c>
      <c r="AD37" s="313">
        <f>'6.DL Soc.ekon.analīze'!AA22*(1+$E37)</f>
        <v>0</v>
      </c>
      <c r="AE37" s="313">
        <f>'6.DL Soc.ekon.analīze'!AB22*(1+$E37)</f>
        <v>0</v>
      </c>
      <c r="AF37" s="317">
        <f t="shared" si="1"/>
        <v>0</v>
      </c>
      <c r="AG37" s="528"/>
    </row>
    <row r="38" spans="1:33" s="535" customFormat="1" ht="12.75" x14ac:dyDescent="0.2">
      <c r="A38" s="215"/>
      <c r="B38" s="824" t="s">
        <v>352</v>
      </c>
      <c r="C38" s="956" t="str">
        <f>'6.DL Soc.ekon.analīze'!B23</f>
        <v>Zaudējumi...</v>
      </c>
      <c r="D38" s="957"/>
      <c r="E38" s="216">
        <v>0</v>
      </c>
      <c r="F38" s="187" t="s">
        <v>24</v>
      </c>
      <c r="G38" s="313">
        <f>'6.DL Soc.ekon.analīze'!D23*(1+$E38)</f>
        <v>0</v>
      </c>
      <c r="H38" s="313">
        <f>'6.DL Soc.ekon.analīze'!E23*(1+$E38)</f>
        <v>0</v>
      </c>
      <c r="I38" s="313">
        <f>'6.DL Soc.ekon.analīze'!F23*(1+$E38)</f>
        <v>0</v>
      </c>
      <c r="J38" s="313">
        <f>'6.DL Soc.ekon.analīze'!G23*(1+$E38)</f>
        <v>0</v>
      </c>
      <c r="K38" s="313">
        <f>'6.DL Soc.ekon.analīze'!H23*(1+$E38)</f>
        <v>0</v>
      </c>
      <c r="L38" s="313">
        <f>'6.DL Soc.ekon.analīze'!I23*(1+$E38)</f>
        <v>0</v>
      </c>
      <c r="M38" s="313">
        <f>'6.DL Soc.ekon.analīze'!J23*(1+$E38)</f>
        <v>0</v>
      </c>
      <c r="N38" s="313">
        <f>'6.DL Soc.ekon.analīze'!K23*(1+$E38)</f>
        <v>0</v>
      </c>
      <c r="O38" s="313">
        <f>'6.DL Soc.ekon.analīze'!L23*(1+$E38)</f>
        <v>0</v>
      </c>
      <c r="P38" s="313">
        <f>'6.DL Soc.ekon.analīze'!M23*(1+$E38)</f>
        <v>0</v>
      </c>
      <c r="Q38" s="313">
        <f>'6.DL Soc.ekon.analīze'!N23*(1+$E38)</f>
        <v>0</v>
      </c>
      <c r="R38" s="313">
        <f>'6.DL Soc.ekon.analīze'!O23*(1+$E38)</f>
        <v>0</v>
      </c>
      <c r="S38" s="313">
        <f>'6.DL Soc.ekon.analīze'!P23*(1+$E38)</f>
        <v>0</v>
      </c>
      <c r="T38" s="313">
        <f>'6.DL Soc.ekon.analīze'!Q23*(1+$E38)</f>
        <v>0</v>
      </c>
      <c r="U38" s="313">
        <f>'6.DL Soc.ekon.analīze'!R23*(1+$E38)</f>
        <v>0</v>
      </c>
      <c r="V38" s="313">
        <f>'6.DL Soc.ekon.analīze'!S23*(1+$E38)</f>
        <v>0</v>
      </c>
      <c r="W38" s="313">
        <f>'6.DL Soc.ekon.analīze'!T23*(1+$E38)</f>
        <v>0</v>
      </c>
      <c r="X38" s="313">
        <f>'6.DL Soc.ekon.analīze'!U23*(1+$E38)</f>
        <v>0</v>
      </c>
      <c r="Y38" s="313">
        <f>'6.DL Soc.ekon.analīze'!V23*(1+$E38)</f>
        <v>0</v>
      </c>
      <c r="Z38" s="313">
        <f>'6.DL Soc.ekon.analīze'!W23*(1+$E38)</f>
        <v>0</v>
      </c>
      <c r="AA38" s="313">
        <f>'6.DL Soc.ekon.analīze'!X23*(1+$E38)</f>
        <v>0</v>
      </c>
      <c r="AB38" s="313">
        <f>'6.DL Soc.ekon.analīze'!Y23*(1+$E38)</f>
        <v>0</v>
      </c>
      <c r="AC38" s="313">
        <f>'6.DL Soc.ekon.analīze'!Z23*(1+$E38)</f>
        <v>0</v>
      </c>
      <c r="AD38" s="313">
        <f>'6.DL Soc.ekon.analīze'!AA23*(1+$E38)</f>
        <v>0</v>
      </c>
      <c r="AE38" s="313">
        <f>'6.DL Soc.ekon.analīze'!AB23*(1+$E38)</f>
        <v>0</v>
      </c>
      <c r="AF38" s="317">
        <f t="shared" si="1"/>
        <v>0</v>
      </c>
      <c r="AG38" s="528"/>
    </row>
    <row r="39" spans="1:33" s="535" customFormat="1" ht="12.75" x14ac:dyDescent="0.2">
      <c r="A39" s="215"/>
      <c r="B39" s="824" t="s">
        <v>353</v>
      </c>
      <c r="C39" s="956" t="str">
        <f>'6.DL Soc.ekon.analīze'!B24</f>
        <v>Zaudējumi...</v>
      </c>
      <c r="D39" s="957"/>
      <c r="E39" s="216">
        <v>0</v>
      </c>
      <c r="F39" s="187" t="s">
        <v>24</v>
      </c>
      <c r="G39" s="313">
        <f>'6.DL Soc.ekon.analīze'!D24*(1+$E39)</f>
        <v>0</v>
      </c>
      <c r="H39" s="313">
        <f>'6.DL Soc.ekon.analīze'!E24*(1+$E39)</f>
        <v>0</v>
      </c>
      <c r="I39" s="313">
        <f>'6.DL Soc.ekon.analīze'!F24*(1+$E39)</f>
        <v>0</v>
      </c>
      <c r="J39" s="313">
        <f>'6.DL Soc.ekon.analīze'!G24*(1+$E39)</f>
        <v>0</v>
      </c>
      <c r="K39" s="313">
        <f>'6.DL Soc.ekon.analīze'!H24*(1+$E39)</f>
        <v>0</v>
      </c>
      <c r="L39" s="313">
        <f>'6.DL Soc.ekon.analīze'!I24*(1+$E39)</f>
        <v>0</v>
      </c>
      <c r="M39" s="313">
        <f>'6.DL Soc.ekon.analīze'!J24*(1+$E39)</f>
        <v>0</v>
      </c>
      <c r="N39" s="313">
        <f>'6.DL Soc.ekon.analīze'!K24*(1+$E39)</f>
        <v>0</v>
      </c>
      <c r="O39" s="313">
        <f>'6.DL Soc.ekon.analīze'!L24*(1+$E39)</f>
        <v>0</v>
      </c>
      <c r="P39" s="313">
        <f>'6.DL Soc.ekon.analīze'!M24*(1+$E39)</f>
        <v>0</v>
      </c>
      <c r="Q39" s="313">
        <f>'6.DL Soc.ekon.analīze'!N24*(1+$E39)</f>
        <v>0</v>
      </c>
      <c r="R39" s="313">
        <f>'6.DL Soc.ekon.analīze'!O24*(1+$E39)</f>
        <v>0</v>
      </c>
      <c r="S39" s="313">
        <f>'6.DL Soc.ekon.analīze'!P24*(1+$E39)</f>
        <v>0</v>
      </c>
      <c r="T39" s="313">
        <f>'6.DL Soc.ekon.analīze'!Q24*(1+$E39)</f>
        <v>0</v>
      </c>
      <c r="U39" s="313">
        <f>'6.DL Soc.ekon.analīze'!R24*(1+$E39)</f>
        <v>0</v>
      </c>
      <c r="V39" s="313">
        <f>'6.DL Soc.ekon.analīze'!S24*(1+$E39)</f>
        <v>0</v>
      </c>
      <c r="W39" s="313">
        <f>'6.DL Soc.ekon.analīze'!T24*(1+$E39)</f>
        <v>0</v>
      </c>
      <c r="X39" s="313">
        <f>'6.DL Soc.ekon.analīze'!U24*(1+$E39)</f>
        <v>0</v>
      </c>
      <c r="Y39" s="313">
        <f>'6.DL Soc.ekon.analīze'!V24*(1+$E39)</f>
        <v>0</v>
      </c>
      <c r="Z39" s="313">
        <f>'6.DL Soc.ekon.analīze'!W24*(1+$E39)</f>
        <v>0</v>
      </c>
      <c r="AA39" s="313">
        <f>'6.DL Soc.ekon.analīze'!X24*(1+$E39)</f>
        <v>0</v>
      </c>
      <c r="AB39" s="313">
        <f>'6.DL Soc.ekon.analīze'!Y24*(1+$E39)</f>
        <v>0</v>
      </c>
      <c r="AC39" s="313">
        <f>'6.DL Soc.ekon.analīze'!Z24*(1+$E39)</f>
        <v>0</v>
      </c>
      <c r="AD39" s="313">
        <f>'6.DL Soc.ekon.analīze'!AA24*(1+$E39)</f>
        <v>0</v>
      </c>
      <c r="AE39" s="313">
        <f>'6.DL Soc.ekon.analīze'!AB24*(1+$E39)</f>
        <v>0</v>
      </c>
      <c r="AF39" s="317">
        <f t="shared" si="1"/>
        <v>0</v>
      </c>
      <c r="AG39" s="528"/>
    </row>
    <row r="40" spans="1:33" s="535" customFormat="1" ht="12.75" x14ac:dyDescent="0.2">
      <c r="A40" s="215"/>
      <c r="B40" s="824" t="s">
        <v>354</v>
      </c>
      <c r="C40" s="956" t="str">
        <f>'6.DL Soc.ekon.analīze'!B25</f>
        <v>Zaudējumi...</v>
      </c>
      <c r="D40" s="957"/>
      <c r="E40" s="216">
        <v>0</v>
      </c>
      <c r="F40" s="187" t="s">
        <v>24</v>
      </c>
      <c r="G40" s="313">
        <f>'6.DL Soc.ekon.analīze'!D25*(1+$E40)</f>
        <v>0</v>
      </c>
      <c r="H40" s="313">
        <f>'6.DL Soc.ekon.analīze'!E25*(1+$E40)</f>
        <v>0</v>
      </c>
      <c r="I40" s="313">
        <f>'6.DL Soc.ekon.analīze'!F25*(1+$E40)</f>
        <v>0</v>
      </c>
      <c r="J40" s="313">
        <f>'6.DL Soc.ekon.analīze'!G25*(1+$E40)</f>
        <v>0</v>
      </c>
      <c r="K40" s="313">
        <f>'6.DL Soc.ekon.analīze'!H25*(1+$E40)</f>
        <v>0</v>
      </c>
      <c r="L40" s="313">
        <f>'6.DL Soc.ekon.analīze'!I25*(1+$E40)</f>
        <v>0</v>
      </c>
      <c r="M40" s="313">
        <f>'6.DL Soc.ekon.analīze'!J25*(1+$E40)</f>
        <v>0</v>
      </c>
      <c r="N40" s="313">
        <f>'6.DL Soc.ekon.analīze'!K25*(1+$E40)</f>
        <v>0</v>
      </c>
      <c r="O40" s="313">
        <f>'6.DL Soc.ekon.analīze'!L25*(1+$E40)</f>
        <v>0</v>
      </c>
      <c r="P40" s="313">
        <f>'6.DL Soc.ekon.analīze'!M25*(1+$E40)</f>
        <v>0</v>
      </c>
      <c r="Q40" s="313">
        <f>'6.DL Soc.ekon.analīze'!N25*(1+$E40)</f>
        <v>0</v>
      </c>
      <c r="R40" s="313">
        <f>'6.DL Soc.ekon.analīze'!O25*(1+$E40)</f>
        <v>0</v>
      </c>
      <c r="S40" s="313">
        <f>'6.DL Soc.ekon.analīze'!P25*(1+$E40)</f>
        <v>0</v>
      </c>
      <c r="T40" s="313">
        <f>'6.DL Soc.ekon.analīze'!Q25*(1+$E40)</f>
        <v>0</v>
      </c>
      <c r="U40" s="313">
        <f>'6.DL Soc.ekon.analīze'!R25*(1+$E40)</f>
        <v>0</v>
      </c>
      <c r="V40" s="313">
        <f>'6.DL Soc.ekon.analīze'!S25*(1+$E40)</f>
        <v>0</v>
      </c>
      <c r="W40" s="313">
        <f>'6.DL Soc.ekon.analīze'!T25*(1+$E40)</f>
        <v>0</v>
      </c>
      <c r="X40" s="313">
        <f>'6.DL Soc.ekon.analīze'!U25*(1+$E40)</f>
        <v>0</v>
      </c>
      <c r="Y40" s="313">
        <f>'6.DL Soc.ekon.analīze'!V25*(1+$E40)</f>
        <v>0</v>
      </c>
      <c r="Z40" s="313">
        <f>'6.DL Soc.ekon.analīze'!W25*(1+$E40)</f>
        <v>0</v>
      </c>
      <c r="AA40" s="313">
        <f>'6.DL Soc.ekon.analīze'!X25*(1+$E40)</f>
        <v>0</v>
      </c>
      <c r="AB40" s="313">
        <f>'6.DL Soc.ekon.analīze'!Y25*(1+$E40)</f>
        <v>0</v>
      </c>
      <c r="AC40" s="313">
        <f>'6.DL Soc.ekon.analīze'!Z25*(1+$E40)</f>
        <v>0</v>
      </c>
      <c r="AD40" s="313">
        <f>'6.DL Soc.ekon.analīze'!AA25*(1+$E40)</f>
        <v>0</v>
      </c>
      <c r="AE40" s="313">
        <f>'6.DL Soc.ekon.analīze'!AB25*(1+$E40)</f>
        <v>0</v>
      </c>
      <c r="AF40" s="317">
        <f t="shared" si="1"/>
        <v>0</v>
      </c>
      <c r="AG40" s="528"/>
    </row>
    <row r="41" spans="1:33" s="528" customFormat="1" ht="12.75" x14ac:dyDescent="0.2">
      <c r="A41" s="218"/>
      <c r="B41" s="828" t="s">
        <v>95</v>
      </c>
      <c r="C41" s="828" t="s">
        <v>123</v>
      </c>
      <c r="D41" s="161"/>
      <c r="E41" s="708"/>
      <c r="F41" s="187" t="s">
        <v>24</v>
      </c>
      <c r="G41" s="319">
        <f t="shared" ref="G41:AE41" si="5">SUM(G42:G45)</f>
        <v>4117.9500000000007</v>
      </c>
      <c r="H41" s="319">
        <f t="shared" si="5"/>
        <v>4117.9500000000007</v>
      </c>
      <c r="I41" s="319">
        <f t="shared" si="5"/>
        <v>4117.9500000000007</v>
      </c>
      <c r="J41" s="319">
        <f t="shared" si="5"/>
        <v>4117.9500000000007</v>
      </c>
      <c r="K41" s="319">
        <f t="shared" si="5"/>
        <v>4117.9500000000007</v>
      </c>
      <c r="L41" s="319">
        <f t="shared" si="5"/>
        <v>4117.9500000000007</v>
      </c>
      <c r="M41" s="319">
        <f t="shared" si="5"/>
        <v>4117.9500000000007</v>
      </c>
      <c r="N41" s="319">
        <f t="shared" si="5"/>
        <v>4117.9500000000007</v>
      </c>
      <c r="O41" s="319">
        <f t="shared" si="5"/>
        <v>4117.9500000000007</v>
      </c>
      <c r="P41" s="319">
        <f t="shared" si="5"/>
        <v>4117.9500000000007</v>
      </c>
      <c r="Q41" s="319">
        <f t="shared" si="5"/>
        <v>4117.9500000000007</v>
      </c>
      <c r="R41" s="319">
        <f t="shared" si="5"/>
        <v>4117.9500000000007</v>
      </c>
      <c r="S41" s="319">
        <f t="shared" si="5"/>
        <v>4117.9500000000007</v>
      </c>
      <c r="T41" s="319">
        <f t="shared" si="5"/>
        <v>4117.9500000000007</v>
      </c>
      <c r="U41" s="319">
        <f t="shared" si="5"/>
        <v>4117.9500000000007</v>
      </c>
      <c r="V41" s="319">
        <f t="shared" si="5"/>
        <v>4117.9500000000007</v>
      </c>
      <c r="W41" s="319">
        <f t="shared" si="5"/>
        <v>4117.9500000000007</v>
      </c>
      <c r="X41" s="319">
        <f t="shared" si="5"/>
        <v>4117.9500000000007</v>
      </c>
      <c r="Y41" s="319">
        <f t="shared" si="5"/>
        <v>4117.9500000000007</v>
      </c>
      <c r="Z41" s="319">
        <f t="shared" si="5"/>
        <v>4117.9500000000007</v>
      </c>
      <c r="AA41" s="319">
        <f t="shared" si="5"/>
        <v>4117.9500000000007</v>
      </c>
      <c r="AB41" s="319">
        <f t="shared" si="5"/>
        <v>4117.9500000000007</v>
      </c>
      <c r="AC41" s="319">
        <f t="shared" si="5"/>
        <v>4117.9500000000007</v>
      </c>
      <c r="AD41" s="319">
        <f t="shared" si="5"/>
        <v>4117.9500000000007</v>
      </c>
      <c r="AE41" s="319">
        <f t="shared" si="5"/>
        <v>4117.9500000000007</v>
      </c>
      <c r="AF41" s="317">
        <f t="shared" si="1"/>
        <v>102948.74999999996</v>
      </c>
    </row>
    <row r="42" spans="1:33" s="535" customFormat="1" ht="13.5" customHeight="1" x14ac:dyDescent="0.2">
      <c r="A42" s="215"/>
      <c r="B42" s="824" t="s">
        <v>355</v>
      </c>
      <c r="C42" s="949" t="str">
        <f>'3.DL Naudas plūsma ar projektu'!B23</f>
        <v>Izejmateriālu iegādes izmaksas</v>
      </c>
      <c r="D42" s="950"/>
      <c r="E42" s="216">
        <v>0</v>
      </c>
      <c r="F42" s="187" t="s">
        <v>24</v>
      </c>
      <c r="G42" s="313">
        <f>('3.DL Naudas plūsma ar projektu'!E23-'2.DL Naudas plūsma bez projekta'!E23)*(1+$E42)</f>
        <v>4117.9500000000007</v>
      </c>
      <c r="H42" s="313">
        <f>('3.DL Naudas plūsma ar projektu'!F23-'2.DL Naudas plūsma bez projekta'!F23)*(1+$E42)</f>
        <v>4117.9500000000007</v>
      </c>
      <c r="I42" s="313">
        <f>('3.DL Naudas plūsma ar projektu'!G23-'2.DL Naudas plūsma bez projekta'!G23)*(1+$E42)</f>
        <v>4117.9500000000007</v>
      </c>
      <c r="J42" s="313">
        <f>('3.DL Naudas plūsma ar projektu'!H23-'2.DL Naudas plūsma bez projekta'!H23)*(1+$E42)</f>
        <v>4117.9500000000007</v>
      </c>
      <c r="K42" s="313">
        <f>('3.DL Naudas plūsma ar projektu'!I23-'2.DL Naudas plūsma bez projekta'!I23)*(1+$E42)</f>
        <v>4117.9500000000007</v>
      </c>
      <c r="L42" s="313">
        <f>('3.DL Naudas plūsma ar projektu'!J23-'2.DL Naudas plūsma bez projekta'!J23)*(1+$E42)</f>
        <v>4117.9500000000007</v>
      </c>
      <c r="M42" s="313">
        <f>('3.DL Naudas plūsma ar projektu'!K23-'2.DL Naudas plūsma bez projekta'!K23)*(1+$E42)</f>
        <v>4117.9500000000007</v>
      </c>
      <c r="N42" s="313">
        <f>('3.DL Naudas plūsma ar projektu'!L23-'2.DL Naudas plūsma bez projekta'!L23)*(1+$E42)</f>
        <v>4117.9500000000007</v>
      </c>
      <c r="O42" s="313">
        <f>('3.DL Naudas plūsma ar projektu'!M23-'2.DL Naudas plūsma bez projekta'!M23)*(1+$E42)</f>
        <v>4117.9500000000007</v>
      </c>
      <c r="P42" s="313">
        <f>('3.DL Naudas plūsma ar projektu'!N23-'2.DL Naudas plūsma bez projekta'!N23)*(1+$E42)</f>
        <v>4117.9500000000007</v>
      </c>
      <c r="Q42" s="313">
        <f>('3.DL Naudas plūsma ar projektu'!O23-'2.DL Naudas plūsma bez projekta'!O23)*(1+$E42)</f>
        <v>4117.9500000000007</v>
      </c>
      <c r="R42" s="313">
        <f>('3.DL Naudas plūsma ar projektu'!P23-'2.DL Naudas plūsma bez projekta'!P23)*(1+$E42)</f>
        <v>4117.9500000000007</v>
      </c>
      <c r="S42" s="313">
        <f>('3.DL Naudas plūsma ar projektu'!Q23-'2.DL Naudas plūsma bez projekta'!Q23)*(1+$E42)</f>
        <v>4117.9500000000007</v>
      </c>
      <c r="T42" s="313">
        <f>('3.DL Naudas plūsma ar projektu'!R23-'2.DL Naudas plūsma bez projekta'!R23)*(1+$E42)</f>
        <v>4117.9500000000007</v>
      </c>
      <c r="U42" s="313">
        <f>('3.DL Naudas plūsma ar projektu'!S23-'2.DL Naudas plūsma bez projekta'!S23)*(1+$E42)</f>
        <v>4117.9500000000007</v>
      </c>
      <c r="V42" s="313">
        <f>('3.DL Naudas plūsma ar projektu'!T23-'2.DL Naudas plūsma bez projekta'!T23)*(1+$E42)</f>
        <v>4117.9500000000007</v>
      </c>
      <c r="W42" s="313">
        <f>('3.DL Naudas plūsma ar projektu'!U23-'2.DL Naudas plūsma bez projekta'!U23)*(1+$E42)</f>
        <v>4117.9500000000007</v>
      </c>
      <c r="X42" s="313">
        <f>('3.DL Naudas plūsma ar projektu'!V23-'2.DL Naudas plūsma bez projekta'!V23)*(1+$E42)</f>
        <v>4117.9500000000007</v>
      </c>
      <c r="Y42" s="313">
        <f>('3.DL Naudas plūsma ar projektu'!W23-'2.DL Naudas plūsma bez projekta'!W23)*(1+$E42)</f>
        <v>4117.9500000000007</v>
      </c>
      <c r="Z42" s="313">
        <f>('3.DL Naudas plūsma ar projektu'!X23-'2.DL Naudas plūsma bez projekta'!X23)*(1+$E42)</f>
        <v>4117.9500000000007</v>
      </c>
      <c r="AA42" s="313">
        <f>('3.DL Naudas plūsma ar projektu'!Y23-'2.DL Naudas plūsma bez projekta'!Y23)*(1+$E42)</f>
        <v>4117.9500000000007</v>
      </c>
      <c r="AB42" s="313">
        <f>('3.DL Naudas plūsma ar projektu'!Z23-'2.DL Naudas plūsma bez projekta'!Z23)*(1+$E42)</f>
        <v>4117.9500000000007</v>
      </c>
      <c r="AC42" s="313">
        <f>('3.DL Naudas plūsma ar projektu'!AA23-'2.DL Naudas plūsma bez projekta'!AA23)*(1+$E42)</f>
        <v>4117.9500000000007</v>
      </c>
      <c r="AD42" s="313">
        <f>('3.DL Naudas plūsma ar projektu'!AB23-'2.DL Naudas plūsma bez projekta'!AB23)*(1+$E42)</f>
        <v>4117.9500000000007</v>
      </c>
      <c r="AE42" s="313">
        <f>('3.DL Naudas plūsma ar projektu'!AC23-'2.DL Naudas plūsma bez projekta'!AC23)*(1+$E42)</f>
        <v>4117.9500000000007</v>
      </c>
      <c r="AF42" s="317">
        <f t="shared" si="1"/>
        <v>102948.74999999996</v>
      </c>
      <c r="AG42" s="528"/>
    </row>
    <row r="43" spans="1:33" s="535" customFormat="1" ht="27" customHeight="1" x14ac:dyDescent="0.2">
      <c r="A43" s="215"/>
      <c r="B43" s="824" t="s">
        <v>356</v>
      </c>
      <c r="C43" s="949" t="str">
        <f>'3.DL Naudas plūsma ar projektu'!B34</f>
        <v>Tehniskā (ražošanas procesā iesaistītā) personāla atalgojums</v>
      </c>
      <c r="D43" s="950"/>
      <c r="E43" s="216">
        <v>0</v>
      </c>
      <c r="F43" s="187" t="s">
        <v>24</v>
      </c>
      <c r="G43" s="313">
        <f>('3.DL Naudas plūsma ar projektu'!E34-'2.DL Naudas plūsma bez projekta'!E34)*(1+$E43)</f>
        <v>0</v>
      </c>
      <c r="H43" s="313">
        <f>('3.DL Naudas plūsma ar projektu'!F34-'2.DL Naudas plūsma bez projekta'!F34)*(1+$E43)</f>
        <v>0</v>
      </c>
      <c r="I43" s="313">
        <f>('3.DL Naudas plūsma ar projektu'!G34-'2.DL Naudas plūsma bez projekta'!G34)*(1+$E43)</f>
        <v>0</v>
      </c>
      <c r="J43" s="313">
        <f>('3.DL Naudas plūsma ar projektu'!H34-'2.DL Naudas plūsma bez projekta'!H34)*(1+$E43)</f>
        <v>0</v>
      </c>
      <c r="K43" s="313">
        <f>('3.DL Naudas plūsma ar projektu'!I34-'2.DL Naudas plūsma bez projekta'!I34)*(1+$E43)</f>
        <v>0</v>
      </c>
      <c r="L43" s="313">
        <f>('3.DL Naudas plūsma ar projektu'!J34-'2.DL Naudas plūsma bez projekta'!J34)*(1+$E43)</f>
        <v>0</v>
      </c>
      <c r="M43" s="313">
        <f>('3.DL Naudas plūsma ar projektu'!K34-'2.DL Naudas plūsma bez projekta'!K34)*(1+$E43)</f>
        <v>0</v>
      </c>
      <c r="N43" s="313">
        <f>('3.DL Naudas plūsma ar projektu'!L34-'2.DL Naudas plūsma bez projekta'!L34)*(1+$E43)</f>
        <v>0</v>
      </c>
      <c r="O43" s="313">
        <f>('3.DL Naudas plūsma ar projektu'!M34-'2.DL Naudas plūsma bez projekta'!M34)*(1+$E43)</f>
        <v>0</v>
      </c>
      <c r="P43" s="313">
        <f>('3.DL Naudas plūsma ar projektu'!N34-'2.DL Naudas plūsma bez projekta'!N34)*(1+$E43)</f>
        <v>0</v>
      </c>
      <c r="Q43" s="313">
        <f>('3.DL Naudas plūsma ar projektu'!O34-'2.DL Naudas plūsma bez projekta'!O34)*(1+$E43)</f>
        <v>0</v>
      </c>
      <c r="R43" s="313">
        <f>('3.DL Naudas plūsma ar projektu'!P34-'2.DL Naudas plūsma bez projekta'!P34)*(1+$E43)</f>
        <v>0</v>
      </c>
      <c r="S43" s="313">
        <f>('3.DL Naudas plūsma ar projektu'!Q34-'2.DL Naudas plūsma bez projekta'!Q34)*(1+$E43)</f>
        <v>0</v>
      </c>
      <c r="T43" s="313">
        <f>('3.DL Naudas plūsma ar projektu'!R34-'2.DL Naudas plūsma bez projekta'!R34)*(1+$E43)</f>
        <v>0</v>
      </c>
      <c r="U43" s="313">
        <f>('3.DL Naudas plūsma ar projektu'!S34-'2.DL Naudas plūsma bez projekta'!S34)*(1+$E43)</f>
        <v>0</v>
      </c>
      <c r="V43" s="313">
        <f>('3.DL Naudas plūsma ar projektu'!T34-'2.DL Naudas plūsma bez projekta'!T34)*(1+$E43)</f>
        <v>0</v>
      </c>
      <c r="W43" s="313">
        <f>('3.DL Naudas plūsma ar projektu'!U34-'2.DL Naudas plūsma bez projekta'!U34)*(1+$E43)</f>
        <v>0</v>
      </c>
      <c r="X43" s="313">
        <f>('3.DL Naudas plūsma ar projektu'!V34-'2.DL Naudas plūsma bez projekta'!V34)*(1+$E43)</f>
        <v>0</v>
      </c>
      <c r="Y43" s="313">
        <f>('3.DL Naudas plūsma ar projektu'!W34-'2.DL Naudas plūsma bez projekta'!W34)*(1+$E43)</f>
        <v>0</v>
      </c>
      <c r="Z43" s="313">
        <f>('3.DL Naudas plūsma ar projektu'!X34-'2.DL Naudas plūsma bez projekta'!X34)*(1+$E43)</f>
        <v>0</v>
      </c>
      <c r="AA43" s="313">
        <f>('3.DL Naudas plūsma ar projektu'!Y34-'2.DL Naudas plūsma bez projekta'!Y34)*(1+$E43)</f>
        <v>0</v>
      </c>
      <c r="AB43" s="313">
        <f>('3.DL Naudas plūsma ar projektu'!Z34-'2.DL Naudas plūsma bez projekta'!Z34)*(1+$E43)</f>
        <v>0</v>
      </c>
      <c r="AC43" s="313">
        <f>('3.DL Naudas plūsma ar projektu'!AA34-'2.DL Naudas plūsma bez projekta'!AA34)*(1+$E43)</f>
        <v>0</v>
      </c>
      <c r="AD43" s="313">
        <f>('3.DL Naudas plūsma ar projektu'!AB34-'2.DL Naudas plūsma bez projekta'!AB34)*(1+$E43)</f>
        <v>0</v>
      </c>
      <c r="AE43" s="313">
        <f>('3.DL Naudas plūsma ar projektu'!AC34-'2.DL Naudas plūsma bez projekta'!AC34)*(1+$E43)</f>
        <v>0</v>
      </c>
      <c r="AF43" s="317">
        <f t="shared" si="1"/>
        <v>0</v>
      </c>
      <c r="AG43" s="528"/>
    </row>
    <row r="44" spans="1:33" s="535" customFormat="1" ht="15" customHeight="1" x14ac:dyDescent="0.2">
      <c r="A44" s="215"/>
      <c r="B44" s="824" t="s">
        <v>357</v>
      </c>
      <c r="C44" s="949" t="str">
        <f>'3.DL Naudas plūsma ar projektu'!B37</f>
        <v>Pārējās ražošanas izmaksas</v>
      </c>
      <c r="D44" s="950"/>
      <c r="E44" s="216">
        <v>0</v>
      </c>
      <c r="F44" s="187" t="s">
        <v>24</v>
      </c>
      <c r="G44" s="313">
        <f>('3.DL Naudas plūsma ar projektu'!E37-'2.DL Naudas plūsma bez projekta'!E37)*(1+$E44)</f>
        <v>0</v>
      </c>
      <c r="H44" s="313">
        <f>('3.DL Naudas plūsma ar projektu'!F37-'2.DL Naudas plūsma bez projekta'!F37)*(1+$E44)</f>
        <v>0</v>
      </c>
      <c r="I44" s="313">
        <f>('3.DL Naudas plūsma ar projektu'!G37-'2.DL Naudas plūsma bez projekta'!G37)*(1+$E44)</f>
        <v>0</v>
      </c>
      <c r="J44" s="313">
        <f>('3.DL Naudas plūsma ar projektu'!H37-'2.DL Naudas plūsma bez projekta'!H37)*(1+$E44)</f>
        <v>0</v>
      </c>
      <c r="K44" s="313">
        <f>('3.DL Naudas plūsma ar projektu'!I37-'2.DL Naudas plūsma bez projekta'!I37)*(1+$E44)</f>
        <v>0</v>
      </c>
      <c r="L44" s="313">
        <f>('3.DL Naudas plūsma ar projektu'!J37-'2.DL Naudas plūsma bez projekta'!J37)*(1+$E44)</f>
        <v>0</v>
      </c>
      <c r="M44" s="313">
        <f>('3.DL Naudas plūsma ar projektu'!K37-'2.DL Naudas plūsma bez projekta'!K37)*(1+$E44)</f>
        <v>0</v>
      </c>
      <c r="N44" s="313">
        <f>('3.DL Naudas plūsma ar projektu'!L37-'2.DL Naudas plūsma bez projekta'!L37)*(1+$E44)</f>
        <v>0</v>
      </c>
      <c r="O44" s="313">
        <f>('3.DL Naudas plūsma ar projektu'!M37-'2.DL Naudas plūsma bez projekta'!M37)*(1+$E44)</f>
        <v>0</v>
      </c>
      <c r="P44" s="313">
        <f>('3.DL Naudas plūsma ar projektu'!N37-'2.DL Naudas plūsma bez projekta'!N37)*(1+$E44)</f>
        <v>0</v>
      </c>
      <c r="Q44" s="313">
        <f>('3.DL Naudas plūsma ar projektu'!O37-'2.DL Naudas plūsma bez projekta'!O37)*(1+$E44)</f>
        <v>0</v>
      </c>
      <c r="R44" s="313">
        <f>('3.DL Naudas plūsma ar projektu'!P37-'2.DL Naudas plūsma bez projekta'!P37)*(1+$E44)</f>
        <v>0</v>
      </c>
      <c r="S44" s="313">
        <f>('3.DL Naudas plūsma ar projektu'!Q37-'2.DL Naudas plūsma bez projekta'!Q37)*(1+$E44)</f>
        <v>0</v>
      </c>
      <c r="T44" s="313">
        <f>('3.DL Naudas plūsma ar projektu'!R37-'2.DL Naudas plūsma bez projekta'!R37)*(1+$E44)</f>
        <v>0</v>
      </c>
      <c r="U44" s="313">
        <f>('3.DL Naudas plūsma ar projektu'!S37-'2.DL Naudas plūsma bez projekta'!S37)*(1+$E44)</f>
        <v>0</v>
      </c>
      <c r="V44" s="313">
        <f>('3.DL Naudas plūsma ar projektu'!T37-'2.DL Naudas plūsma bez projekta'!T37)*(1+$E44)</f>
        <v>0</v>
      </c>
      <c r="W44" s="313">
        <f>('3.DL Naudas plūsma ar projektu'!U37-'2.DL Naudas plūsma bez projekta'!U37)*(1+$E44)</f>
        <v>0</v>
      </c>
      <c r="X44" s="313">
        <f>('3.DL Naudas plūsma ar projektu'!V37-'2.DL Naudas plūsma bez projekta'!V37)*(1+$E44)</f>
        <v>0</v>
      </c>
      <c r="Y44" s="313">
        <f>('3.DL Naudas plūsma ar projektu'!W37-'2.DL Naudas plūsma bez projekta'!W37)*(1+$E44)</f>
        <v>0</v>
      </c>
      <c r="Z44" s="313">
        <f>('3.DL Naudas plūsma ar projektu'!X37-'2.DL Naudas plūsma bez projekta'!X37)*(1+$E44)</f>
        <v>0</v>
      </c>
      <c r="AA44" s="313">
        <f>('3.DL Naudas plūsma ar projektu'!Y37-'2.DL Naudas plūsma bez projekta'!Y37)*(1+$E44)</f>
        <v>0</v>
      </c>
      <c r="AB44" s="313">
        <f>('3.DL Naudas plūsma ar projektu'!Z37-'2.DL Naudas plūsma bez projekta'!Z37)*(1+$E44)</f>
        <v>0</v>
      </c>
      <c r="AC44" s="313">
        <f>('3.DL Naudas plūsma ar projektu'!AA37-'2.DL Naudas plūsma bez projekta'!AA37)*(1+$E44)</f>
        <v>0</v>
      </c>
      <c r="AD44" s="313">
        <f>('3.DL Naudas plūsma ar projektu'!AB37-'2.DL Naudas plūsma bez projekta'!AB37)*(1+$E44)</f>
        <v>0</v>
      </c>
      <c r="AE44" s="313">
        <f>('3.DL Naudas plūsma ar projektu'!AC37-'2.DL Naudas plūsma bez projekta'!AC37)*(1+$E44)</f>
        <v>0</v>
      </c>
      <c r="AF44" s="317">
        <f t="shared" si="1"/>
        <v>0</v>
      </c>
      <c r="AG44" s="528"/>
    </row>
    <row r="45" spans="1:33" s="535" customFormat="1" ht="12.75" x14ac:dyDescent="0.2">
      <c r="A45" s="215"/>
      <c r="B45" s="824" t="s">
        <v>358</v>
      </c>
      <c r="C45" s="949" t="str">
        <f>'3.DL Naudas plūsma ar projektu'!B42</f>
        <v>Administratīvās izmaksas</v>
      </c>
      <c r="D45" s="950"/>
      <c r="E45" s="216">
        <v>0</v>
      </c>
      <c r="F45" s="187" t="s">
        <v>24</v>
      </c>
      <c r="G45" s="313">
        <f>('3.DL Naudas plūsma ar projektu'!E42-'2.DL Naudas plūsma bez projekta'!E42)*(1+$E45)</f>
        <v>0</v>
      </c>
      <c r="H45" s="313">
        <f>('3.DL Naudas plūsma ar projektu'!F42-'2.DL Naudas plūsma bez projekta'!F42)*(1+$E45)</f>
        <v>0</v>
      </c>
      <c r="I45" s="313">
        <f>('3.DL Naudas plūsma ar projektu'!G42-'2.DL Naudas plūsma bez projekta'!G42)*(1+$E45)</f>
        <v>0</v>
      </c>
      <c r="J45" s="313">
        <f>('3.DL Naudas plūsma ar projektu'!H42-'2.DL Naudas plūsma bez projekta'!H42)*(1+$E45)</f>
        <v>0</v>
      </c>
      <c r="K45" s="313">
        <f>('3.DL Naudas plūsma ar projektu'!I42-'2.DL Naudas plūsma bez projekta'!I42)*(1+$E45)</f>
        <v>0</v>
      </c>
      <c r="L45" s="313">
        <f>('3.DL Naudas plūsma ar projektu'!J42-'2.DL Naudas plūsma bez projekta'!J42)*(1+$E45)</f>
        <v>0</v>
      </c>
      <c r="M45" s="313">
        <f>('3.DL Naudas plūsma ar projektu'!K42-'2.DL Naudas plūsma bez projekta'!K42)*(1+$E45)</f>
        <v>0</v>
      </c>
      <c r="N45" s="313">
        <f>('3.DL Naudas plūsma ar projektu'!L42-'2.DL Naudas plūsma bez projekta'!L42)*(1+$E45)</f>
        <v>0</v>
      </c>
      <c r="O45" s="313">
        <f>('3.DL Naudas plūsma ar projektu'!M42-'2.DL Naudas plūsma bez projekta'!M42)*(1+$E45)</f>
        <v>0</v>
      </c>
      <c r="P45" s="313">
        <f>('3.DL Naudas plūsma ar projektu'!N42-'2.DL Naudas plūsma bez projekta'!N42)*(1+$E45)</f>
        <v>0</v>
      </c>
      <c r="Q45" s="313">
        <f>('3.DL Naudas plūsma ar projektu'!O42-'2.DL Naudas plūsma bez projekta'!O42)*(1+$E45)</f>
        <v>0</v>
      </c>
      <c r="R45" s="313">
        <f>('3.DL Naudas plūsma ar projektu'!P42-'2.DL Naudas plūsma bez projekta'!P42)*(1+$E45)</f>
        <v>0</v>
      </c>
      <c r="S45" s="313">
        <f>('3.DL Naudas plūsma ar projektu'!Q42-'2.DL Naudas plūsma bez projekta'!Q42)*(1+$E45)</f>
        <v>0</v>
      </c>
      <c r="T45" s="313">
        <f>('3.DL Naudas plūsma ar projektu'!R42-'2.DL Naudas plūsma bez projekta'!R42)*(1+$E45)</f>
        <v>0</v>
      </c>
      <c r="U45" s="313">
        <f>('3.DL Naudas plūsma ar projektu'!S42-'2.DL Naudas plūsma bez projekta'!S42)*(1+$E45)</f>
        <v>0</v>
      </c>
      <c r="V45" s="313">
        <f>('3.DL Naudas plūsma ar projektu'!T42-'2.DL Naudas plūsma bez projekta'!T42)*(1+$E45)</f>
        <v>0</v>
      </c>
      <c r="W45" s="313">
        <f>('3.DL Naudas plūsma ar projektu'!U42-'2.DL Naudas plūsma bez projekta'!U42)*(1+$E45)</f>
        <v>0</v>
      </c>
      <c r="X45" s="313">
        <f>('3.DL Naudas plūsma ar projektu'!V42-'2.DL Naudas plūsma bez projekta'!V42)*(1+$E45)</f>
        <v>0</v>
      </c>
      <c r="Y45" s="313">
        <f>('3.DL Naudas plūsma ar projektu'!W42-'2.DL Naudas plūsma bez projekta'!W42)*(1+$E45)</f>
        <v>0</v>
      </c>
      <c r="Z45" s="313">
        <f>('3.DL Naudas plūsma ar projektu'!X42-'2.DL Naudas plūsma bez projekta'!X42)*(1+$E45)</f>
        <v>0</v>
      </c>
      <c r="AA45" s="313">
        <f>('3.DL Naudas plūsma ar projektu'!Y42-'2.DL Naudas plūsma bez projekta'!Y42)*(1+$E45)</f>
        <v>0</v>
      </c>
      <c r="AB45" s="313">
        <f>('3.DL Naudas plūsma ar projektu'!Z42-'2.DL Naudas plūsma bez projekta'!Z42)*(1+$E45)</f>
        <v>0</v>
      </c>
      <c r="AC45" s="313">
        <f>('3.DL Naudas plūsma ar projektu'!AA42-'2.DL Naudas plūsma bez projekta'!AA42)*(1+$E45)</f>
        <v>0</v>
      </c>
      <c r="AD45" s="313">
        <f>('3.DL Naudas plūsma ar projektu'!AB42-'2.DL Naudas plūsma bez projekta'!AB42)*(1+$E45)</f>
        <v>0</v>
      </c>
      <c r="AE45" s="313">
        <f>('3.DL Naudas plūsma ar projektu'!AC42-'2.DL Naudas plūsma bez projekta'!AC42)*(1+$E45)</f>
        <v>0</v>
      </c>
      <c r="AF45" s="317">
        <f t="shared" si="1"/>
        <v>0</v>
      </c>
      <c r="AG45" s="528"/>
    </row>
    <row r="46" spans="1:33" s="535" customFormat="1" ht="12.75" x14ac:dyDescent="0.2">
      <c r="A46" s="218"/>
      <c r="B46" s="828" t="s">
        <v>161</v>
      </c>
      <c r="C46" s="828" t="s">
        <v>98</v>
      </c>
      <c r="D46" s="828"/>
      <c r="E46" s="737"/>
      <c r="F46" s="187" t="s">
        <v>24</v>
      </c>
      <c r="G46" s="319">
        <f>SUM(G47,G49)</f>
        <v>35000</v>
      </c>
      <c r="H46" s="319">
        <f t="shared" ref="H46:AE46" si="6">SUM(H47,H49)</f>
        <v>35000</v>
      </c>
      <c r="I46" s="319">
        <f t="shared" si="6"/>
        <v>30000</v>
      </c>
      <c r="J46" s="319">
        <f t="shared" si="6"/>
        <v>0</v>
      </c>
      <c r="K46" s="319">
        <f t="shared" si="6"/>
        <v>0</v>
      </c>
      <c r="L46" s="319">
        <f t="shared" si="6"/>
        <v>0</v>
      </c>
      <c r="M46" s="319">
        <f t="shared" si="6"/>
        <v>0</v>
      </c>
      <c r="N46" s="319">
        <f t="shared" si="6"/>
        <v>0</v>
      </c>
      <c r="O46" s="319">
        <f t="shared" si="6"/>
        <v>0</v>
      </c>
      <c r="P46" s="319">
        <f t="shared" si="6"/>
        <v>0</v>
      </c>
      <c r="Q46" s="319">
        <f t="shared" si="6"/>
        <v>0</v>
      </c>
      <c r="R46" s="319">
        <f t="shared" si="6"/>
        <v>0</v>
      </c>
      <c r="S46" s="319">
        <f t="shared" si="6"/>
        <v>0</v>
      </c>
      <c r="T46" s="319">
        <f t="shared" si="6"/>
        <v>0</v>
      </c>
      <c r="U46" s="319">
        <f t="shared" si="6"/>
        <v>0</v>
      </c>
      <c r="V46" s="319">
        <f t="shared" si="6"/>
        <v>0</v>
      </c>
      <c r="W46" s="319">
        <f t="shared" si="6"/>
        <v>0</v>
      </c>
      <c r="X46" s="319">
        <f t="shared" si="6"/>
        <v>0</v>
      </c>
      <c r="Y46" s="319">
        <f t="shared" si="6"/>
        <v>0</v>
      </c>
      <c r="Z46" s="319">
        <f t="shared" si="6"/>
        <v>0</v>
      </c>
      <c r="AA46" s="319">
        <f t="shared" si="6"/>
        <v>0</v>
      </c>
      <c r="AB46" s="319">
        <f t="shared" si="6"/>
        <v>0</v>
      </c>
      <c r="AC46" s="319">
        <f t="shared" si="6"/>
        <v>0</v>
      </c>
      <c r="AD46" s="319">
        <f t="shared" si="6"/>
        <v>0</v>
      </c>
      <c r="AE46" s="319">
        <f t="shared" si="6"/>
        <v>0</v>
      </c>
      <c r="AF46" s="317">
        <f t="shared" si="1"/>
        <v>100000</v>
      </c>
      <c r="AG46" s="528"/>
    </row>
    <row r="47" spans="1:33" s="528" customFormat="1" ht="12.75" x14ac:dyDescent="0.2">
      <c r="A47" s="219"/>
      <c r="B47" s="220" t="s">
        <v>359</v>
      </c>
      <c r="C47" s="736" t="str">
        <f>'3.DL Naudas plūsma ar projektu'!B52</f>
        <v>Investīciju izmaksas bez neparedzētajām izmaksām</v>
      </c>
      <c r="D47" s="222"/>
      <c r="E47" s="707"/>
      <c r="F47" s="187" t="s">
        <v>24</v>
      </c>
      <c r="G47" s="319">
        <f>SUM(G48:G48)</f>
        <v>35000</v>
      </c>
      <c r="H47" s="319">
        <f t="shared" ref="H47:AE47" si="7">SUM(H48:H48)</f>
        <v>35000</v>
      </c>
      <c r="I47" s="319">
        <f t="shared" si="7"/>
        <v>30000</v>
      </c>
      <c r="J47" s="319">
        <f t="shared" si="7"/>
        <v>0</v>
      </c>
      <c r="K47" s="319">
        <f t="shared" si="7"/>
        <v>0</v>
      </c>
      <c r="L47" s="319">
        <f t="shared" si="7"/>
        <v>0</v>
      </c>
      <c r="M47" s="319">
        <f t="shared" si="7"/>
        <v>0</v>
      </c>
      <c r="N47" s="319">
        <f t="shared" si="7"/>
        <v>0</v>
      </c>
      <c r="O47" s="319">
        <f t="shared" si="7"/>
        <v>0</v>
      </c>
      <c r="P47" s="319">
        <f t="shared" si="7"/>
        <v>0</v>
      </c>
      <c r="Q47" s="319">
        <f t="shared" si="7"/>
        <v>0</v>
      </c>
      <c r="R47" s="319">
        <f t="shared" si="7"/>
        <v>0</v>
      </c>
      <c r="S47" s="319">
        <f t="shared" si="7"/>
        <v>0</v>
      </c>
      <c r="T47" s="319">
        <f t="shared" si="7"/>
        <v>0</v>
      </c>
      <c r="U47" s="319">
        <f t="shared" si="7"/>
        <v>0</v>
      </c>
      <c r="V47" s="319">
        <f t="shared" si="7"/>
        <v>0</v>
      </c>
      <c r="W47" s="319">
        <f t="shared" si="7"/>
        <v>0</v>
      </c>
      <c r="X47" s="319">
        <f t="shared" si="7"/>
        <v>0</v>
      </c>
      <c r="Y47" s="319">
        <f t="shared" si="7"/>
        <v>0</v>
      </c>
      <c r="Z47" s="319">
        <f t="shared" si="7"/>
        <v>0</v>
      </c>
      <c r="AA47" s="319">
        <f t="shared" si="7"/>
        <v>0</v>
      </c>
      <c r="AB47" s="319">
        <f t="shared" si="7"/>
        <v>0</v>
      </c>
      <c r="AC47" s="319">
        <f t="shared" si="7"/>
        <v>0</v>
      </c>
      <c r="AD47" s="319">
        <f t="shared" si="7"/>
        <v>0</v>
      </c>
      <c r="AE47" s="319">
        <f t="shared" si="7"/>
        <v>0</v>
      </c>
      <c r="AF47" s="317">
        <f t="shared" si="1"/>
        <v>100000</v>
      </c>
    </row>
    <row r="48" spans="1:33" s="535" customFormat="1" ht="28.5" customHeight="1" x14ac:dyDescent="0.2">
      <c r="A48" s="215"/>
      <c r="B48" s="824" t="s">
        <v>360</v>
      </c>
      <c r="C48" s="946" t="s">
        <v>81</v>
      </c>
      <c r="D48" s="947"/>
      <c r="E48" s="216">
        <v>0</v>
      </c>
      <c r="F48" s="187" t="s">
        <v>24</v>
      </c>
      <c r="G48" s="313">
        <f>'3.DL Naudas plūsma ar projektu'!E53*(1+$E48)</f>
        <v>35000</v>
      </c>
      <c r="H48" s="313">
        <f>'3.DL Naudas plūsma ar projektu'!F53*(1+$E48)</f>
        <v>35000</v>
      </c>
      <c r="I48" s="313">
        <f>'3.DL Naudas plūsma ar projektu'!G53*(1+$E48)</f>
        <v>30000</v>
      </c>
      <c r="J48" s="313">
        <f>'3.DL Naudas plūsma ar projektu'!H53*(1+$E48)</f>
        <v>0</v>
      </c>
      <c r="K48" s="313">
        <f>'3.DL Naudas plūsma ar projektu'!I53*(1+$E48)</f>
        <v>0</v>
      </c>
      <c r="L48" s="313">
        <f>'3.DL Naudas plūsma ar projektu'!J53*(1+$E48)</f>
        <v>0</v>
      </c>
      <c r="M48" s="313">
        <f>'3.DL Naudas plūsma ar projektu'!K53*(1+$E48)</f>
        <v>0</v>
      </c>
      <c r="N48" s="313">
        <f>'3.DL Naudas plūsma ar projektu'!L53*(1+$E48)</f>
        <v>0</v>
      </c>
      <c r="O48" s="313">
        <f>'3.DL Naudas plūsma ar projektu'!M53*(1+$E48)</f>
        <v>0</v>
      </c>
      <c r="P48" s="313">
        <f>'3.DL Naudas plūsma ar projektu'!N53*(1+$E48)</f>
        <v>0</v>
      </c>
      <c r="Q48" s="313">
        <f>'3.DL Naudas plūsma ar projektu'!O53*(1+$E48)</f>
        <v>0</v>
      </c>
      <c r="R48" s="313">
        <f>'3.DL Naudas plūsma ar projektu'!P53*(1+$E48)</f>
        <v>0</v>
      </c>
      <c r="S48" s="313">
        <f>'3.DL Naudas plūsma ar projektu'!Q53*(1+$E48)</f>
        <v>0</v>
      </c>
      <c r="T48" s="313">
        <f>'3.DL Naudas plūsma ar projektu'!R53*(1+$E48)</f>
        <v>0</v>
      </c>
      <c r="U48" s="313">
        <f>'3.DL Naudas plūsma ar projektu'!S53*(1+$E48)</f>
        <v>0</v>
      </c>
      <c r="V48" s="313">
        <f>'3.DL Naudas plūsma ar projektu'!T53*(1+$E48)</f>
        <v>0</v>
      </c>
      <c r="W48" s="313">
        <f>'3.DL Naudas plūsma ar projektu'!U53*(1+$E48)</f>
        <v>0</v>
      </c>
      <c r="X48" s="313">
        <f>'3.DL Naudas plūsma ar projektu'!V53*(1+$E48)</f>
        <v>0</v>
      </c>
      <c r="Y48" s="313">
        <f>'3.DL Naudas plūsma ar projektu'!W53*(1+$E48)</f>
        <v>0</v>
      </c>
      <c r="Z48" s="313">
        <f>'3.DL Naudas plūsma ar projektu'!X53*(1+$E48)</f>
        <v>0</v>
      </c>
      <c r="AA48" s="313">
        <f>'3.DL Naudas plūsma ar projektu'!Y53*(1+$E48)</f>
        <v>0</v>
      </c>
      <c r="AB48" s="313">
        <f>'3.DL Naudas plūsma ar projektu'!Z53*(1+$E48)</f>
        <v>0</v>
      </c>
      <c r="AC48" s="313">
        <f>'3.DL Naudas plūsma ar projektu'!AA53*(1+$E48)</f>
        <v>0</v>
      </c>
      <c r="AD48" s="313">
        <f>'3.DL Naudas plūsma ar projektu'!AB53*(1+$E48)</f>
        <v>0</v>
      </c>
      <c r="AE48" s="313">
        <f>'3.DL Naudas plūsma ar projektu'!AC53*(1+$E48)</f>
        <v>0</v>
      </c>
      <c r="AF48" s="317">
        <f t="shared" si="1"/>
        <v>100000</v>
      </c>
      <c r="AG48" s="528"/>
    </row>
    <row r="49" spans="1:33" s="535" customFormat="1" ht="12.75" x14ac:dyDescent="0.2">
      <c r="A49" s="219"/>
      <c r="B49" s="828" t="s">
        <v>361</v>
      </c>
      <c r="C49" s="221" t="str">
        <f>'[1]6.DL  jut. analīze-Inv.'!C26</f>
        <v>Neparedzētās izmaksas</v>
      </c>
      <c r="D49" s="222"/>
      <c r="E49" s="223"/>
      <c r="F49" s="187" t="s">
        <v>24</v>
      </c>
      <c r="G49" s="319">
        <f>'3.DL Naudas plūsma ar projektu'!E55</f>
        <v>0</v>
      </c>
      <c r="H49" s="319">
        <f>'3.DL Naudas plūsma ar projektu'!F55</f>
        <v>0</v>
      </c>
      <c r="I49" s="319">
        <f>'3.DL Naudas plūsma ar projektu'!G55</f>
        <v>0</v>
      </c>
      <c r="J49" s="319">
        <f>'3.DL Naudas plūsma ar projektu'!H55</f>
        <v>0</v>
      </c>
      <c r="K49" s="319">
        <f>'3.DL Naudas plūsma ar projektu'!I55</f>
        <v>0</v>
      </c>
      <c r="L49" s="319">
        <f>'3.DL Naudas plūsma ar projektu'!J55</f>
        <v>0</v>
      </c>
      <c r="M49" s="319">
        <f>'3.DL Naudas plūsma ar projektu'!K55</f>
        <v>0</v>
      </c>
      <c r="N49" s="319">
        <f>'3.DL Naudas plūsma ar projektu'!L55</f>
        <v>0</v>
      </c>
      <c r="O49" s="319">
        <f>'3.DL Naudas plūsma ar projektu'!M55</f>
        <v>0</v>
      </c>
      <c r="P49" s="319">
        <f>'3.DL Naudas plūsma ar projektu'!N55</f>
        <v>0</v>
      </c>
      <c r="Q49" s="319">
        <f>'3.DL Naudas plūsma ar projektu'!O55</f>
        <v>0</v>
      </c>
      <c r="R49" s="319">
        <f>'3.DL Naudas plūsma ar projektu'!P55</f>
        <v>0</v>
      </c>
      <c r="S49" s="319">
        <f>'3.DL Naudas plūsma ar projektu'!Q55</f>
        <v>0</v>
      </c>
      <c r="T49" s="319">
        <f>'3.DL Naudas plūsma ar projektu'!R55</f>
        <v>0</v>
      </c>
      <c r="U49" s="319">
        <f>'3.DL Naudas plūsma ar projektu'!S55</f>
        <v>0</v>
      </c>
      <c r="V49" s="319">
        <f>'3.DL Naudas plūsma ar projektu'!T55</f>
        <v>0</v>
      </c>
      <c r="W49" s="319">
        <f>'3.DL Naudas plūsma ar projektu'!U55</f>
        <v>0</v>
      </c>
      <c r="X49" s="319">
        <f>'3.DL Naudas plūsma ar projektu'!V55</f>
        <v>0</v>
      </c>
      <c r="Y49" s="319">
        <f>'3.DL Naudas plūsma ar projektu'!W55</f>
        <v>0</v>
      </c>
      <c r="Z49" s="319">
        <f>'3.DL Naudas plūsma ar projektu'!X55</f>
        <v>0</v>
      </c>
      <c r="AA49" s="319">
        <f>'3.DL Naudas plūsma ar projektu'!Y55</f>
        <v>0</v>
      </c>
      <c r="AB49" s="319">
        <f>'3.DL Naudas plūsma ar projektu'!Z55</f>
        <v>0</v>
      </c>
      <c r="AC49" s="319">
        <f>'3.DL Naudas plūsma ar projektu'!AA55</f>
        <v>0</v>
      </c>
      <c r="AD49" s="319">
        <f>'3.DL Naudas plūsma ar projektu'!AB55</f>
        <v>0</v>
      </c>
      <c r="AE49" s="319">
        <f>'3.DL Naudas plūsma ar projektu'!AC55</f>
        <v>0</v>
      </c>
      <c r="AF49" s="317">
        <f t="shared" si="1"/>
        <v>0</v>
      </c>
      <c r="AG49" s="528"/>
    </row>
    <row r="50" spans="1:33" s="535" customFormat="1" ht="12.75" x14ac:dyDescent="0.2">
      <c r="A50" s="218"/>
      <c r="B50" s="828" t="s">
        <v>323</v>
      </c>
      <c r="C50" s="828" t="s">
        <v>362</v>
      </c>
      <c r="D50" s="828"/>
      <c r="E50" s="737"/>
      <c r="F50" s="187" t="s">
        <v>24</v>
      </c>
      <c r="G50" s="319">
        <f>SUM(G51:G53)</f>
        <v>771.8</v>
      </c>
      <c r="H50" s="319">
        <f t="shared" ref="H50:AE50" si="8">SUM(H51:H53)</f>
        <v>771.8</v>
      </c>
      <c r="I50" s="319">
        <f t="shared" si="8"/>
        <v>771.8</v>
      </c>
      <c r="J50" s="319">
        <f t="shared" si="8"/>
        <v>771.8</v>
      </c>
      <c r="K50" s="319">
        <f t="shared" si="8"/>
        <v>771.8</v>
      </c>
      <c r="L50" s="319">
        <f t="shared" si="8"/>
        <v>771.8</v>
      </c>
      <c r="M50" s="319">
        <f t="shared" si="8"/>
        <v>771.8</v>
      </c>
      <c r="N50" s="319">
        <f t="shared" si="8"/>
        <v>771.8</v>
      </c>
      <c r="O50" s="319">
        <f t="shared" si="8"/>
        <v>771.8</v>
      </c>
      <c r="P50" s="319">
        <f t="shared" si="8"/>
        <v>771.8</v>
      </c>
      <c r="Q50" s="319">
        <f t="shared" si="8"/>
        <v>771.8</v>
      </c>
      <c r="R50" s="319">
        <f t="shared" si="8"/>
        <v>771.8</v>
      </c>
      <c r="S50" s="319">
        <f t="shared" si="8"/>
        <v>771.8</v>
      </c>
      <c r="T50" s="319">
        <f t="shared" si="8"/>
        <v>771.8</v>
      </c>
      <c r="U50" s="319">
        <f t="shared" si="8"/>
        <v>771.8</v>
      </c>
      <c r="V50" s="319">
        <f t="shared" si="8"/>
        <v>771.8</v>
      </c>
      <c r="W50" s="319">
        <f t="shared" si="8"/>
        <v>771.8</v>
      </c>
      <c r="X50" s="319">
        <f t="shared" si="8"/>
        <v>771.8</v>
      </c>
      <c r="Y50" s="319">
        <f t="shared" si="8"/>
        <v>771.8</v>
      </c>
      <c r="Z50" s="319">
        <f t="shared" si="8"/>
        <v>771.8</v>
      </c>
      <c r="AA50" s="319">
        <f t="shared" si="8"/>
        <v>771.8</v>
      </c>
      <c r="AB50" s="319">
        <f t="shared" si="8"/>
        <v>771.8</v>
      </c>
      <c r="AC50" s="319">
        <f t="shared" si="8"/>
        <v>771.8</v>
      </c>
      <c r="AD50" s="319">
        <f t="shared" si="8"/>
        <v>771.8</v>
      </c>
      <c r="AE50" s="319">
        <f t="shared" si="8"/>
        <v>771.8</v>
      </c>
      <c r="AF50" s="317">
        <f t="shared" si="1"/>
        <v>19294.999999999993</v>
      </c>
      <c r="AG50" s="528"/>
    </row>
    <row r="51" spans="1:33" s="535" customFormat="1" ht="29.25" customHeight="1" x14ac:dyDescent="0.2">
      <c r="A51" s="215"/>
      <c r="B51" s="824" t="s">
        <v>363</v>
      </c>
      <c r="C51" s="946" t="str">
        <f>'6.DL Soc.ekon.analīze'!B27</f>
        <v>Projekta darbības izmaksu darbaspēka izmaksas</v>
      </c>
      <c r="D51" s="947"/>
      <c r="E51" s="216">
        <v>0</v>
      </c>
      <c r="F51" s="187" t="s">
        <v>24</v>
      </c>
      <c r="G51" s="313">
        <f>'12. AL Soc.ekonom.anal.'!E22*(1+$E51)</f>
        <v>117.95</v>
      </c>
      <c r="H51" s="313">
        <f>'12. AL Soc.ekonom.anal.'!F22*(1+$E51)</f>
        <v>117.95</v>
      </c>
      <c r="I51" s="313">
        <f>'12. AL Soc.ekonom.anal.'!G22*(1+$E51)</f>
        <v>117.95</v>
      </c>
      <c r="J51" s="313">
        <f>'12. AL Soc.ekonom.anal.'!H22*(1+$E51)</f>
        <v>117.95</v>
      </c>
      <c r="K51" s="313">
        <f>'12. AL Soc.ekonom.anal.'!I22*(1+$E51)</f>
        <v>117.95</v>
      </c>
      <c r="L51" s="313">
        <f>'12. AL Soc.ekonom.anal.'!J22*(1+$E51)</f>
        <v>117.95</v>
      </c>
      <c r="M51" s="313">
        <f>'12. AL Soc.ekonom.anal.'!K22*(1+$E51)</f>
        <v>117.95</v>
      </c>
      <c r="N51" s="313">
        <f>'12. AL Soc.ekonom.anal.'!L22*(1+$E51)</f>
        <v>117.95</v>
      </c>
      <c r="O51" s="313">
        <f>'12. AL Soc.ekonom.anal.'!M22*(1+$E51)</f>
        <v>117.95</v>
      </c>
      <c r="P51" s="313">
        <f>'12. AL Soc.ekonom.anal.'!N22*(1+$E51)</f>
        <v>117.95</v>
      </c>
      <c r="Q51" s="313">
        <f>'12. AL Soc.ekonom.anal.'!O22*(1+$E51)</f>
        <v>117.95</v>
      </c>
      <c r="R51" s="313">
        <f>'12. AL Soc.ekonom.anal.'!P22*(1+$E51)</f>
        <v>117.95</v>
      </c>
      <c r="S51" s="313">
        <f>'12. AL Soc.ekonom.anal.'!Q22*(1+$E51)</f>
        <v>117.95</v>
      </c>
      <c r="T51" s="313">
        <f>'12. AL Soc.ekonom.anal.'!R22*(1+$E51)</f>
        <v>117.95</v>
      </c>
      <c r="U51" s="313">
        <f>'12. AL Soc.ekonom.anal.'!S22*(1+$E51)</f>
        <v>117.95</v>
      </c>
      <c r="V51" s="313">
        <f>'12. AL Soc.ekonom.anal.'!T22*(1+$E51)</f>
        <v>117.95</v>
      </c>
      <c r="W51" s="313">
        <f>'12. AL Soc.ekonom.anal.'!U22*(1+$E51)</f>
        <v>117.95</v>
      </c>
      <c r="X51" s="313">
        <f>'12. AL Soc.ekonom.anal.'!V22*(1+$E51)</f>
        <v>117.95</v>
      </c>
      <c r="Y51" s="313">
        <f>'12. AL Soc.ekonom.anal.'!W22*(1+$E51)</f>
        <v>117.95</v>
      </c>
      <c r="Z51" s="313">
        <f>'12. AL Soc.ekonom.anal.'!X22*(1+$E51)</f>
        <v>117.95</v>
      </c>
      <c r="AA51" s="313">
        <f>'12. AL Soc.ekonom.anal.'!Y22*(1+$E51)</f>
        <v>117.95</v>
      </c>
      <c r="AB51" s="313">
        <f>'12. AL Soc.ekonom.anal.'!Z22*(1+$E51)</f>
        <v>117.95</v>
      </c>
      <c r="AC51" s="313">
        <f>'12. AL Soc.ekonom.anal.'!AA22*(1+$E51)</f>
        <v>117.95</v>
      </c>
      <c r="AD51" s="313">
        <f>'12. AL Soc.ekonom.anal.'!AB22*(1+$E51)</f>
        <v>117.95</v>
      </c>
      <c r="AE51" s="313">
        <f>'12. AL Soc.ekonom.anal.'!AC22*(1+$E51)</f>
        <v>117.95</v>
      </c>
      <c r="AF51" s="317">
        <f t="shared" si="1"/>
        <v>2948.7499999999991</v>
      </c>
      <c r="AG51" s="528"/>
    </row>
    <row r="52" spans="1:33" s="535" customFormat="1" ht="18" customHeight="1" x14ac:dyDescent="0.2">
      <c r="A52" s="215"/>
      <c r="B52" s="217" t="s">
        <v>364</v>
      </c>
      <c r="C52" s="946" t="str">
        <f>'6.DL Soc.ekon.analīze'!B28</f>
        <v xml:space="preserve">Investīciju darba spēka izmaksas </v>
      </c>
      <c r="D52" s="947"/>
      <c r="E52" s="216">
        <v>0</v>
      </c>
      <c r="F52" s="187" t="s">
        <v>24</v>
      </c>
      <c r="G52" s="313">
        <f>'12. AL Soc.ekonom.anal.'!E23*(1+$E52)</f>
        <v>353.85</v>
      </c>
      <c r="H52" s="313">
        <f>'12. AL Soc.ekonom.anal.'!F23*(1+$E52)</f>
        <v>353.85</v>
      </c>
      <c r="I52" s="313">
        <f>'12. AL Soc.ekonom.anal.'!G23*(1+$E52)</f>
        <v>353.85</v>
      </c>
      <c r="J52" s="313">
        <f>'12. AL Soc.ekonom.anal.'!H23*(1+$E52)</f>
        <v>353.85</v>
      </c>
      <c r="K52" s="313">
        <f>'12. AL Soc.ekonom.anal.'!I23*(1+$E52)</f>
        <v>353.85</v>
      </c>
      <c r="L52" s="313">
        <f>'12. AL Soc.ekonom.anal.'!J23*(1+$E52)</f>
        <v>353.85</v>
      </c>
      <c r="M52" s="313">
        <f>'12. AL Soc.ekonom.anal.'!K23*(1+$E52)</f>
        <v>353.85</v>
      </c>
      <c r="N52" s="313">
        <f>'12. AL Soc.ekonom.anal.'!L23*(1+$E52)</f>
        <v>353.85</v>
      </c>
      <c r="O52" s="313">
        <f>'12. AL Soc.ekonom.anal.'!M23*(1+$E52)</f>
        <v>353.85</v>
      </c>
      <c r="P52" s="313">
        <f>'12. AL Soc.ekonom.anal.'!N23*(1+$E52)</f>
        <v>353.85</v>
      </c>
      <c r="Q52" s="313">
        <f>'12. AL Soc.ekonom.anal.'!O23*(1+$E52)</f>
        <v>353.85</v>
      </c>
      <c r="R52" s="313">
        <f>'12. AL Soc.ekonom.anal.'!P23*(1+$E52)</f>
        <v>353.85</v>
      </c>
      <c r="S52" s="313">
        <f>'12. AL Soc.ekonom.anal.'!Q23*(1+$E52)</f>
        <v>353.85</v>
      </c>
      <c r="T52" s="313">
        <f>'12. AL Soc.ekonom.anal.'!R23*(1+$E52)</f>
        <v>353.85</v>
      </c>
      <c r="U52" s="313">
        <f>'12. AL Soc.ekonom.anal.'!S23*(1+$E52)</f>
        <v>353.85</v>
      </c>
      <c r="V52" s="313">
        <f>'12. AL Soc.ekonom.anal.'!T23*(1+$E52)</f>
        <v>353.85</v>
      </c>
      <c r="W52" s="313">
        <f>'12. AL Soc.ekonom.anal.'!U23*(1+$E52)</f>
        <v>353.85</v>
      </c>
      <c r="X52" s="313">
        <f>'12. AL Soc.ekonom.anal.'!V23*(1+$E52)</f>
        <v>353.85</v>
      </c>
      <c r="Y52" s="313">
        <f>'12. AL Soc.ekonom.anal.'!W23*(1+$E52)</f>
        <v>353.85</v>
      </c>
      <c r="Z52" s="313">
        <f>'12. AL Soc.ekonom.anal.'!X23*(1+$E52)</f>
        <v>353.85</v>
      </c>
      <c r="AA52" s="313">
        <f>'12. AL Soc.ekonom.anal.'!Y23*(1+$E52)</f>
        <v>353.85</v>
      </c>
      <c r="AB52" s="313">
        <f>'12. AL Soc.ekonom.anal.'!Z23*(1+$E52)</f>
        <v>353.85</v>
      </c>
      <c r="AC52" s="313">
        <f>'12. AL Soc.ekonom.anal.'!AA23*(1+$E52)</f>
        <v>353.85</v>
      </c>
      <c r="AD52" s="313">
        <f>'12. AL Soc.ekonom.anal.'!AB23*(1+$E52)</f>
        <v>353.85</v>
      </c>
      <c r="AE52" s="313">
        <f>'12. AL Soc.ekonom.anal.'!AC23*(1+$E52)</f>
        <v>353.85</v>
      </c>
      <c r="AF52" s="317">
        <f t="shared" si="1"/>
        <v>8846.2500000000036</v>
      </c>
      <c r="AG52" s="528"/>
    </row>
    <row r="53" spans="1:33" s="535" customFormat="1" ht="12.75" x14ac:dyDescent="0.2">
      <c r="A53" s="215"/>
      <c r="B53" s="217" t="s">
        <v>365</v>
      </c>
      <c r="C53" s="951" t="str">
        <f>'6.DL Soc.ekon.analīze'!B29</f>
        <v>Citas fiskālās korekcijas</v>
      </c>
      <c r="D53" s="952"/>
      <c r="E53" s="216">
        <v>0</v>
      </c>
      <c r="F53" s="187" t="s">
        <v>24</v>
      </c>
      <c r="G53" s="313">
        <f>'12. AL Soc.ekonom.anal.'!E24*(1+$E53)</f>
        <v>300</v>
      </c>
      <c r="H53" s="313">
        <f>'12. AL Soc.ekonom.anal.'!F24*(1+$E53)</f>
        <v>300</v>
      </c>
      <c r="I53" s="313">
        <f>'12. AL Soc.ekonom.anal.'!G24*(1+$E53)</f>
        <v>300</v>
      </c>
      <c r="J53" s="313">
        <f>'12. AL Soc.ekonom.anal.'!H24*(1+$E53)</f>
        <v>300</v>
      </c>
      <c r="K53" s="313">
        <f>'12. AL Soc.ekonom.anal.'!I24*(1+$E53)</f>
        <v>300</v>
      </c>
      <c r="L53" s="313">
        <f>'12. AL Soc.ekonom.anal.'!J24*(1+$E53)</f>
        <v>300</v>
      </c>
      <c r="M53" s="313">
        <f>'12. AL Soc.ekonom.anal.'!K24*(1+$E53)</f>
        <v>300</v>
      </c>
      <c r="N53" s="313">
        <f>'12. AL Soc.ekonom.anal.'!L24*(1+$E53)</f>
        <v>300</v>
      </c>
      <c r="O53" s="313">
        <f>'12. AL Soc.ekonom.anal.'!M24*(1+$E53)</f>
        <v>300</v>
      </c>
      <c r="P53" s="313">
        <f>'12. AL Soc.ekonom.anal.'!N24*(1+$E53)</f>
        <v>300</v>
      </c>
      <c r="Q53" s="313">
        <f>'12. AL Soc.ekonom.anal.'!O24*(1+$E53)</f>
        <v>300</v>
      </c>
      <c r="R53" s="313">
        <f>'12. AL Soc.ekonom.anal.'!P24*(1+$E53)</f>
        <v>300</v>
      </c>
      <c r="S53" s="313">
        <f>'12. AL Soc.ekonom.anal.'!Q24*(1+$E53)</f>
        <v>300</v>
      </c>
      <c r="T53" s="313">
        <f>'12. AL Soc.ekonom.anal.'!R24*(1+$E53)</f>
        <v>300</v>
      </c>
      <c r="U53" s="313">
        <f>'12. AL Soc.ekonom.anal.'!S24*(1+$E53)</f>
        <v>300</v>
      </c>
      <c r="V53" s="313">
        <f>'12. AL Soc.ekonom.anal.'!T24*(1+$E53)</f>
        <v>300</v>
      </c>
      <c r="W53" s="313">
        <f>'12. AL Soc.ekonom.anal.'!U24*(1+$E53)</f>
        <v>300</v>
      </c>
      <c r="X53" s="313">
        <f>'12. AL Soc.ekonom.anal.'!V24*(1+$E53)</f>
        <v>300</v>
      </c>
      <c r="Y53" s="313">
        <f>'12. AL Soc.ekonom.anal.'!W24*(1+$E53)</f>
        <v>300</v>
      </c>
      <c r="Z53" s="313">
        <f>'12. AL Soc.ekonom.anal.'!X24*(1+$E53)</f>
        <v>300</v>
      </c>
      <c r="AA53" s="313">
        <f>'12. AL Soc.ekonom.anal.'!Y24*(1+$E53)</f>
        <v>300</v>
      </c>
      <c r="AB53" s="313">
        <f>'12. AL Soc.ekonom.anal.'!Z24*(1+$E53)</f>
        <v>300</v>
      </c>
      <c r="AC53" s="313">
        <f>'12. AL Soc.ekonom.anal.'!AA24*(1+$E53)</f>
        <v>300</v>
      </c>
      <c r="AD53" s="313">
        <f>'12. AL Soc.ekonom.anal.'!AB24*(1+$E53)</f>
        <v>300</v>
      </c>
      <c r="AE53" s="313">
        <f>'12. AL Soc.ekonom.anal.'!AC24*(1+$E53)</f>
        <v>300</v>
      </c>
      <c r="AF53" s="317">
        <f t="shared" si="1"/>
        <v>7500</v>
      </c>
      <c r="AG53" s="528"/>
    </row>
    <row r="54" spans="1:33" s="528" customFormat="1" ht="12.75" x14ac:dyDescent="0.2">
      <c r="A54" s="218"/>
      <c r="B54" s="224" t="s">
        <v>324</v>
      </c>
      <c r="C54" s="828" t="s">
        <v>367</v>
      </c>
      <c r="D54" s="161"/>
      <c r="E54" s="225"/>
      <c r="F54" s="187" t="s">
        <v>24</v>
      </c>
      <c r="G54" s="319">
        <f>G31+G41+G46-G50</f>
        <v>42846.149999999994</v>
      </c>
      <c r="H54" s="319">
        <f t="shared" ref="H54:AE54" si="9">H31+H41+H46-H50</f>
        <v>42846.149999999994</v>
      </c>
      <c r="I54" s="319">
        <f t="shared" si="9"/>
        <v>37846.149999999994</v>
      </c>
      <c r="J54" s="319">
        <f t="shared" si="9"/>
        <v>7846.1500000000005</v>
      </c>
      <c r="K54" s="319">
        <f t="shared" si="9"/>
        <v>7846.1500000000005</v>
      </c>
      <c r="L54" s="319">
        <f t="shared" si="9"/>
        <v>7846.1500000000005</v>
      </c>
      <c r="M54" s="319">
        <f t="shared" si="9"/>
        <v>7846.1500000000005</v>
      </c>
      <c r="N54" s="319">
        <f t="shared" si="9"/>
        <v>7846.1500000000005</v>
      </c>
      <c r="O54" s="319">
        <f t="shared" si="9"/>
        <v>7846.1500000000005</v>
      </c>
      <c r="P54" s="319">
        <f t="shared" si="9"/>
        <v>7846.1500000000005</v>
      </c>
      <c r="Q54" s="319">
        <f t="shared" si="9"/>
        <v>7846.1500000000005</v>
      </c>
      <c r="R54" s="319">
        <f t="shared" si="9"/>
        <v>7846.1500000000005</v>
      </c>
      <c r="S54" s="319">
        <f t="shared" si="9"/>
        <v>7846.1500000000005</v>
      </c>
      <c r="T54" s="319">
        <f t="shared" si="9"/>
        <v>7846.1500000000005</v>
      </c>
      <c r="U54" s="319">
        <f t="shared" si="9"/>
        <v>7846.1500000000005</v>
      </c>
      <c r="V54" s="319">
        <f t="shared" si="9"/>
        <v>7846.1500000000005</v>
      </c>
      <c r="W54" s="319">
        <f t="shared" si="9"/>
        <v>7846.1500000000005</v>
      </c>
      <c r="X54" s="319">
        <f t="shared" si="9"/>
        <v>7846.1500000000005</v>
      </c>
      <c r="Y54" s="319">
        <f t="shared" si="9"/>
        <v>7846.1500000000005</v>
      </c>
      <c r="Z54" s="319">
        <f t="shared" si="9"/>
        <v>7846.1500000000005</v>
      </c>
      <c r="AA54" s="319">
        <f t="shared" si="9"/>
        <v>7846.1500000000005</v>
      </c>
      <c r="AB54" s="319">
        <f t="shared" si="9"/>
        <v>7846.1500000000005</v>
      </c>
      <c r="AC54" s="319">
        <f t="shared" si="9"/>
        <v>7846.1500000000005</v>
      </c>
      <c r="AD54" s="319">
        <f t="shared" si="9"/>
        <v>7846.1500000000005</v>
      </c>
      <c r="AE54" s="319">
        <f t="shared" si="9"/>
        <v>7846.1500000000005</v>
      </c>
      <c r="AF54" s="317">
        <f t="shared" si="1"/>
        <v>296153.75</v>
      </c>
    </row>
    <row r="55" spans="1:33" s="528" customFormat="1" ht="12.75" x14ac:dyDescent="0.2">
      <c r="A55" s="226"/>
      <c r="B55" s="227" t="s">
        <v>368</v>
      </c>
      <c r="C55" s="228" t="s">
        <v>102</v>
      </c>
      <c r="D55" s="228"/>
      <c r="E55" s="229"/>
      <c r="F55" s="230" t="s">
        <v>24</v>
      </c>
      <c r="G55" s="320">
        <f>G30-G54</f>
        <v>-28346.149999999994</v>
      </c>
      <c r="H55" s="320">
        <f t="shared" ref="H55:AE55" si="10">H30-H54</f>
        <v>-28346.149999999994</v>
      </c>
      <c r="I55" s="320">
        <f t="shared" si="10"/>
        <v>-23346.149999999994</v>
      </c>
      <c r="J55" s="320">
        <f t="shared" si="10"/>
        <v>6653.8499999999995</v>
      </c>
      <c r="K55" s="320">
        <f t="shared" si="10"/>
        <v>6653.8499999999995</v>
      </c>
      <c r="L55" s="320">
        <f t="shared" si="10"/>
        <v>6653.8499999999995</v>
      </c>
      <c r="M55" s="320">
        <f t="shared" si="10"/>
        <v>6653.8499999999995</v>
      </c>
      <c r="N55" s="320">
        <f t="shared" si="10"/>
        <v>6653.8499999999995</v>
      </c>
      <c r="O55" s="320">
        <f t="shared" si="10"/>
        <v>6653.8499999999995</v>
      </c>
      <c r="P55" s="320">
        <f t="shared" si="10"/>
        <v>6653.8499999999995</v>
      </c>
      <c r="Q55" s="320">
        <f t="shared" si="10"/>
        <v>6653.8499999999995</v>
      </c>
      <c r="R55" s="320">
        <f t="shared" si="10"/>
        <v>6653.8499999999995</v>
      </c>
      <c r="S55" s="320">
        <f t="shared" si="10"/>
        <v>6653.8499999999995</v>
      </c>
      <c r="T55" s="320">
        <f t="shared" si="10"/>
        <v>6653.8499999999995</v>
      </c>
      <c r="U55" s="320">
        <f t="shared" si="10"/>
        <v>6653.8499999999995</v>
      </c>
      <c r="V55" s="320">
        <f t="shared" si="10"/>
        <v>6653.8499999999995</v>
      </c>
      <c r="W55" s="320">
        <f t="shared" si="10"/>
        <v>6653.8499999999995</v>
      </c>
      <c r="X55" s="320">
        <f t="shared" si="10"/>
        <v>6653.8499999999995</v>
      </c>
      <c r="Y55" s="320">
        <f t="shared" si="10"/>
        <v>6653.8499999999995</v>
      </c>
      <c r="Z55" s="320">
        <f t="shared" si="10"/>
        <v>6653.8499999999995</v>
      </c>
      <c r="AA55" s="320">
        <f t="shared" si="10"/>
        <v>6653.8499999999995</v>
      </c>
      <c r="AB55" s="320">
        <f t="shared" si="10"/>
        <v>6653.8499999999995</v>
      </c>
      <c r="AC55" s="320">
        <f t="shared" si="10"/>
        <v>6653.8499999999995</v>
      </c>
      <c r="AD55" s="320">
        <f t="shared" si="10"/>
        <v>6653.8499999999995</v>
      </c>
      <c r="AE55" s="320">
        <f t="shared" si="10"/>
        <v>6653.8499999999995</v>
      </c>
      <c r="AF55" s="321">
        <f t="shared" si="1"/>
        <v>66346.250000000015</v>
      </c>
    </row>
    <row r="56" spans="1:33" s="528" customFormat="1" ht="12.75" x14ac:dyDescent="0.2">
      <c r="A56" s="20">
        <v>2</v>
      </c>
      <c r="B56" s="21" t="s">
        <v>124</v>
      </c>
      <c r="C56" s="21"/>
      <c r="D56" s="21"/>
      <c r="E56" s="21"/>
      <c r="F56" s="28"/>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2"/>
    </row>
    <row r="57" spans="1:33" s="528" customFormat="1" ht="13.5" thickBot="1" x14ac:dyDescent="0.25">
      <c r="A57" s="17"/>
      <c r="B57" s="17"/>
      <c r="C57" s="17"/>
      <c r="D57" s="17"/>
      <c r="E57" s="17"/>
      <c r="F57" s="18"/>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17"/>
    </row>
    <row r="58" spans="1:33" s="528" customFormat="1" ht="12.75" x14ac:dyDescent="0.2">
      <c r="A58" s="20"/>
      <c r="B58" s="21"/>
      <c r="C58" s="21" t="s">
        <v>413</v>
      </c>
      <c r="D58" s="21"/>
      <c r="E58" s="21"/>
      <c r="F58" s="234" t="s">
        <v>25</v>
      </c>
      <c r="G58" s="276">
        <f>Titullapa!B22</f>
        <v>0.05</v>
      </c>
      <c r="H58" s="196"/>
      <c r="I58" s="9"/>
      <c r="J58" s="100"/>
      <c r="K58" s="100"/>
      <c r="L58" s="100"/>
      <c r="M58" s="100"/>
      <c r="N58" s="100"/>
      <c r="O58" s="100"/>
      <c r="P58" s="100"/>
      <c r="Q58" s="100"/>
      <c r="R58" s="100"/>
      <c r="S58" s="100"/>
      <c r="T58" s="100"/>
      <c r="U58" s="100"/>
      <c r="V58" s="100"/>
      <c r="W58" s="100"/>
      <c r="X58" s="100"/>
      <c r="Y58" s="100"/>
      <c r="Z58" s="100"/>
      <c r="AA58" s="100"/>
      <c r="AB58" s="100"/>
      <c r="AC58" s="100"/>
      <c r="AD58" s="100"/>
      <c r="AE58" s="100"/>
      <c r="AF58" s="9"/>
    </row>
    <row r="59" spans="1:33" s="528" customFormat="1" ht="12.75" x14ac:dyDescent="0.2">
      <c r="A59" s="235"/>
      <c r="B59" s="235"/>
      <c r="C59" s="236" t="s">
        <v>126</v>
      </c>
      <c r="D59" s="236"/>
      <c r="E59" s="236"/>
      <c r="F59" s="237" t="s">
        <v>127</v>
      </c>
      <c r="G59" s="104">
        <f>G3</f>
        <v>0</v>
      </c>
      <c r="H59" s="104">
        <f t="shared" ref="H59:AE59" si="11">H3</f>
        <v>1</v>
      </c>
      <c r="I59" s="104">
        <f t="shared" si="11"/>
        <v>2</v>
      </c>
      <c r="J59" s="104">
        <f t="shared" si="11"/>
        <v>3</v>
      </c>
      <c r="K59" s="104">
        <f t="shared" si="11"/>
        <v>4</v>
      </c>
      <c r="L59" s="104">
        <f t="shared" si="11"/>
        <v>5</v>
      </c>
      <c r="M59" s="104">
        <f t="shared" si="11"/>
        <v>6</v>
      </c>
      <c r="N59" s="104">
        <f t="shared" si="11"/>
        <v>7</v>
      </c>
      <c r="O59" s="104">
        <f t="shared" si="11"/>
        <v>8</v>
      </c>
      <c r="P59" s="104">
        <f t="shared" si="11"/>
        <v>9</v>
      </c>
      <c r="Q59" s="104">
        <f t="shared" si="11"/>
        <v>10</v>
      </c>
      <c r="R59" s="104">
        <f t="shared" si="11"/>
        <v>11</v>
      </c>
      <c r="S59" s="104">
        <f t="shared" si="11"/>
        <v>12</v>
      </c>
      <c r="T59" s="104">
        <f t="shared" si="11"/>
        <v>13</v>
      </c>
      <c r="U59" s="104">
        <f t="shared" si="11"/>
        <v>14</v>
      </c>
      <c r="V59" s="104">
        <f t="shared" si="11"/>
        <v>15</v>
      </c>
      <c r="W59" s="104">
        <f t="shared" si="11"/>
        <v>16</v>
      </c>
      <c r="X59" s="104">
        <f t="shared" si="11"/>
        <v>17</v>
      </c>
      <c r="Y59" s="104">
        <f t="shared" si="11"/>
        <v>18</v>
      </c>
      <c r="Z59" s="104">
        <f t="shared" si="11"/>
        <v>19</v>
      </c>
      <c r="AA59" s="104">
        <f t="shared" si="11"/>
        <v>20</v>
      </c>
      <c r="AB59" s="104">
        <f t="shared" si="11"/>
        <v>21</v>
      </c>
      <c r="AC59" s="104">
        <f t="shared" si="11"/>
        <v>22</v>
      </c>
      <c r="AD59" s="104">
        <f t="shared" si="11"/>
        <v>23</v>
      </c>
      <c r="AE59" s="104">
        <f t="shared" si="11"/>
        <v>24</v>
      </c>
      <c r="AF59" s="17"/>
    </row>
    <row r="60" spans="1:33" s="528" customFormat="1" ht="12.75" x14ac:dyDescent="0.2">
      <c r="A60" s="235"/>
      <c r="B60" s="235"/>
      <c r="C60" s="236" t="s">
        <v>128</v>
      </c>
      <c r="D60" s="236"/>
      <c r="E60" s="236"/>
      <c r="F60" s="238" t="s">
        <v>129</v>
      </c>
      <c r="G60" s="108">
        <f t="shared" ref="G60:AE60" si="12">1/(1+$G$58)^G59</f>
        <v>1</v>
      </c>
      <c r="H60" s="108">
        <f t="shared" si="12"/>
        <v>0.95238095238095233</v>
      </c>
      <c r="I60" s="108">
        <f t="shared" si="12"/>
        <v>0.90702947845804982</v>
      </c>
      <c r="J60" s="108">
        <f t="shared" si="12"/>
        <v>0.86383759853147601</v>
      </c>
      <c r="K60" s="108">
        <f t="shared" si="12"/>
        <v>0.82270247479188197</v>
      </c>
      <c r="L60" s="108">
        <f t="shared" si="12"/>
        <v>0.78352616646845896</v>
      </c>
      <c r="M60" s="108">
        <f t="shared" si="12"/>
        <v>0.74621539663662761</v>
      </c>
      <c r="N60" s="108">
        <f t="shared" si="12"/>
        <v>0.71068133013012147</v>
      </c>
      <c r="O60" s="108">
        <f t="shared" si="12"/>
        <v>0.67683936202868722</v>
      </c>
      <c r="P60" s="108">
        <f t="shared" si="12"/>
        <v>0.64460891621779726</v>
      </c>
      <c r="Q60" s="108">
        <f t="shared" si="12"/>
        <v>0.61391325354075932</v>
      </c>
      <c r="R60" s="108">
        <f t="shared" si="12"/>
        <v>0.5846792890864374</v>
      </c>
      <c r="S60" s="108">
        <f t="shared" si="12"/>
        <v>0.5568374181775595</v>
      </c>
      <c r="T60" s="108">
        <f t="shared" si="12"/>
        <v>0.53032135064529462</v>
      </c>
      <c r="U60" s="108">
        <f t="shared" si="12"/>
        <v>0.50506795299551888</v>
      </c>
      <c r="V60" s="108">
        <f t="shared" si="12"/>
        <v>0.48101709809097021</v>
      </c>
      <c r="W60" s="108">
        <f t="shared" si="12"/>
        <v>0.45811152199140021</v>
      </c>
      <c r="X60" s="108">
        <f t="shared" si="12"/>
        <v>0.43629668761085727</v>
      </c>
      <c r="Y60" s="108">
        <f t="shared" si="12"/>
        <v>0.41552065486748313</v>
      </c>
      <c r="Z60" s="108">
        <f t="shared" si="12"/>
        <v>0.39573395701665059</v>
      </c>
      <c r="AA60" s="108">
        <f t="shared" si="12"/>
        <v>0.37688948287300061</v>
      </c>
      <c r="AB60" s="108">
        <f t="shared" si="12"/>
        <v>0.35894236464095297</v>
      </c>
      <c r="AC60" s="108">
        <f t="shared" si="12"/>
        <v>0.3418498710866219</v>
      </c>
      <c r="AD60" s="108">
        <f t="shared" si="12"/>
        <v>0.32557130579678267</v>
      </c>
      <c r="AE60" s="108">
        <f t="shared" si="12"/>
        <v>0.31006791028265024</v>
      </c>
      <c r="AF60" s="17"/>
    </row>
    <row r="61" spans="1:33" s="528" customFormat="1" ht="12.75" x14ac:dyDescent="0.2">
      <c r="A61" s="239"/>
      <c r="B61" s="240" t="s">
        <v>58</v>
      </c>
      <c r="C61" s="240" t="s">
        <v>369</v>
      </c>
      <c r="D61" s="240"/>
      <c r="E61" s="241"/>
      <c r="F61" s="242" t="s">
        <v>24</v>
      </c>
      <c r="G61" s="322">
        <f t="shared" ref="G61:AE61" si="13">G8*G60</f>
        <v>7500</v>
      </c>
      <c r="H61" s="323">
        <f t="shared" si="13"/>
        <v>7142.8571428571422</v>
      </c>
      <c r="I61" s="323">
        <f t="shared" si="13"/>
        <v>6802.7210884353735</v>
      </c>
      <c r="J61" s="323">
        <f t="shared" si="13"/>
        <v>6478.7819889860702</v>
      </c>
      <c r="K61" s="323">
        <f t="shared" si="13"/>
        <v>6170.2685609391146</v>
      </c>
      <c r="L61" s="323">
        <f t="shared" si="13"/>
        <v>5876.4462485134418</v>
      </c>
      <c r="M61" s="323">
        <f t="shared" si="13"/>
        <v>5596.6154747747069</v>
      </c>
      <c r="N61" s="323">
        <f t="shared" si="13"/>
        <v>5330.1099759759109</v>
      </c>
      <c r="O61" s="323">
        <f t="shared" si="13"/>
        <v>5076.2952152151538</v>
      </c>
      <c r="P61" s="323">
        <f t="shared" si="13"/>
        <v>4834.5668716334794</v>
      </c>
      <c r="Q61" s="323">
        <f t="shared" si="13"/>
        <v>4604.3494015556953</v>
      </c>
      <c r="R61" s="323">
        <f t="shared" si="13"/>
        <v>4385.0946681482801</v>
      </c>
      <c r="S61" s="323">
        <f t="shared" si="13"/>
        <v>4176.2806363316959</v>
      </c>
      <c r="T61" s="323">
        <f t="shared" si="13"/>
        <v>3977.4101298397095</v>
      </c>
      <c r="U61" s="323">
        <f t="shared" si="13"/>
        <v>3788.0096474663915</v>
      </c>
      <c r="V61" s="323">
        <f t="shared" si="13"/>
        <v>3607.6282356822767</v>
      </c>
      <c r="W61" s="323">
        <f t="shared" si="13"/>
        <v>3435.8364149355016</v>
      </c>
      <c r="X61" s="323">
        <f t="shared" si="13"/>
        <v>3272.2251570814296</v>
      </c>
      <c r="Y61" s="323">
        <f t="shared" si="13"/>
        <v>3116.4049115061234</v>
      </c>
      <c r="Z61" s="323">
        <f t="shared" si="13"/>
        <v>2968.0046776248796</v>
      </c>
      <c r="AA61" s="323">
        <f t="shared" si="13"/>
        <v>2826.6711215475048</v>
      </c>
      <c r="AB61" s="323">
        <f t="shared" si="13"/>
        <v>2692.0677348071472</v>
      </c>
      <c r="AC61" s="323">
        <f t="shared" si="13"/>
        <v>2563.8740331496642</v>
      </c>
      <c r="AD61" s="323">
        <f t="shared" si="13"/>
        <v>2441.7847934758702</v>
      </c>
      <c r="AE61" s="323">
        <f t="shared" si="13"/>
        <v>2325.5093271198766</v>
      </c>
      <c r="AF61" s="324">
        <f t="shared" ref="AF61:AF70" si="14">SUM(G61:AE61)</f>
        <v>110989.81345760243</v>
      </c>
    </row>
    <row r="62" spans="1:33" s="528" customFormat="1" ht="12.75" x14ac:dyDescent="0.2">
      <c r="A62" s="215"/>
      <c r="B62" s="25" t="s">
        <v>59</v>
      </c>
      <c r="C62" s="25" t="s">
        <v>370</v>
      </c>
      <c r="D62" s="25"/>
      <c r="E62" s="243"/>
      <c r="F62" s="244" t="s">
        <v>24</v>
      </c>
      <c r="G62" s="325">
        <f t="shared" ref="G62:AE62" si="15">G18*G60</f>
        <v>7000</v>
      </c>
      <c r="H62" s="326">
        <f t="shared" si="15"/>
        <v>6666.6666666666661</v>
      </c>
      <c r="I62" s="326">
        <f t="shared" si="15"/>
        <v>6349.2063492063489</v>
      </c>
      <c r="J62" s="326">
        <f t="shared" si="15"/>
        <v>6046.8631897203322</v>
      </c>
      <c r="K62" s="326">
        <f t="shared" si="15"/>
        <v>5758.9173235431736</v>
      </c>
      <c r="L62" s="326">
        <f t="shared" si="15"/>
        <v>5484.6831652792125</v>
      </c>
      <c r="M62" s="326">
        <f t="shared" si="15"/>
        <v>5223.507776456393</v>
      </c>
      <c r="N62" s="326">
        <f t="shared" si="15"/>
        <v>4974.7693109108504</v>
      </c>
      <c r="O62" s="326">
        <f t="shared" si="15"/>
        <v>4737.8755342008108</v>
      </c>
      <c r="P62" s="326">
        <f t="shared" si="15"/>
        <v>4512.2624135245806</v>
      </c>
      <c r="Q62" s="326">
        <f t="shared" si="15"/>
        <v>4297.3927747853149</v>
      </c>
      <c r="R62" s="326">
        <f t="shared" si="15"/>
        <v>4092.755023605062</v>
      </c>
      <c r="S62" s="326">
        <f t="shared" si="15"/>
        <v>3897.8619272429164</v>
      </c>
      <c r="T62" s="326">
        <f t="shared" si="15"/>
        <v>3712.2494545170625</v>
      </c>
      <c r="U62" s="326">
        <f t="shared" si="15"/>
        <v>3535.4756709686321</v>
      </c>
      <c r="V62" s="326">
        <f t="shared" si="15"/>
        <v>3367.1196866367914</v>
      </c>
      <c r="W62" s="326">
        <f t="shared" si="15"/>
        <v>3206.7806539398016</v>
      </c>
      <c r="X62" s="326">
        <f t="shared" si="15"/>
        <v>3054.0768132760008</v>
      </c>
      <c r="Y62" s="326">
        <f t="shared" si="15"/>
        <v>2908.6445840723818</v>
      </c>
      <c r="Z62" s="326">
        <f t="shared" si="15"/>
        <v>2770.1376991165544</v>
      </c>
      <c r="AA62" s="326">
        <f t="shared" si="15"/>
        <v>2638.2263801110043</v>
      </c>
      <c r="AB62" s="326">
        <f t="shared" si="15"/>
        <v>2512.5965524866706</v>
      </c>
      <c r="AC62" s="326">
        <f t="shared" si="15"/>
        <v>2392.9490976063535</v>
      </c>
      <c r="AD62" s="326">
        <f t="shared" si="15"/>
        <v>2278.9991405774786</v>
      </c>
      <c r="AE62" s="326">
        <f t="shared" si="15"/>
        <v>2170.4753719785517</v>
      </c>
      <c r="AF62" s="327">
        <f t="shared" si="14"/>
        <v>103590.49256042895</v>
      </c>
    </row>
    <row r="63" spans="1:33" s="528" customFormat="1" ht="12.75" x14ac:dyDescent="0.2">
      <c r="A63" s="215"/>
      <c r="B63" s="25" t="s">
        <v>60</v>
      </c>
      <c r="C63" s="25" t="s">
        <v>134</v>
      </c>
      <c r="D63" s="25"/>
      <c r="E63" s="243"/>
      <c r="F63" s="244" t="s">
        <v>162</v>
      </c>
      <c r="G63" s="325">
        <f>G29*G60</f>
        <v>0</v>
      </c>
      <c r="H63" s="326">
        <f>H29*H60</f>
        <v>0</v>
      </c>
      <c r="I63" s="326">
        <f t="shared" ref="I63:AE63" si="16">I29*I60</f>
        <v>0</v>
      </c>
      <c r="J63" s="326">
        <f t="shared" si="16"/>
        <v>0</v>
      </c>
      <c r="K63" s="326">
        <f t="shared" si="16"/>
        <v>0</v>
      </c>
      <c r="L63" s="326">
        <f t="shared" si="16"/>
        <v>0</v>
      </c>
      <c r="M63" s="326">
        <f t="shared" si="16"/>
        <v>0</v>
      </c>
      <c r="N63" s="326">
        <f t="shared" si="16"/>
        <v>0</v>
      </c>
      <c r="O63" s="326">
        <f t="shared" si="16"/>
        <v>0</v>
      </c>
      <c r="P63" s="326">
        <f t="shared" si="16"/>
        <v>0</v>
      </c>
      <c r="Q63" s="326">
        <f t="shared" si="16"/>
        <v>0</v>
      </c>
      <c r="R63" s="326">
        <f t="shared" si="16"/>
        <v>0</v>
      </c>
      <c r="S63" s="326">
        <f t="shared" si="16"/>
        <v>0</v>
      </c>
      <c r="T63" s="326">
        <f t="shared" si="16"/>
        <v>0</v>
      </c>
      <c r="U63" s="326">
        <f t="shared" si="16"/>
        <v>0</v>
      </c>
      <c r="V63" s="326">
        <f t="shared" si="16"/>
        <v>0</v>
      </c>
      <c r="W63" s="326">
        <f t="shared" si="16"/>
        <v>0</v>
      </c>
      <c r="X63" s="326">
        <f t="shared" si="16"/>
        <v>0</v>
      </c>
      <c r="Y63" s="326">
        <f t="shared" si="16"/>
        <v>0</v>
      </c>
      <c r="Z63" s="326">
        <f t="shared" si="16"/>
        <v>0</v>
      </c>
      <c r="AA63" s="326">
        <f t="shared" si="16"/>
        <v>0</v>
      </c>
      <c r="AB63" s="326">
        <f t="shared" si="16"/>
        <v>0</v>
      </c>
      <c r="AC63" s="326">
        <f t="shared" si="16"/>
        <v>0</v>
      </c>
      <c r="AD63" s="326">
        <f t="shared" si="16"/>
        <v>0</v>
      </c>
      <c r="AE63" s="326">
        <f t="shared" si="16"/>
        <v>0</v>
      </c>
      <c r="AF63" s="327">
        <f t="shared" si="14"/>
        <v>0</v>
      </c>
    </row>
    <row r="64" spans="1:33" s="528" customFormat="1" ht="12.75" x14ac:dyDescent="0.2">
      <c r="A64" s="215"/>
      <c r="B64" s="25" t="s">
        <v>61</v>
      </c>
      <c r="C64" s="25" t="s">
        <v>371</v>
      </c>
      <c r="D64" s="25"/>
      <c r="E64" s="243"/>
      <c r="F64" s="244" t="s">
        <v>24</v>
      </c>
      <c r="G64" s="325">
        <f t="shared" ref="G64:AE64" si="17">G30*G60</f>
        <v>14500</v>
      </c>
      <c r="H64" s="326">
        <f t="shared" si="17"/>
        <v>13809.523809523809</v>
      </c>
      <c r="I64" s="326">
        <f t="shared" si="17"/>
        <v>13151.927437641722</v>
      </c>
      <c r="J64" s="326">
        <f t="shared" si="17"/>
        <v>12525.645178706402</v>
      </c>
      <c r="K64" s="326">
        <f t="shared" si="17"/>
        <v>11929.185884482289</v>
      </c>
      <c r="L64" s="326">
        <f t="shared" si="17"/>
        <v>11361.129413792654</v>
      </c>
      <c r="M64" s="326">
        <f t="shared" si="17"/>
        <v>10820.1232512311</v>
      </c>
      <c r="N64" s="326">
        <f t="shared" si="17"/>
        <v>10304.879286886762</v>
      </c>
      <c r="O64" s="326">
        <f t="shared" si="17"/>
        <v>9814.1707494159655</v>
      </c>
      <c r="P64" s="326">
        <f t="shared" si="17"/>
        <v>9346.8292851580609</v>
      </c>
      <c r="Q64" s="326">
        <f t="shared" si="17"/>
        <v>8901.7421763410093</v>
      </c>
      <c r="R64" s="326">
        <f t="shared" si="17"/>
        <v>8477.849691753343</v>
      </c>
      <c r="S64" s="326">
        <f t="shared" si="17"/>
        <v>8074.1425635746127</v>
      </c>
      <c r="T64" s="326">
        <f t="shared" si="17"/>
        <v>7689.659584356772</v>
      </c>
      <c r="U64" s="326">
        <f t="shared" si="17"/>
        <v>7323.4853184350241</v>
      </c>
      <c r="V64" s="326">
        <f t="shared" si="17"/>
        <v>6974.7479223190676</v>
      </c>
      <c r="W64" s="326">
        <f t="shared" si="17"/>
        <v>6642.6170688753027</v>
      </c>
      <c r="X64" s="326">
        <f t="shared" si="17"/>
        <v>6326.30197035743</v>
      </c>
      <c r="Y64" s="326">
        <f t="shared" si="17"/>
        <v>6025.0494955785052</v>
      </c>
      <c r="Z64" s="326">
        <f t="shared" si="17"/>
        <v>5738.1423767414335</v>
      </c>
      <c r="AA64" s="326">
        <f t="shared" si="17"/>
        <v>5464.8975016585091</v>
      </c>
      <c r="AB64" s="326">
        <f t="shared" si="17"/>
        <v>5204.6642872938182</v>
      </c>
      <c r="AC64" s="326">
        <f t="shared" si="17"/>
        <v>4956.8231307560172</v>
      </c>
      <c r="AD64" s="326">
        <f t="shared" si="17"/>
        <v>4720.7839340533492</v>
      </c>
      <c r="AE64" s="326">
        <f t="shared" si="17"/>
        <v>4495.9846990984288</v>
      </c>
      <c r="AF64" s="327">
        <f t="shared" si="14"/>
        <v>214580.30601803138</v>
      </c>
    </row>
    <row r="65" spans="1:32" s="528" customFormat="1" ht="12.75" x14ac:dyDescent="0.2">
      <c r="A65" s="215"/>
      <c r="B65" s="25" t="s">
        <v>62</v>
      </c>
      <c r="C65" s="25" t="s">
        <v>372</v>
      </c>
      <c r="D65" s="25"/>
      <c r="E65" s="243"/>
      <c r="F65" s="244" t="s">
        <v>24</v>
      </c>
      <c r="G65" s="325">
        <f t="shared" ref="G65:AE65" si="18">G31*G60</f>
        <v>4500</v>
      </c>
      <c r="H65" s="326">
        <f t="shared" si="18"/>
        <v>4285.7142857142853</v>
      </c>
      <c r="I65" s="326">
        <f t="shared" si="18"/>
        <v>4081.6326530612241</v>
      </c>
      <c r="J65" s="326">
        <f t="shared" si="18"/>
        <v>3887.2691933916421</v>
      </c>
      <c r="K65" s="326">
        <f t="shared" si="18"/>
        <v>3702.161136563469</v>
      </c>
      <c r="L65" s="326">
        <f t="shared" si="18"/>
        <v>3525.8677491080653</v>
      </c>
      <c r="M65" s="326">
        <f t="shared" si="18"/>
        <v>3357.9692848648242</v>
      </c>
      <c r="N65" s="326">
        <f t="shared" si="18"/>
        <v>3198.0659855855465</v>
      </c>
      <c r="O65" s="326">
        <f t="shared" si="18"/>
        <v>3045.7771291290924</v>
      </c>
      <c r="P65" s="326">
        <f t="shared" si="18"/>
        <v>2900.7401229800876</v>
      </c>
      <c r="Q65" s="326">
        <f t="shared" si="18"/>
        <v>2762.6096409334168</v>
      </c>
      <c r="R65" s="326">
        <f t="shared" si="18"/>
        <v>2631.0568008889682</v>
      </c>
      <c r="S65" s="326">
        <f t="shared" si="18"/>
        <v>2505.7683817990178</v>
      </c>
      <c r="T65" s="326">
        <f t="shared" si="18"/>
        <v>2386.4460779038259</v>
      </c>
      <c r="U65" s="326">
        <f t="shared" si="18"/>
        <v>2272.805788479835</v>
      </c>
      <c r="V65" s="326">
        <f t="shared" si="18"/>
        <v>2164.5769414093661</v>
      </c>
      <c r="W65" s="326">
        <f t="shared" si="18"/>
        <v>2061.5018489613008</v>
      </c>
      <c r="X65" s="326">
        <f t="shared" si="18"/>
        <v>1963.3350942488578</v>
      </c>
      <c r="Y65" s="326">
        <f t="shared" si="18"/>
        <v>1869.8429469036741</v>
      </c>
      <c r="Z65" s="326">
        <f t="shared" si="18"/>
        <v>1780.8028065749277</v>
      </c>
      <c r="AA65" s="326">
        <f t="shared" si="18"/>
        <v>1696.0026729285028</v>
      </c>
      <c r="AB65" s="326">
        <f t="shared" si="18"/>
        <v>1615.2406408842883</v>
      </c>
      <c r="AC65" s="326">
        <f t="shared" si="18"/>
        <v>1538.3244198897985</v>
      </c>
      <c r="AD65" s="326">
        <f t="shared" si="18"/>
        <v>1465.0708760855221</v>
      </c>
      <c r="AE65" s="326">
        <f t="shared" si="18"/>
        <v>1395.3055962719261</v>
      </c>
      <c r="AF65" s="327">
        <f t="shared" si="14"/>
        <v>66593.888074561444</v>
      </c>
    </row>
    <row r="66" spans="1:32" s="528" customFormat="1" ht="12.75" x14ac:dyDescent="0.2">
      <c r="A66" s="215"/>
      <c r="B66" s="25" t="s">
        <v>63</v>
      </c>
      <c r="C66" s="25" t="s">
        <v>373</v>
      </c>
      <c r="D66" s="25"/>
      <c r="E66" s="243"/>
      <c r="F66" s="244" t="s">
        <v>24</v>
      </c>
      <c r="G66" s="325">
        <f t="shared" ref="G66:AE66" si="19">G41*G60</f>
        <v>4117.9500000000007</v>
      </c>
      <c r="H66" s="326">
        <f t="shared" si="19"/>
        <v>3921.8571428571431</v>
      </c>
      <c r="I66" s="326">
        <f t="shared" si="19"/>
        <v>3735.1020408163267</v>
      </c>
      <c r="J66" s="326">
        <f t="shared" si="19"/>
        <v>3557.2400388726924</v>
      </c>
      <c r="K66" s="326">
        <f t="shared" si="19"/>
        <v>3387.8476560692311</v>
      </c>
      <c r="L66" s="326">
        <f t="shared" si="19"/>
        <v>3226.5215772087913</v>
      </c>
      <c r="M66" s="326">
        <f t="shared" si="19"/>
        <v>3072.8776925798011</v>
      </c>
      <c r="N66" s="326">
        <f t="shared" si="19"/>
        <v>2926.5501834093343</v>
      </c>
      <c r="O66" s="326">
        <f t="shared" si="19"/>
        <v>2787.1906508660331</v>
      </c>
      <c r="P66" s="326">
        <f t="shared" si="19"/>
        <v>2654.4672865390785</v>
      </c>
      <c r="Q66" s="326">
        <f t="shared" si="19"/>
        <v>2528.0640824181701</v>
      </c>
      <c r="R66" s="326">
        <f t="shared" si="19"/>
        <v>2407.6800784934953</v>
      </c>
      <c r="S66" s="326">
        <f t="shared" si="19"/>
        <v>2293.0286461842816</v>
      </c>
      <c r="T66" s="326">
        <f t="shared" si="19"/>
        <v>2183.8368058897913</v>
      </c>
      <c r="U66" s="326">
        <f t="shared" si="19"/>
        <v>2079.8445770378971</v>
      </c>
      <c r="V66" s="326">
        <f t="shared" si="19"/>
        <v>1980.804359083711</v>
      </c>
      <c r="W66" s="326">
        <f t="shared" si="19"/>
        <v>1886.4803419844868</v>
      </c>
      <c r="X66" s="326">
        <f t="shared" si="19"/>
        <v>1796.6479447471299</v>
      </c>
      <c r="Y66" s="326">
        <f t="shared" si="19"/>
        <v>1711.0932807115526</v>
      </c>
      <c r="Z66" s="326">
        <f t="shared" si="19"/>
        <v>1629.6126482967165</v>
      </c>
      <c r="AA66" s="326">
        <f t="shared" si="19"/>
        <v>1552.0120459968732</v>
      </c>
      <c r="AB66" s="326">
        <f t="shared" si="19"/>
        <v>1478.1067104732126</v>
      </c>
      <c r="AC66" s="326">
        <f t="shared" si="19"/>
        <v>1407.720676641155</v>
      </c>
      <c r="AD66" s="326">
        <f t="shared" si="19"/>
        <v>1340.6863587058615</v>
      </c>
      <c r="AE66" s="326">
        <f t="shared" si="19"/>
        <v>1276.8441511484398</v>
      </c>
      <c r="AF66" s="327">
        <f t="shared" si="14"/>
        <v>60940.066977031209</v>
      </c>
    </row>
    <row r="67" spans="1:32" s="528" customFormat="1" ht="12.75" x14ac:dyDescent="0.2">
      <c r="A67" s="215"/>
      <c r="B67" s="25" t="s">
        <v>167</v>
      </c>
      <c r="C67" s="25" t="s">
        <v>374</v>
      </c>
      <c r="D67" s="25"/>
      <c r="E67" s="243"/>
      <c r="F67" s="244" t="s">
        <v>24</v>
      </c>
      <c r="G67" s="325">
        <f t="shared" ref="G67:AE67" si="20">G46*G60</f>
        <v>35000</v>
      </c>
      <c r="H67" s="326">
        <f t="shared" si="20"/>
        <v>33333.333333333328</v>
      </c>
      <c r="I67" s="326">
        <f t="shared" si="20"/>
        <v>27210.884353741494</v>
      </c>
      <c r="J67" s="326">
        <f t="shared" si="20"/>
        <v>0</v>
      </c>
      <c r="K67" s="326">
        <f t="shared" si="20"/>
        <v>0</v>
      </c>
      <c r="L67" s="326">
        <f t="shared" si="20"/>
        <v>0</v>
      </c>
      <c r="M67" s="326">
        <f t="shared" si="20"/>
        <v>0</v>
      </c>
      <c r="N67" s="326">
        <f t="shared" si="20"/>
        <v>0</v>
      </c>
      <c r="O67" s="326">
        <f t="shared" si="20"/>
        <v>0</v>
      </c>
      <c r="P67" s="326">
        <f t="shared" si="20"/>
        <v>0</v>
      </c>
      <c r="Q67" s="326">
        <f t="shared" si="20"/>
        <v>0</v>
      </c>
      <c r="R67" s="326">
        <f t="shared" si="20"/>
        <v>0</v>
      </c>
      <c r="S67" s="326">
        <f t="shared" si="20"/>
        <v>0</v>
      </c>
      <c r="T67" s="326">
        <f t="shared" si="20"/>
        <v>0</v>
      </c>
      <c r="U67" s="326">
        <f t="shared" si="20"/>
        <v>0</v>
      </c>
      <c r="V67" s="326">
        <f t="shared" si="20"/>
        <v>0</v>
      </c>
      <c r="W67" s="326">
        <f t="shared" si="20"/>
        <v>0</v>
      </c>
      <c r="X67" s="326">
        <f t="shared" si="20"/>
        <v>0</v>
      </c>
      <c r="Y67" s="326">
        <f t="shared" si="20"/>
        <v>0</v>
      </c>
      <c r="Z67" s="326">
        <f t="shared" si="20"/>
        <v>0</v>
      </c>
      <c r="AA67" s="326">
        <f t="shared" si="20"/>
        <v>0</v>
      </c>
      <c r="AB67" s="326">
        <f t="shared" si="20"/>
        <v>0</v>
      </c>
      <c r="AC67" s="326">
        <f t="shared" si="20"/>
        <v>0</v>
      </c>
      <c r="AD67" s="326">
        <f t="shared" si="20"/>
        <v>0</v>
      </c>
      <c r="AE67" s="326">
        <f t="shared" si="20"/>
        <v>0</v>
      </c>
      <c r="AF67" s="327">
        <f t="shared" si="14"/>
        <v>95544.217687074823</v>
      </c>
    </row>
    <row r="68" spans="1:32" s="528" customFormat="1" ht="12.75" x14ac:dyDescent="0.2">
      <c r="A68" s="215"/>
      <c r="B68" s="25" t="s">
        <v>326</v>
      </c>
      <c r="C68" s="25" t="s">
        <v>375</v>
      </c>
      <c r="D68" s="25"/>
      <c r="E68" s="243"/>
      <c r="F68" s="244" t="s">
        <v>24</v>
      </c>
      <c r="G68" s="325">
        <f t="shared" ref="G68:AE68" si="21">G50*G60</f>
        <v>771.8</v>
      </c>
      <c r="H68" s="326">
        <f t="shared" si="21"/>
        <v>735.04761904761892</v>
      </c>
      <c r="I68" s="326">
        <f t="shared" si="21"/>
        <v>700.04535147392278</v>
      </c>
      <c r="J68" s="326">
        <f t="shared" si="21"/>
        <v>666.70985854659318</v>
      </c>
      <c r="K68" s="326">
        <f t="shared" si="21"/>
        <v>634.96177004437448</v>
      </c>
      <c r="L68" s="326">
        <f t="shared" si="21"/>
        <v>604.72549528035654</v>
      </c>
      <c r="M68" s="326">
        <f t="shared" si="21"/>
        <v>575.92904312414919</v>
      </c>
      <c r="N68" s="326">
        <f t="shared" si="21"/>
        <v>548.50385059442772</v>
      </c>
      <c r="O68" s="326">
        <f t="shared" si="21"/>
        <v>522.38461961374071</v>
      </c>
      <c r="P68" s="326">
        <f t="shared" si="21"/>
        <v>497.50916153689587</v>
      </c>
      <c r="Q68" s="326">
        <f t="shared" si="21"/>
        <v>473.81824908275803</v>
      </c>
      <c r="R68" s="326">
        <f t="shared" si="21"/>
        <v>451.25547531691234</v>
      </c>
      <c r="S68" s="326">
        <f t="shared" si="21"/>
        <v>429.76711934944041</v>
      </c>
      <c r="T68" s="326">
        <f t="shared" si="21"/>
        <v>409.30201842803837</v>
      </c>
      <c r="U68" s="326">
        <f t="shared" si="21"/>
        <v>389.81144612194146</v>
      </c>
      <c r="V68" s="326">
        <f t="shared" si="21"/>
        <v>371.24899630661076</v>
      </c>
      <c r="W68" s="326">
        <f t="shared" si="21"/>
        <v>353.57047267296264</v>
      </c>
      <c r="X68" s="326">
        <f t="shared" si="21"/>
        <v>336.73378349805961</v>
      </c>
      <c r="Y68" s="326">
        <f t="shared" si="21"/>
        <v>320.69884142672345</v>
      </c>
      <c r="Z68" s="326">
        <f t="shared" si="21"/>
        <v>305.42746802545093</v>
      </c>
      <c r="AA68" s="326">
        <f t="shared" si="21"/>
        <v>290.88330288138184</v>
      </c>
      <c r="AB68" s="326">
        <f t="shared" si="21"/>
        <v>277.03171702988749</v>
      </c>
      <c r="AC68" s="326">
        <f t="shared" si="21"/>
        <v>263.83973050465477</v>
      </c>
      <c r="AD68" s="326">
        <f t="shared" si="21"/>
        <v>251.27593381395684</v>
      </c>
      <c r="AE68" s="326">
        <f t="shared" si="21"/>
        <v>239.31041315614945</v>
      </c>
      <c r="AF68" s="327">
        <f t="shared" si="14"/>
        <v>11421.591736877006</v>
      </c>
    </row>
    <row r="69" spans="1:32" s="528" customFormat="1" ht="12.75" x14ac:dyDescent="0.2">
      <c r="A69" s="215"/>
      <c r="B69" s="25" t="s">
        <v>327</v>
      </c>
      <c r="C69" s="25" t="s">
        <v>376</v>
      </c>
      <c r="D69" s="25"/>
      <c r="E69" s="243"/>
      <c r="F69" s="244" t="s">
        <v>24</v>
      </c>
      <c r="G69" s="325">
        <f t="shared" ref="G69:AE69" si="22">G54*G60</f>
        <v>42846.149999999994</v>
      </c>
      <c r="H69" s="326">
        <f t="shared" si="22"/>
        <v>40805.857142857138</v>
      </c>
      <c r="I69" s="326">
        <f t="shared" si="22"/>
        <v>34327.573696145118</v>
      </c>
      <c r="J69" s="326">
        <f t="shared" si="22"/>
        <v>6777.7993737177412</v>
      </c>
      <c r="K69" s="326">
        <f t="shared" si="22"/>
        <v>6455.0470225883255</v>
      </c>
      <c r="L69" s="326">
        <f t="shared" si="22"/>
        <v>6147.6638310364997</v>
      </c>
      <c r="M69" s="326">
        <f t="shared" si="22"/>
        <v>5854.917934320476</v>
      </c>
      <c r="N69" s="326">
        <f t="shared" si="22"/>
        <v>5576.1123184004528</v>
      </c>
      <c r="O69" s="326">
        <f t="shared" si="22"/>
        <v>5310.5831603813849</v>
      </c>
      <c r="P69" s="326">
        <f t="shared" si="22"/>
        <v>5057.69824798227</v>
      </c>
      <c r="Q69" s="326">
        <f t="shared" si="22"/>
        <v>4816.8554742688293</v>
      </c>
      <c r="R69" s="326">
        <f t="shared" si="22"/>
        <v>4587.481404065551</v>
      </c>
      <c r="S69" s="326">
        <f t="shared" si="22"/>
        <v>4369.0299086338591</v>
      </c>
      <c r="T69" s="326">
        <f t="shared" si="22"/>
        <v>4160.9808653655791</v>
      </c>
      <c r="U69" s="326">
        <f t="shared" si="22"/>
        <v>3962.8389193957905</v>
      </c>
      <c r="V69" s="326">
        <f t="shared" si="22"/>
        <v>3774.1323041864662</v>
      </c>
      <c r="W69" s="326">
        <f t="shared" si="22"/>
        <v>3594.4117182728251</v>
      </c>
      <c r="X69" s="326">
        <f t="shared" si="22"/>
        <v>3423.2492554979281</v>
      </c>
      <c r="Y69" s="326">
        <f t="shared" si="22"/>
        <v>3260.237386188503</v>
      </c>
      <c r="Z69" s="326">
        <f t="shared" si="22"/>
        <v>3104.9879868461935</v>
      </c>
      <c r="AA69" s="326">
        <f t="shared" si="22"/>
        <v>2957.1314160439938</v>
      </c>
      <c r="AB69" s="326">
        <f t="shared" si="22"/>
        <v>2816.3156343276132</v>
      </c>
      <c r="AC69" s="326">
        <f t="shared" si="22"/>
        <v>2682.2053660262986</v>
      </c>
      <c r="AD69" s="326">
        <f t="shared" si="22"/>
        <v>2554.4813009774266</v>
      </c>
      <c r="AE69" s="326">
        <f t="shared" si="22"/>
        <v>2432.8393342642162</v>
      </c>
      <c r="AF69" s="327">
        <f t="shared" si="14"/>
        <v>211656.58100179053</v>
      </c>
    </row>
    <row r="70" spans="1:32" s="528" customFormat="1" ht="12.75" x14ac:dyDescent="0.2">
      <c r="A70" s="245"/>
      <c r="B70" s="246" t="s">
        <v>377</v>
      </c>
      <c r="C70" s="246" t="s">
        <v>378</v>
      </c>
      <c r="D70" s="246"/>
      <c r="E70" s="247"/>
      <c r="F70" s="248" t="s">
        <v>24</v>
      </c>
      <c r="G70" s="328">
        <f t="shared" ref="G70:AE70" si="23">G55*G60</f>
        <v>-28346.149999999994</v>
      </c>
      <c r="H70" s="329">
        <f t="shared" si="23"/>
        <v>-26996.333333333325</v>
      </c>
      <c r="I70" s="329">
        <f t="shared" si="23"/>
        <v>-21175.646258503395</v>
      </c>
      <c r="J70" s="329">
        <f t="shared" si="23"/>
        <v>5747.8458049886613</v>
      </c>
      <c r="K70" s="329">
        <f t="shared" si="23"/>
        <v>5474.1388618939636</v>
      </c>
      <c r="L70" s="329">
        <f t="shared" si="23"/>
        <v>5213.4655827561555</v>
      </c>
      <c r="M70" s="329">
        <f t="shared" si="23"/>
        <v>4965.2053169106239</v>
      </c>
      <c r="N70" s="329">
        <f t="shared" si="23"/>
        <v>4728.7669684863085</v>
      </c>
      <c r="O70" s="329">
        <f t="shared" si="23"/>
        <v>4503.5875890345797</v>
      </c>
      <c r="P70" s="329">
        <f t="shared" si="23"/>
        <v>4289.13103717579</v>
      </c>
      <c r="Q70" s="329">
        <f t="shared" si="23"/>
        <v>4084.8867020721809</v>
      </c>
      <c r="R70" s="329">
        <f t="shared" si="23"/>
        <v>3890.3682876877911</v>
      </c>
      <c r="S70" s="329">
        <f t="shared" si="23"/>
        <v>3705.1126549407541</v>
      </c>
      <c r="T70" s="329">
        <f t="shared" si="23"/>
        <v>3528.6787189911934</v>
      </c>
      <c r="U70" s="329">
        <f t="shared" si="23"/>
        <v>3360.6463990392331</v>
      </c>
      <c r="V70" s="329">
        <f t="shared" si="23"/>
        <v>3200.6156181326019</v>
      </c>
      <c r="W70" s="329">
        <f t="shared" si="23"/>
        <v>3048.2053506024781</v>
      </c>
      <c r="X70" s="329">
        <f t="shared" si="23"/>
        <v>2903.0527148595024</v>
      </c>
      <c r="Y70" s="329">
        <f t="shared" si="23"/>
        <v>2764.8121093900022</v>
      </c>
      <c r="Z70" s="329">
        <f t="shared" si="23"/>
        <v>2633.1543898952405</v>
      </c>
      <c r="AA70" s="329">
        <f t="shared" si="23"/>
        <v>2507.7660856145149</v>
      </c>
      <c r="AB70" s="329">
        <f t="shared" si="23"/>
        <v>2388.3486529662046</v>
      </c>
      <c r="AC70" s="329">
        <f t="shared" si="23"/>
        <v>2274.6177647297191</v>
      </c>
      <c r="AD70" s="329">
        <f t="shared" si="23"/>
        <v>2166.3026330759221</v>
      </c>
      <c r="AE70" s="329">
        <f t="shared" si="23"/>
        <v>2063.1453648342122</v>
      </c>
      <c r="AF70" s="330">
        <f t="shared" si="14"/>
        <v>2923.7250162409341</v>
      </c>
    </row>
    <row r="71" spans="1:32" s="528" customFormat="1" ht="12.75" x14ac:dyDescent="0.2">
      <c r="A71" s="17"/>
      <c r="B71" s="17"/>
      <c r="C71" s="17"/>
      <c r="D71" s="17"/>
      <c r="E71" s="247"/>
      <c r="F71" s="18"/>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row>
    <row r="72" spans="1:32" s="528" customFormat="1" ht="12.75" x14ac:dyDescent="0.2">
      <c r="A72" s="20">
        <v>3</v>
      </c>
      <c r="B72" s="21" t="s">
        <v>136</v>
      </c>
      <c r="C72" s="21"/>
      <c r="D72" s="21"/>
      <c r="E72" s="21"/>
      <c r="F72" s="21"/>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3"/>
    </row>
    <row r="73" spans="1:32" s="528" customFormat="1" ht="12.75" x14ac:dyDescent="0.2">
      <c r="A73" s="246"/>
      <c r="B73" s="246"/>
      <c r="C73" s="246"/>
      <c r="D73" s="246"/>
      <c r="E73" s="246"/>
      <c r="F73" s="113" t="s">
        <v>137</v>
      </c>
      <c r="G73" s="114"/>
      <c r="H73" s="115" t="s">
        <v>138</v>
      </c>
      <c r="I73" s="202"/>
      <c r="J73" s="202"/>
      <c r="K73" s="249"/>
      <c r="L73" s="249"/>
      <c r="M73" s="249"/>
      <c r="N73" s="249"/>
      <c r="O73" s="249"/>
      <c r="P73" s="249"/>
      <c r="Q73" s="249"/>
      <c r="R73" s="249"/>
      <c r="S73" s="249"/>
      <c r="T73" s="249"/>
      <c r="U73" s="249"/>
      <c r="V73" s="17"/>
      <c r="W73" s="17"/>
      <c r="X73" s="17"/>
      <c r="Y73" s="17"/>
      <c r="Z73" s="17"/>
      <c r="AA73" s="17"/>
      <c r="AB73" s="17"/>
      <c r="AC73" s="17"/>
      <c r="AD73" s="17"/>
      <c r="AE73" s="17"/>
      <c r="AF73" s="17"/>
    </row>
    <row r="74" spans="1:32" s="528" customFormat="1" ht="12.75" x14ac:dyDescent="0.2">
      <c r="A74" s="239"/>
      <c r="B74" s="240" t="s">
        <v>35</v>
      </c>
      <c r="C74" s="240" t="s">
        <v>332</v>
      </c>
      <c r="D74" s="240"/>
      <c r="E74" s="241"/>
      <c r="F74" s="331">
        <f>AF8</f>
        <v>187500</v>
      </c>
      <c r="G74" s="332"/>
      <c r="H74" s="333">
        <f>AF61</f>
        <v>110989.81345760243</v>
      </c>
      <c r="I74" s="202"/>
      <c r="J74" s="202"/>
      <c r="K74" s="25"/>
      <c r="L74" s="25"/>
      <c r="M74" s="25"/>
      <c r="N74" s="25"/>
      <c r="O74" s="25"/>
      <c r="P74" s="25"/>
      <c r="Q74" s="25"/>
      <c r="R74" s="25"/>
      <c r="S74" s="25"/>
      <c r="T74" s="25"/>
      <c r="U74" s="25"/>
      <c r="V74" s="17"/>
      <c r="W74" s="17"/>
      <c r="X74" s="17"/>
      <c r="Y74" s="17"/>
      <c r="Z74" s="17"/>
      <c r="AA74" s="17"/>
      <c r="AB74" s="17"/>
      <c r="AC74" s="17"/>
      <c r="AD74" s="17"/>
      <c r="AE74" s="17"/>
      <c r="AF74" s="17"/>
    </row>
    <row r="75" spans="1:32" s="528" customFormat="1" ht="12.75" x14ac:dyDescent="0.2">
      <c r="A75" s="215"/>
      <c r="B75" s="25" t="s">
        <v>36</v>
      </c>
      <c r="C75" s="25" t="s">
        <v>91</v>
      </c>
      <c r="D75" s="25"/>
      <c r="E75" s="243"/>
      <c r="F75" s="334">
        <f>AF18</f>
        <v>175000</v>
      </c>
      <c r="G75" s="335"/>
      <c r="H75" s="336">
        <f>AF62</f>
        <v>103590.49256042895</v>
      </c>
      <c r="I75" s="202"/>
      <c r="J75" s="202"/>
      <c r="K75" s="27"/>
      <c r="L75" s="27"/>
      <c r="M75" s="27"/>
      <c r="N75" s="27"/>
      <c r="O75" s="27"/>
      <c r="P75" s="27"/>
      <c r="Q75" s="27"/>
      <c r="R75" s="27"/>
      <c r="S75" s="27"/>
      <c r="T75" s="27"/>
      <c r="U75" s="27"/>
      <c r="V75" s="17"/>
      <c r="W75" s="17"/>
      <c r="X75" s="17"/>
      <c r="Y75" s="17"/>
      <c r="Z75" s="17"/>
      <c r="AA75" s="17"/>
      <c r="AB75" s="17"/>
      <c r="AC75" s="17"/>
      <c r="AD75" s="17"/>
      <c r="AE75" s="17"/>
      <c r="AF75" s="17"/>
    </row>
    <row r="76" spans="1:32" s="528" customFormat="1" ht="12.75" x14ac:dyDescent="0.2">
      <c r="A76" s="215"/>
      <c r="B76" s="25" t="s">
        <v>139</v>
      </c>
      <c r="C76" s="25" t="s">
        <v>87</v>
      </c>
      <c r="D76" s="25"/>
      <c r="E76" s="243"/>
      <c r="F76" s="334">
        <f>AF29</f>
        <v>0</v>
      </c>
      <c r="G76" s="335"/>
      <c r="H76" s="336">
        <f>AF63</f>
        <v>0</v>
      </c>
      <c r="I76" s="202"/>
      <c r="J76" s="202"/>
      <c r="K76" s="27"/>
      <c r="L76" s="27"/>
      <c r="M76" s="27"/>
      <c r="N76" s="27"/>
      <c r="O76" s="27"/>
      <c r="P76" s="27"/>
      <c r="Q76" s="27"/>
      <c r="R76" s="27"/>
      <c r="S76" s="27"/>
      <c r="T76" s="27"/>
      <c r="U76" s="27"/>
      <c r="V76" s="17"/>
      <c r="W76" s="17"/>
      <c r="X76" s="17"/>
      <c r="Y76" s="17"/>
      <c r="Z76" s="17"/>
      <c r="AA76" s="17"/>
      <c r="AB76" s="17"/>
      <c r="AC76" s="17"/>
      <c r="AD76" s="17"/>
      <c r="AE76" s="17"/>
      <c r="AF76" s="17"/>
    </row>
    <row r="77" spans="1:32" s="528" customFormat="1" ht="12.75" x14ac:dyDescent="0.2">
      <c r="A77" s="215"/>
      <c r="B77" s="25" t="s">
        <v>140</v>
      </c>
      <c r="C77" s="25" t="s">
        <v>379</v>
      </c>
      <c r="D77" s="25"/>
      <c r="E77" s="243"/>
      <c r="F77" s="334">
        <f>AF30</f>
        <v>362500</v>
      </c>
      <c r="G77" s="335"/>
      <c r="H77" s="336">
        <f t="shared" ref="H77:H82" si="24">AF64</f>
        <v>214580.30601803138</v>
      </c>
      <c r="I77" s="202"/>
      <c r="J77" s="202"/>
      <c r="K77" s="27"/>
      <c r="L77" s="27"/>
      <c r="M77" s="27"/>
      <c r="N77" s="27"/>
      <c r="O77" s="27"/>
      <c r="P77" s="27"/>
      <c r="Q77" s="27"/>
      <c r="R77" s="27"/>
      <c r="S77" s="27"/>
      <c r="T77" s="27"/>
      <c r="U77" s="27"/>
      <c r="V77" s="17"/>
      <c r="W77" s="17"/>
      <c r="X77" s="17"/>
      <c r="Y77" s="17"/>
      <c r="Z77" s="17"/>
      <c r="AA77" s="17"/>
      <c r="AB77" s="17"/>
      <c r="AC77" s="17"/>
      <c r="AD77" s="17"/>
      <c r="AE77" s="17"/>
      <c r="AF77" s="17"/>
    </row>
    <row r="78" spans="1:32" s="528" customFormat="1" ht="12.75" x14ac:dyDescent="0.2">
      <c r="A78" s="215"/>
      <c r="B78" s="25" t="s">
        <v>141</v>
      </c>
      <c r="C78" s="25" t="s">
        <v>345</v>
      </c>
      <c r="D78" s="25"/>
      <c r="E78" s="243"/>
      <c r="F78" s="334">
        <f>AF31</f>
        <v>112500</v>
      </c>
      <c r="G78" s="335"/>
      <c r="H78" s="336">
        <f t="shared" si="24"/>
        <v>66593.888074561444</v>
      </c>
      <c r="I78" s="202"/>
      <c r="J78" s="202"/>
      <c r="K78" s="27"/>
      <c r="L78" s="27"/>
      <c r="M78" s="27"/>
      <c r="N78" s="27"/>
      <c r="O78" s="27"/>
      <c r="P78" s="27"/>
      <c r="Q78" s="27"/>
      <c r="R78" s="27"/>
      <c r="S78" s="27"/>
      <c r="T78" s="27"/>
      <c r="U78" s="27"/>
      <c r="V78" s="17"/>
      <c r="W78" s="17"/>
      <c r="X78" s="17"/>
      <c r="Y78" s="17"/>
      <c r="Z78" s="17"/>
      <c r="AA78" s="17"/>
      <c r="AB78" s="17"/>
      <c r="AC78" s="17"/>
      <c r="AD78" s="17"/>
      <c r="AE78" s="17"/>
      <c r="AF78" s="17"/>
    </row>
    <row r="79" spans="1:32" s="528" customFormat="1" ht="12.75" x14ac:dyDescent="0.2">
      <c r="A79" s="215"/>
      <c r="B79" s="25" t="s">
        <v>169</v>
      </c>
      <c r="C79" s="25" t="s">
        <v>123</v>
      </c>
      <c r="D79" s="25"/>
      <c r="E79" s="243"/>
      <c r="F79" s="334">
        <f>AF41</f>
        <v>102948.74999999996</v>
      </c>
      <c r="G79" s="335"/>
      <c r="H79" s="336">
        <f t="shared" si="24"/>
        <v>60940.066977031209</v>
      </c>
      <c r="I79" s="202"/>
      <c r="J79" s="202"/>
      <c r="K79" s="27"/>
      <c r="L79" s="27"/>
      <c r="M79" s="27"/>
      <c r="N79" s="27"/>
      <c r="O79" s="27"/>
      <c r="P79" s="27"/>
      <c r="Q79" s="27"/>
      <c r="R79" s="27"/>
      <c r="S79" s="27"/>
      <c r="T79" s="27"/>
      <c r="U79" s="27"/>
      <c r="V79" s="17"/>
      <c r="W79" s="17"/>
      <c r="X79" s="17"/>
      <c r="Y79" s="17"/>
      <c r="Z79" s="17"/>
      <c r="AA79" s="17"/>
      <c r="AB79" s="17"/>
      <c r="AC79" s="17"/>
      <c r="AD79" s="17"/>
      <c r="AE79" s="17"/>
      <c r="AF79" s="17"/>
    </row>
    <row r="80" spans="1:32" s="528" customFormat="1" ht="12.75" x14ac:dyDescent="0.2">
      <c r="A80" s="215"/>
      <c r="B80" s="25" t="s">
        <v>170</v>
      </c>
      <c r="C80" s="25" t="s">
        <v>98</v>
      </c>
      <c r="D80" s="25"/>
      <c r="E80" s="243"/>
      <c r="F80" s="334">
        <f>AF46</f>
        <v>100000</v>
      </c>
      <c r="G80" s="335"/>
      <c r="H80" s="336">
        <f t="shared" si="24"/>
        <v>95544.217687074823</v>
      </c>
      <c r="I80" s="202"/>
      <c r="J80" s="202"/>
      <c r="K80" s="27"/>
      <c r="L80" s="27"/>
      <c r="M80" s="27"/>
      <c r="N80" s="27"/>
      <c r="O80" s="27"/>
      <c r="P80" s="27"/>
      <c r="Q80" s="27"/>
      <c r="R80" s="27"/>
      <c r="S80" s="27"/>
      <c r="T80" s="27"/>
      <c r="U80" s="27"/>
      <c r="V80" s="17"/>
      <c r="W80" s="17"/>
      <c r="X80" s="17"/>
      <c r="Y80" s="17"/>
      <c r="Z80" s="17"/>
      <c r="AA80" s="17"/>
      <c r="AB80" s="17"/>
      <c r="AC80" s="17"/>
      <c r="AD80" s="17"/>
      <c r="AE80" s="17"/>
      <c r="AF80" s="17"/>
    </row>
    <row r="81" spans="1:32" s="528" customFormat="1" ht="12.75" x14ac:dyDescent="0.2">
      <c r="A81" s="215"/>
      <c r="B81" s="25" t="s">
        <v>380</v>
      </c>
      <c r="C81" s="25" t="s">
        <v>362</v>
      </c>
      <c r="D81" s="25"/>
      <c r="E81" s="243"/>
      <c r="F81" s="334">
        <f>AF50</f>
        <v>19294.999999999993</v>
      </c>
      <c r="G81" s="335"/>
      <c r="H81" s="336">
        <f t="shared" si="24"/>
        <v>11421.591736877006</v>
      </c>
      <c r="I81" s="202"/>
      <c r="J81" s="202"/>
      <c r="K81" s="27"/>
      <c r="L81" s="27"/>
      <c r="M81" s="27"/>
      <c r="N81" s="27"/>
      <c r="O81" s="27"/>
      <c r="P81" s="27"/>
      <c r="Q81" s="27"/>
      <c r="R81" s="27"/>
      <c r="S81" s="27"/>
      <c r="T81" s="27"/>
      <c r="U81" s="27"/>
      <c r="V81" s="17"/>
      <c r="W81" s="17"/>
      <c r="X81" s="17"/>
      <c r="Y81" s="17"/>
      <c r="Z81" s="17"/>
      <c r="AA81" s="17"/>
      <c r="AB81" s="17"/>
      <c r="AC81" s="17"/>
      <c r="AD81" s="17"/>
      <c r="AE81" s="17"/>
      <c r="AF81" s="17"/>
    </row>
    <row r="82" spans="1:32" s="528" customFormat="1" ht="12.75" x14ac:dyDescent="0.2">
      <c r="A82" s="215"/>
      <c r="B82" s="25" t="s">
        <v>381</v>
      </c>
      <c r="C82" s="25" t="s">
        <v>367</v>
      </c>
      <c r="D82" s="25"/>
      <c r="E82" s="243"/>
      <c r="F82" s="334">
        <f>AF54</f>
        <v>296153.75</v>
      </c>
      <c r="G82" s="335"/>
      <c r="H82" s="336">
        <f t="shared" si="24"/>
        <v>211656.58100179053</v>
      </c>
      <c r="I82" s="202"/>
      <c r="J82" s="202"/>
      <c r="K82" s="27"/>
      <c r="L82" s="27"/>
      <c r="M82" s="27"/>
      <c r="N82" s="27"/>
      <c r="O82" s="27"/>
      <c r="P82" s="27"/>
      <c r="Q82" s="27"/>
      <c r="R82" s="27"/>
      <c r="S82" s="27"/>
      <c r="T82" s="27"/>
      <c r="U82" s="27"/>
      <c r="V82" s="17"/>
      <c r="W82" s="17"/>
      <c r="X82" s="17"/>
      <c r="Y82" s="17"/>
      <c r="Z82" s="17"/>
      <c r="AA82" s="17"/>
      <c r="AB82" s="17"/>
      <c r="AC82" s="17"/>
      <c r="AD82" s="17"/>
      <c r="AE82" s="17"/>
      <c r="AF82" s="17"/>
    </row>
    <row r="83" spans="1:32" s="528" customFormat="1" ht="12.75" x14ac:dyDescent="0.2">
      <c r="A83" s="245"/>
      <c r="B83" s="246" t="s">
        <v>382</v>
      </c>
      <c r="C83" s="246" t="s">
        <v>383</v>
      </c>
      <c r="D83" s="246"/>
      <c r="E83" s="247"/>
      <c r="F83" s="337">
        <f>AF55</f>
        <v>66346.250000000015</v>
      </c>
      <c r="G83" s="338"/>
      <c r="H83" s="339">
        <f>AF70</f>
        <v>2923.7250162409341</v>
      </c>
      <c r="I83" s="202"/>
      <c r="J83" s="202"/>
      <c r="K83" s="27"/>
      <c r="L83" s="27"/>
      <c r="M83" s="27"/>
      <c r="N83" s="27"/>
      <c r="O83" s="27"/>
      <c r="P83" s="27"/>
      <c r="Q83" s="27"/>
      <c r="R83" s="27"/>
      <c r="S83" s="27"/>
      <c r="T83" s="27"/>
      <c r="U83" s="27"/>
      <c r="V83" s="17"/>
      <c r="W83" s="17"/>
      <c r="X83" s="17"/>
      <c r="Y83" s="17"/>
      <c r="Z83" s="17"/>
      <c r="AA83" s="17"/>
      <c r="AB83" s="17"/>
      <c r="AC83" s="17"/>
      <c r="AD83" s="17"/>
      <c r="AE83" s="17"/>
      <c r="AF83" s="17"/>
    </row>
    <row r="84" spans="1:32" s="528" customFormat="1" ht="12.75" x14ac:dyDescent="0.2">
      <c r="A84" s="47">
        <v>4</v>
      </c>
      <c r="B84" s="48" t="s">
        <v>142</v>
      </c>
      <c r="C84" s="48"/>
      <c r="D84" s="48"/>
      <c r="E84" s="48"/>
      <c r="F84" s="48"/>
      <c r="G84" s="48"/>
      <c r="H84" s="234"/>
      <c r="I84" s="234"/>
      <c r="J84" s="234"/>
      <c r="K84" s="234"/>
      <c r="L84" s="234"/>
      <c r="M84" s="234"/>
      <c r="N84" s="234"/>
      <c r="O84" s="234"/>
      <c r="P84" s="234"/>
      <c r="Q84" s="234"/>
      <c r="R84" s="234"/>
      <c r="S84" s="234"/>
      <c r="T84" s="234"/>
      <c r="U84" s="234"/>
      <c r="V84" s="234"/>
      <c r="W84" s="234"/>
      <c r="X84" s="234"/>
      <c r="Y84" s="234"/>
      <c r="Z84" s="22"/>
      <c r="AA84" s="22"/>
      <c r="AB84" s="22"/>
      <c r="AC84" s="22"/>
      <c r="AD84" s="22"/>
      <c r="AE84" s="22"/>
      <c r="AF84" s="23"/>
    </row>
    <row r="85" spans="1:32" s="528" customFormat="1" ht="21.75" customHeight="1" x14ac:dyDescent="0.2">
      <c r="A85" s="240"/>
      <c r="B85" s="91"/>
      <c r="C85" s="91"/>
      <c r="D85" s="91"/>
      <c r="E85" s="91"/>
      <c r="F85" s="953" t="s">
        <v>143</v>
      </c>
      <c r="G85" s="954"/>
      <c r="H85" s="954" t="s">
        <v>144</v>
      </c>
      <c r="I85" s="954"/>
      <c r="J85" s="954" t="s">
        <v>145</v>
      </c>
      <c r="K85" s="961"/>
      <c r="L85" s="825"/>
      <c r="M85" s="825"/>
      <c r="N85" s="825"/>
      <c r="O85" s="825"/>
      <c r="P85" s="825"/>
      <c r="Q85" s="825"/>
      <c r="R85" s="825"/>
      <c r="S85" s="825"/>
      <c r="T85" s="825"/>
      <c r="U85" s="825"/>
      <c r="V85" s="91"/>
      <c r="W85" s="91"/>
      <c r="X85" s="240"/>
      <c r="Y85" s="240"/>
      <c r="Z85" s="17"/>
      <c r="AA85" s="17"/>
      <c r="AB85" s="17"/>
      <c r="AC85" s="17"/>
      <c r="AD85" s="17"/>
      <c r="AE85" s="17"/>
      <c r="AF85" s="17"/>
    </row>
    <row r="86" spans="1:32" s="528" customFormat="1" ht="12.75" x14ac:dyDescent="0.2">
      <c r="A86" s="25"/>
      <c r="B86" s="32" t="s">
        <v>86</v>
      </c>
      <c r="C86" s="32" t="s">
        <v>384</v>
      </c>
      <c r="D86" s="32"/>
      <c r="E86" s="32"/>
      <c r="F86" s="942">
        <f>'16.RL Sociālekonomiskā analīze'!G58</f>
        <v>2923.7250162409341</v>
      </c>
      <c r="G86" s="943"/>
      <c r="H86" s="943">
        <f>H83</f>
        <v>2923.7250162409341</v>
      </c>
      <c r="I86" s="943"/>
      <c r="J86" s="944">
        <f>H86/F86-1</f>
        <v>0</v>
      </c>
      <c r="K86" s="945"/>
      <c r="L86" s="252"/>
      <c r="M86" s="252"/>
      <c r="N86" s="252"/>
      <c r="O86" s="252"/>
      <c r="P86" s="252"/>
      <c r="Q86" s="252"/>
      <c r="R86" s="252"/>
      <c r="S86" s="252"/>
      <c r="T86" s="252"/>
      <c r="U86" s="252"/>
      <c r="V86" s="32"/>
      <c r="W86" s="32"/>
      <c r="X86" s="25"/>
      <c r="Y86" s="25"/>
      <c r="Z86" s="17"/>
      <c r="AA86" s="17"/>
      <c r="AB86" s="17"/>
      <c r="AC86" s="17"/>
      <c r="AD86" s="17"/>
      <c r="AE86" s="17"/>
      <c r="AF86" s="17"/>
    </row>
    <row r="87" spans="1:32" s="528" customFormat="1" ht="14.25" customHeight="1" x14ac:dyDescent="0.2">
      <c r="A87" s="250"/>
      <c r="B87" s="250"/>
      <c r="C87" s="948"/>
      <c r="D87" s="948"/>
      <c r="E87" s="948"/>
      <c r="F87" s="948"/>
      <c r="G87" s="948"/>
      <c r="H87" s="948"/>
      <c r="I87" s="948"/>
      <c r="J87" s="418"/>
      <c r="K87" s="251"/>
      <c r="L87" s="251"/>
      <c r="M87" s="251"/>
      <c r="N87" s="251"/>
      <c r="O87" s="251"/>
      <c r="P87" s="251"/>
      <c r="Q87" s="251"/>
      <c r="R87" s="251"/>
      <c r="S87" s="251"/>
      <c r="T87" s="251"/>
      <c r="U87" s="251"/>
      <c r="V87" s="250"/>
      <c r="W87" s="250"/>
      <c r="X87" s="250"/>
      <c r="Y87" s="250"/>
      <c r="Z87" s="202"/>
      <c r="AA87" s="202"/>
      <c r="AB87" s="202"/>
      <c r="AC87" s="202"/>
      <c r="AD87" s="202"/>
      <c r="AE87" s="202"/>
      <c r="AF87" s="202"/>
    </row>
    <row r="88" spans="1:32" s="435" customFormat="1" x14ac:dyDescent="0.25">
      <c r="A88" s="20"/>
      <c r="B88" s="21"/>
      <c r="C88" s="21"/>
      <c r="D88" s="21"/>
      <c r="E88" s="21"/>
      <c r="F88" s="21"/>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3"/>
    </row>
    <row r="89" spans="1:32" s="435" customFormat="1" x14ac:dyDescent="0.25"/>
  </sheetData>
  <sheetProtection formatCells="0" formatColumns="0" formatRows="0"/>
  <mergeCells count="45">
    <mergeCell ref="C13:D13"/>
    <mergeCell ref="C14:D14"/>
    <mergeCell ref="J85:K85"/>
    <mergeCell ref="F86:G86"/>
    <mergeCell ref="H86:I86"/>
    <mergeCell ref="J86:K86"/>
    <mergeCell ref="C34:D34"/>
    <mergeCell ref="C39:D39"/>
    <mergeCell ref="C40:D40"/>
    <mergeCell ref="C26:D26"/>
    <mergeCell ref="C27:D27"/>
    <mergeCell ref="C28:D28"/>
    <mergeCell ref="C29:D29"/>
    <mergeCell ref="C32:D32"/>
    <mergeCell ref="C33:D33"/>
    <mergeCell ref="C20:D20"/>
    <mergeCell ref="A1:F1"/>
    <mergeCell ref="C35:D35"/>
    <mergeCell ref="C36:D36"/>
    <mergeCell ref="C37:D37"/>
    <mergeCell ref="C38:D38"/>
    <mergeCell ref="C16:D16"/>
    <mergeCell ref="C17:D17"/>
    <mergeCell ref="C19:D19"/>
    <mergeCell ref="C24:D24"/>
    <mergeCell ref="C25:D25"/>
    <mergeCell ref="C9:D9"/>
    <mergeCell ref="C3:D4"/>
    <mergeCell ref="C15:D15"/>
    <mergeCell ref="C10:D10"/>
    <mergeCell ref="C11:D11"/>
    <mergeCell ref="C12:D12"/>
    <mergeCell ref="C21:D21"/>
    <mergeCell ref="C22:D22"/>
    <mergeCell ref="C87:I87"/>
    <mergeCell ref="C42:D42"/>
    <mergeCell ref="C43:D43"/>
    <mergeCell ref="C44:D44"/>
    <mergeCell ref="C45:D45"/>
    <mergeCell ref="C48:D48"/>
    <mergeCell ref="C51:D51"/>
    <mergeCell ref="C52:D52"/>
    <mergeCell ref="C53:D53"/>
    <mergeCell ref="F85:G85"/>
    <mergeCell ref="H85:I85"/>
  </mergeCells>
  <dataValidations count="1">
    <dataValidation type="decimal" allowBlank="1" showInputMessage="1" showErrorMessage="1" sqref="G58">
      <formula1>0</formula1>
      <formula2>100</formula2>
    </dataValidation>
  </dataValidation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44"/>
  <sheetViews>
    <sheetView topLeftCell="A13" workbookViewId="0">
      <selection activeCell="E12" sqref="E12"/>
    </sheetView>
  </sheetViews>
  <sheetFormatPr defaultRowHeight="15" x14ac:dyDescent="0.25"/>
  <cols>
    <col min="1" max="2" width="9.140625" style="430"/>
    <col min="3" max="3" width="30.42578125" style="430" customWidth="1"/>
    <col min="4" max="6" width="9.140625" style="430"/>
    <col min="7" max="7" width="10" style="430" customWidth="1"/>
    <col min="8" max="8" width="11.7109375" style="430" customWidth="1"/>
    <col min="9" max="9" width="9.85546875" style="430" customWidth="1"/>
    <col min="10" max="10" width="11.42578125" style="430" customWidth="1"/>
    <col min="11" max="11" width="11.28515625" style="430" customWidth="1"/>
    <col min="12" max="12" width="10.85546875" style="430" customWidth="1"/>
    <col min="13" max="13" width="11.7109375" style="430" customWidth="1"/>
    <col min="14" max="14" width="11.5703125" style="430" customWidth="1"/>
    <col min="15" max="15" width="11" style="430" customWidth="1"/>
    <col min="16" max="16" width="11.28515625" style="430" customWidth="1"/>
    <col min="17" max="17" width="10.28515625" style="430" customWidth="1"/>
    <col min="18" max="18" width="10.5703125" style="430" customWidth="1"/>
    <col min="19" max="31" width="9.140625" style="430"/>
    <col min="32" max="32" width="13.140625" style="430" customWidth="1"/>
    <col min="33" max="16384" width="9.140625" style="430"/>
  </cols>
  <sheetData>
    <row r="1" spans="1:32" s="435" customFormat="1" ht="26.25" x14ac:dyDescent="0.25">
      <c r="A1" s="955" t="s">
        <v>391</v>
      </c>
      <c r="B1" s="955"/>
      <c r="C1" s="955"/>
      <c r="D1" s="955"/>
      <c r="E1" s="955"/>
      <c r="F1" s="955"/>
      <c r="G1" s="955"/>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row>
    <row r="2" spans="1:32" s="435" customFormat="1" ht="21" x14ac:dyDescent="0.35">
      <c r="A2" s="203" t="s">
        <v>469</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row>
    <row r="3" spans="1:32" s="528" customFormat="1" ht="15" customHeight="1" x14ac:dyDescent="0.2">
      <c r="A3" s="125"/>
      <c r="B3" s="11"/>
      <c r="C3" s="959" t="s">
        <v>148</v>
      </c>
      <c r="D3" s="959"/>
      <c r="E3" s="826"/>
      <c r="F3" s="13"/>
      <c r="G3" s="206">
        <f>'7.DL Jūtīguma analīze_Invest'!G4</f>
        <v>0</v>
      </c>
      <c r="H3" s="206">
        <f>'7.DL Jūtīguma analīze_Invest'!H4</f>
        <v>1</v>
      </c>
      <c r="I3" s="206">
        <f>'7.DL Jūtīguma analīze_Invest'!I4</f>
        <v>2</v>
      </c>
      <c r="J3" s="206">
        <f>'7.DL Jūtīguma analīze_Invest'!J4</f>
        <v>3</v>
      </c>
      <c r="K3" s="206">
        <f>'7.DL Jūtīguma analīze_Invest'!K4</f>
        <v>4</v>
      </c>
      <c r="L3" s="206">
        <f>'7.DL Jūtīguma analīze_Invest'!L4</f>
        <v>5</v>
      </c>
      <c r="M3" s="206">
        <f>'7.DL Jūtīguma analīze_Invest'!M4</f>
        <v>6</v>
      </c>
      <c r="N3" s="206">
        <f>'7.DL Jūtīguma analīze_Invest'!N4</f>
        <v>7</v>
      </c>
      <c r="O3" s="206">
        <f>'7.DL Jūtīguma analīze_Invest'!O4</f>
        <v>8</v>
      </c>
      <c r="P3" s="206">
        <f>'7.DL Jūtīguma analīze_Invest'!P4</f>
        <v>9</v>
      </c>
      <c r="Q3" s="206">
        <f>'7.DL Jūtīguma analīze_Invest'!Q4</f>
        <v>10</v>
      </c>
      <c r="R3" s="206">
        <f>'7.DL Jūtīguma analīze_Invest'!R4</f>
        <v>11</v>
      </c>
      <c r="S3" s="206">
        <f>'7.DL Jūtīguma analīze_Invest'!S4</f>
        <v>12</v>
      </c>
      <c r="T3" s="206">
        <f>'7.DL Jūtīguma analīze_Invest'!T4</f>
        <v>13</v>
      </c>
      <c r="U3" s="206">
        <f>'7.DL Jūtīguma analīze_Invest'!U4</f>
        <v>14</v>
      </c>
      <c r="V3" s="206">
        <f>'7.DL Jūtīguma analīze_Invest'!V4</f>
        <v>15</v>
      </c>
      <c r="W3" s="206">
        <f>'7.DL Jūtīguma analīze_Invest'!W4</f>
        <v>16</v>
      </c>
      <c r="X3" s="206">
        <f>'7.DL Jūtīguma analīze_Invest'!X4</f>
        <v>17</v>
      </c>
      <c r="Y3" s="206">
        <f>'7.DL Jūtīguma analīze_Invest'!Y4</f>
        <v>18</v>
      </c>
      <c r="Z3" s="206">
        <f>'7.DL Jūtīguma analīze_Invest'!Z4</f>
        <v>19</v>
      </c>
      <c r="AA3" s="206">
        <f>'7.DL Jūtīguma analīze_Invest'!AA4</f>
        <v>20</v>
      </c>
      <c r="AB3" s="206">
        <f>'7.DL Jūtīguma analīze_Invest'!AB4</f>
        <v>21</v>
      </c>
      <c r="AC3" s="206">
        <f>'7.DL Jūtīguma analīze_Invest'!AC4</f>
        <v>22</v>
      </c>
      <c r="AD3" s="206">
        <f>'7.DL Jūtīguma analīze_Invest'!AD4</f>
        <v>23</v>
      </c>
      <c r="AE3" s="206">
        <f>'7.DL Jūtīguma analīze_Invest'!AE4</f>
        <v>24</v>
      </c>
      <c r="AF3" s="126"/>
    </row>
    <row r="4" spans="1:32" s="528" customFormat="1" ht="24.75" customHeight="1" x14ac:dyDescent="0.2">
      <c r="A4" s="14"/>
      <c r="B4" s="15"/>
      <c r="C4" s="960"/>
      <c r="D4" s="960"/>
      <c r="E4" s="827"/>
      <c r="F4" s="208" t="s">
        <v>44</v>
      </c>
      <c r="G4" s="821">
        <f>'7.DL Jūtīguma analīze_Invest'!G5</f>
        <v>2017</v>
      </c>
      <c r="H4" s="821">
        <f>'7.DL Jūtīguma analīze_Invest'!H5</f>
        <v>2018</v>
      </c>
      <c r="I4" s="821">
        <f>'7.DL Jūtīguma analīze_Invest'!I5</f>
        <v>2019</v>
      </c>
      <c r="J4" s="821">
        <f>'7.DL Jūtīguma analīze_Invest'!J5</f>
        <v>2020</v>
      </c>
      <c r="K4" s="821">
        <f>'7.DL Jūtīguma analīze_Invest'!K5</f>
        <v>2021</v>
      </c>
      <c r="L4" s="821">
        <f>'7.DL Jūtīguma analīze_Invest'!L5</f>
        <v>2022</v>
      </c>
      <c r="M4" s="821">
        <f>'7.DL Jūtīguma analīze_Invest'!M5</f>
        <v>2023</v>
      </c>
      <c r="N4" s="821">
        <f>'7.DL Jūtīguma analīze_Invest'!N5</f>
        <v>2024</v>
      </c>
      <c r="O4" s="821">
        <f>'7.DL Jūtīguma analīze_Invest'!O5</f>
        <v>2025</v>
      </c>
      <c r="P4" s="821">
        <f>'7.DL Jūtīguma analīze_Invest'!P5</f>
        <v>2026</v>
      </c>
      <c r="Q4" s="821">
        <f>'7.DL Jūtīguma analīze_Invest'!Q5</f>
        <v>2027</v>
      </c>
      <c r="R4" s="821">
        <f>'7.DL Jūtīguma analīze_Invest'!R5</f>
        <v>2028</v>
      </c>
      <c r="S4" s="821">
        <f>'7.DL Jūtīguma analīze_Invest'!S5</f>
        <v>2029</v>
      </c>
      <c r="T4" s="821">
        <f>'7.DL Jūtīguma analīze_Invest'!T5</f>
        <v>2030</v>
      </c>
      <c r="U4" s="821">
        <f>'7.DL Jūtīguma analīze_Invest'!U5</f>
        <v>2031</v>
      </c>
      <c r="V4" s="821">
        <f>'7.DL Jūtīguma analīze_Invest'!V5</f>
        <v>2032</v>
      </c>
      <c r="W4" s="821">
        <f>'7.DL Jūtīguma analīze_Invest'!W5</f>
        <v>2033</v>
      </c>
      <c r="X4" s="821">
        <f>'7.DL Jūtīguma analīze_Invest'!X5</f>
        <v>2034</v>
      </c>
      <c r="Y4" s="821">
        <f>'7.DL Jūtīguma analīze_Invest'!Y5</f>
        <v>2035</v>
      </c>
      <c r="Z4" s="821">
        <f>'7.DL Jūtīguma analīze_Invest'!Z5</f>
        <v>2036</v>
      </c>
      <c r="AA4" s="821">
        <f>'7.DL Jūtīguma analīze_Invest'!AA5</f>
        <v>2037</v>
      </c>
      <c r="AB4" s="821">
        <f>'7.DL Jūtīguma analīze_Invest'!AB5</f>
        <v>2038</v>
      </c>
      <c r="AC4" s="821">
        <f>'7.DL Jūtīguma analīze_Invest'!AC5</f>
        <v>2039</v>
      </c>
      <c r="AD4" s="821">
        <f>'7.DL Jūtīguma analīze_Invest'!AD5</f>
        <v>2040</v>
      </c>
      <c r="AE4" s="821">
        <f>'7.DL Jūtīguma analīze_Invest'!AE5</f>
        <v>2041</v>
      </c>
      <c r="AF4" s="209" t="s">
        <v>45</v>
      </c>
    </row>
    <row r="5" spans="1:32" s="528" customFormat="1" ht="12.75" x14ac:dyDescent="0.2">
      <c r="A5" s="17"/>
      <c r="B5" s="17"/>
      <c r="C5" s="17"/>
      <c r="D5" s="17"/>
      <c r="E5" s="17"/>
      <c r="F5" s="17"/>
      <c r="G5" s="18"/>
      <c r="H5" s="19"/>
      <c r="I5" s="19"/>
      <c r="J5" s="19"/>
      <c r="K5" s="19"/>
      <c r="L5" s="19"/>
      <c r="M5" s="19"/>
      <c r="N5" s="19"/>
      <c r="O5" s="19"/>
      <c r="P5" s="19"/>
      <c r="Q5" s="19"/>
      <c r="R5" s="19"/>
      <c r="S5" s="19"/>
      <c r="T5" s="19"/>
      <c r="U5" s="19"/>
      <c r="V5" s="19"/>
      <c r="W5" s="19"/>
      <c r="X5" s="19"/>
      <c r="Y5" s="19"/>
      <c r="Z5" s="19"/>
      <c r="AA5" s="19"/>
      <c r="AB5" s="19"/>
      <c r="AC5" s="19"/>
      <c r="AD5" s="19"/>
      <c r="AE5" s="19"/>
      <c r="AF5" s="19"/>
    </row>
    <row r="6" spans="1:32" s="528" customFormat="1" ht="12.75" x14ac:dyDescent="0.2">
      <c r="A6" s="20">
        <v>1</v>
      </c>
      <c r="B6" s="21" t="s">
        <v>46</v>
      </c>
      <c r="C6" s="21"/>
      <c r="D6" s="21"/>
      <c r="E6" s="21"/>
      <c r="F6" s="21"/>
      <c r="G6" s="21"/>
      <c r="H6" s="22"/>
      <c r="I6" s="22"/>
      <c r="J6" s="22"/>
      <c r="K6" s="22"/>
      <c r="L6" s="22"/>
      <c r="M6" s="22"/>
      <c r="N6" s="22"/>
      <c r="O6" s="22"/>
      <c r="P6" s="22"/>
      <c r="Q6" s="22"/>
      <c r="R6" s="22"/>
      <c r="S6" s="22"/>
      <c r="T6" s="22"/>
      <c r="U6" s="22"/>
      <c r="V6" s="22"/>
      <c r="W6" s="22"/>
      <c r="X6" s="22"/>
      <c r="Y6" s="22"/>
      <c r="Z6" s="22"/>
      <c r="AA6" s="22"/>
      <c r="AB6" s="22"/>
      <c r="AC6" s="22"/>
      <c r="AD6" s="22"/>
      <c r="AE6" s="22"/>
      <c r="AF6" s="22"/>
    </row>
    <row r="7" spans="1:32" s="435" customFormat="1" x14ac:dyDescent="0.25"/>
    <row r="8" spans="1:32" s="704" customFormat="1" ht="12.75" x14ac:dyDescent="0.2">
      <c r="A8" s="90"/>
      <c r="B8" s="91" t="s">
        <v>31</v>
      </c>
      <c r="C8" s="91" t="s">
        <v>157</v>
      </c>
      <c r="D8" s="91"/>
      <c r="E8" s="216">
        <v>0</v>
      </c>
      <c r="F8" s="124" t="s">
        <v>24</v>
      </c>
      <c r="G8" s="364">
        <f>'4.DL Projekta_finansiala_ilgtsp'!F9*(1+E$8)</f>
        <v>7000</v>
      </c>
      <c r="H8" s="365">
        <f>'4.DL Projekta_finansiala_ilgtsp'!G9*(1+$E8)</f>
        <v>7000</v>
      </c>
      <c r="I8" s="365">
        <f>'4.DL Projekta_finansiala_ilgtsp'!H9*(1+$E8)</f>
        <v>7000</v>
      </c>
      <c r="J8" s="365">
        <f>'4.DL Projekta_finansiala_ilgtsp'!I9*(1+$E8)</f>
        <v>7000</v>
      </c>
      <c r="K8" s="365">
        <f>'4.DL Projekta_finansiala_ilgtsp'!J9*(1+$E8)</f>
        <v>7000</v>
      </c>
      <c r="L8" s="365">
        <f>'4.DL Projekta_finansiala_ilgtsp'!K9*(1+$E8)</f>
        <v>7000</v>
      </c>
      <c r="M8" s="365">
        <f>'4.DL Projekta_finansiala_ilgtsp'!L9*(1+$E8)</f>
        <v>7000</v>
      </c>
      <c r="N8" s="365">
        <f>'4.DL Projekta_finansiala_ilgtsp'!M9*(1+$E8)</f>
        <v>7000</v>
      </c>
      <c r="O8" s="365">
        <f>'4.DL Projekta_finansiala_ilgtsp'!N9*(1+$E8)</f>
        <v>7000</v>
      </c>
      <c r="P8" s="365">
        <f>'4.DL Projekta_finansiala_ilgtsp'!O9*(1+$E8)</f>
        <v>7000</v>
      </c>
      <c r="Q8" s="365">
        <f>'4.DL Projekta_finansiala_ilgtsp'!P9*(1+$E8)</f>
        <v>7000</v>
      </c>
      <c r="R8" s="365">
        <f>'4.DL Projekta_finansiala_ilgtsp'!Q9*(1+$E8)</f>
        <v>7000</v>
      </c>
      <c r="S8" s="365">
        <f>'4.DL Projekta_finansiala_ilgtsp'!R9*(1+$E8)</f>
        <v>7000</v>
      </c>
      <c r="T8" s="365">
        <f>'4.DL Projekta_finansiala_ilgtsp'!S9*(1+$E8)</f>
        <v>7000</v>
      </c>
      <c r="U8" s="365">
        <f>'4.DL Projekta_finansiala_ilgtsp'!T9*(1+$E8)</f>
        <v>7000</v>
      </c>
      <c r="V8" s="365">
        <f>'4.DL Projekta_finansiala_ilgtsp'!U9*(1+$E8)</f>
        <v>7000</v>
      </c>
      <c r="W8" s="365">
        <f>'4.DL Projekta_finansiala_ilgtsp'!V9*(1+$E8)</f>
        <v>7000</v>
      </c>
      <c r="X8" s="365">
        <f>'4.DL Projekta_finansiala_ilgtsp'!W9*(1+$E8)</f>
        <v>7000</v>
      </c>
      <c r="Y8" s="365">
        <f>'4.DL Projekta_finansiala_ilgtsp'!X9*(1+$E8)</f>
        <v>7000</v>
      </c>
      <c r="Z8" s="365">
        <f>'4.DL Projekta_finansiala_ilgtsp'!Y9*(1+$E8)</f>
        <v>7000</v>
      </c>
      <c r="AA8" s="365">
        <f>'4.DL Projekta_finansiala_ilgtsp'!Z9*(1+$E8)</f>
        <v>7000</v>
      </c>
      <c r="AB8" s="365">
        <f>'4.DL Projekta_finansiala_ilgtsp'!AA9*(1+$E8)</f>
        <v>7000</v>
      </c>
      <c r="AC8" s="365">
        <f>'4.DL Projekta_finansiala_ilgtsp'!AB9*(1+$E8)</f>
        <v>7000</v>
      </c>
      <c r="AD8" s="365">
        <f>'4.DL Projekta_finansiala_ilgtsp'!AC9*(1+$E8)</f>
        <v>7000</v>
      </c>
      <c r="AE8" s="366">
        <f>'4.DL Projekta_finansiala_ilgtsp'!AD9*(1+$E8)</f>
        <v>7000</v>
      </c>
      <c r="AF8" s="491">
        <f t="shared" ref="AF8:AF14" si="0">SUM(G8:AE8)</f>
        <v>175000</v>
      </c>
    </row>
    <row r="9" spans="1:32" s="704" customFormat="1" ht="12.75" x14ac:dyDescent="0.2">
      <c r="A9" s="93"/>
      <c r="B9" s="32" t="s">
        <v>32</v>
      </c>
      <c r="C9" s="32" t="s">
        <v>87</v>
      </c>
      <c r="D9" s="32"/>
      <c r="E9" s="216">
        <v>0</v>
      </c>
      <c r="F9" s="94" t="s">
        <v>24</v>
      </c>
      <c r="G9" s="420">
        <f>'13.RL Kapitāla naudas plūsma'!F7*(1+$E9)</f>
        <v>0</v>
      </c>
      <c r="H9" s="421">
        <f>'13.RL Kapitāla naudas plūsma'!G7*(1+$E9)</f>
        <v>0</v>
      </c>
      <c r="I9" s="421">
        <f>'13.RL Kapitāla naudas plūsma'!H7*(1+$E9)</f>
        <v>0</v>
      </c>
      <c r="J9" s="421">
        <f>'13.RL Kapitāla naudas plūsma'!I7*(1+$E9)</f>
        <v>0</v>
      </c>
      <c r="K9" s="421">
        <f>'13.RL Kapitāla naudas plūsma'!J7*(1+$E9)</f>
        <v>0</v>
      </c>
      <c r="L9" s="421">
        <f>'13.RL Kapitāla naudas plūsma'!K7*(1+$E9)</f>
        <v>0</v>
      </c>
      <c r="M9" s="421">
        <f>'13.RL Kapitāla naudas plūsma'!L7*(1+$E9)</f>
        <v>0</v>
      </c>
      <c r="N9" s="421">
        <f>'13.RL Kapitāla naudas plūsma'!M7*(1+$E9)</f>
        <v>0</v>
      </c>
      <c r="O9" s="421">
        <f>'13.RL Kapitāla naudas plūsma'!N7*(1+$E9)</f>
        <v>0</v>
      </c>
      <c r="P9" s="421">
        <f>'13.RL Kapitāla naudas plūsma'!O7*(1+$E9)</f>
        <v>0</v>
      </c>
      <c r="Q9" s="421">
        <f>'13.RL Kapitāla naudas plūsma'!P7*(1+$E9)</f>
        <v>0</v>
      </c>
      <c r="R9" s="421">
        <f>'13.RL Kapitāla naudas plūsma'!Q7*(1+$E9)</f>
        <v>0</v>
      </c>
      <c r="S9" s="421">
        <f>'13.RL Kapitāla naudas plūsma'!R7*(1+$E9)</f>
        <v>0</v>
      </c>
      <c r="T9" s="421">
        <f>'13.RL Kapitāla naudas plūsma'!S7*(1+$E9)</f>
        <v>0</v>
      </c>
      <c r="U9" s="421">
        <f>'13.RL Kapitāla naudas plūsma'!T7*(1+$E9)</f>
        <v>0</v>
      </c>
      <c r="V9" s="421">
        <f>'13.RL Kapitāla naudas plūsma'!U7*(1+$E9)</f>
        <v>0</v>
      </c>
      <c r="W9" s="421">
        <f>'13.RL Kapitāla naudas plūsma'!V7*(1+$E9)</f>
        <v>0</v>
      </c>
      <c r="X9" s="421">
        <f>'13.RL Kapitāla naudas plūsma'!W7*(1+$E9)</f>
        <v>0</v>
      </c>
      <c r="Y9" s="421">
        <f>'13.RL Kapitāla naudas plūsma'!X7*(1+$E9)</f>
        <v>0</v>
      </c>
      <c r="Z9" s="421">
        <f>'13.RL Kapitāla naudas plūsma'!Y7*(1+$E9)</f>
        <v>0</v>
      </c>
      <c r="AA9" s="421">
        <f>'13.RL Kapitāla naudas plūsma'!Z7*(1+$E9)</f>
        <v>0</v>
      </c>
      <c r="AB9" s="421">
        <f>'13.RL Kapitāla naudas plūsma'!AA7*(1+$E9)</f>
        <v>0</v>
      </c>
      <c r="AC9" s="421">
        <f>'13.RL Kapitāla naudas plūsma'!AB7*(1+$E9)</f>
        <v>0</v>
      </c>
      <c r="AD9" s="421">
        <f>'13.RL Kapitāla naudas plūsma'!AC7*(1+$E9)</f>
        <v>0</v>
      </c>
      <c r="AE9" s="422">
        <f>'13.RL Kapitāla naudas plūsma'!AD7*(1+$E9)</f>
        <v>0</v>
      </c>
      <c r="AF9" s="490">
        <f t="shared" si="0"/>
        <v>0</v>
      </c>
    </row>
    <row r="10" spans="1:32" s="704" customFormat="1" ht="12.75" x14ac:dyDescent="0.2">
      <c r="A10" s="93"/>
      <c r="B10" s="32" t="s">
        <v>93</v>
      </c>
      <c r="C10" s="32" t="s">
        <v>123</v>
      </c>
      <c r="D10" s="32"/>
      <c r="E10" s="216">
        <v>0</v>
      </c>
      <c r="F10" s="94" t="s">
        <v>24</v>
      </c>
      <c r="G10" s="420">
        <f>'13.RL Kapitāla naudas plūsma'!F8*(1+$E10)</f>
        <v>4117.9500000000007</v>
      </c>
      <c r="H10" s="421">
        <f>'13.RL Kapitāla naudas plūsma'!G8*(1+$E10)</f>
        <v>4117.9500000000007</v>
      </c>
      <c r="I10" s="421">
        <f>'13.RL Kapitāla naudas plūsma'!H8*(1+$E10)</f>
        <v>4117.9500000000007</v>
      </c>
      <c r="J10" s="421">
        <f>'13.RL Kapitāla naudas plūsma'!I8*(1+$E10)</f>
        <v>4117.9500000000007</v>
      </c>
      <c r="K10" s="421">
        <f>'13.RL Kapitāla naudas plūsma'!J8*(1+$E10)</f>
        <v>4117.9500000000007</v>
      </c>
      <c r="L10" s="421">
        <f>'13.RL Kapitāla naudas plūsma'!K8*(1+$E10)</f>
        <v>4117.9500000000007</v>
      </c>
      <c r="M10" s="421">
        <f>'13.RL Kapitāla naudas plūsma'!L8*(1+$E10)</f>
        <v>4117.9500000000007</v>
      </c>
      <c r="N10" s="421">
        <f>'13.RL Kapitāla naudas plūsma'!M8*(1+$E10)</f>
        <v>4117.9500000000007</v>
      </c>
      <c r="O10" s="421">
        <f>'13.RL Kapitāla naudas plūsma'!N8*(1+$E10)</f>
        <v>4117.9500000000007</v>
      </c>
      <c r="P10" s="421">
        <f>'13.RL Kapitāla naudas plūsma'!O8*(1+$E10)</f>
        <v>4117.9500000000007</v>
      </c>
      <c r="Q10" s="421">
        <f>'13.RL Kapitāla naudas plūsma'!P8*(1+$E10)</f>
        <v>4117.9500000000007</v>
      </c>
      <c r="R10" s="421">
        <f>'13.RL Kapitāla naudas plūsma'!Q8*(1+$E10)</f>
        <v>4117.9500000000007</v>
      </c>
      <c r="S10" s="421">
        <f>'13.RL Kapitāla naudas plūsma'!R8*(1+$E10)</f>
        <v>4117.9500000000007</v>
      </c>
      <c r="T10" s="421">
        <f>'13.RL Kapitāla naudas plūsma'!S8*(1+$E10)</f>
        <v>4117.9500000000007</v>
      </c>
      <c r="U10" s="421">
        <f>'13.RL Kapitāla naudas plūsma'!T8*(1+$E10)</f>
        <v>4117.9500000000007</v>
      </c>
      <c r="V10" s="421">
        <f>'13.RL Kapitāla naudas plūsma'!U8*(1+$E10)</f>
        <v>4117.9500000000007</v>
      </c>
      <c r="W10" s="421">
        <f>'13.RL Kapitāla naudas plūsma'!V8*(1+$E10)</f>
        <v>4117.9500000000007</v>
      </c>
      <c r="X10" s="421">
        <f>'13.RL Kapitāla naudas plūsma'!W8*(1+$E10)</f>
        <v>4117.9500000000007</v>
      </c>
      <c r="Y10" s="421">
        <f>'13.RL Kapitāla naudas plūsma'!X8*(1+$E10)</f>
        <v>4117.9500000000007</v>
      </c>
      <c r="Z10" s="421">
        <f>'13.RL Kapitāla naudas plūsma'!Y8*(1+$E10)</f>
        <v>4117.9500000000007</v>
      </c>
      <c r="AA10" s="421">
        <f>'13.RL Kapitāla naudas plūsma'!Z8*(1+$E10)</f>
        <v>4117.9500000000007</v>
      </c>
      <c r="AB10" s="421">
        <f>'13.RL Kapitāla naudas plūsma'!AA8*(1+$E10)</f>
        <v>4117.9500000000007</v>
      </c>
      <c r="AC10" s="421">
        <f>'13.RL Kapitāla naudas plūsma'!AB8*(1+$E10)</f>
        <v>4117.9500000000007</v>
      </c>
      <c r="AD10" s="421">
        <f>'13.RL Kapitāla naudas plūsma'!AC8*(1+$E10)</f>
        <v>4117.9500000000007</v>
      </c>
      <c r="AE10" s="422">
        <f>'13.RL Kapitāla naudas plūsma'!AD8*(1+$E10)</f>
        <v>4117.9500000000007</v>
      </c>
      <c r="AF10" s="490">
        <f t="shared" si="0"/>
        <v>102948.74999999996</v>
      </c>
    </row>
    <row r="11" spans="1:32" s="704" customFormat="1" ht="12.75" x14ac:dyDescent="0.2">
      <c r="A11" s="93"/>
      <c r="B11" s="32" t="s">
        <v>158</v>
      </c>
      <c r="C11" s="32" t="s">
        <v>99</v>
      </c>
      <c r="D11" s="32"/>
      <c r="E11" s="216">
        <v>0</v>
      </c>
      <c r="F11" s="94" t="s">
        <v>24</v>
      </c>
      <c r="G11" s="420">
        <f>'13.RL Kapitāla naudas plūsma'!F9*(1+$E11)</f>
        <v>0</v>
      </c>
      <c r="H11" s="421">
        <f>'13.RL Kapitāla naudas plūsma'!G9*(1+$E11)</f>
        <v>0</v>
      </c>
      <c r="I11" s="421">
        <f>'13.RL Kapitāla naudas plūsma'!H9*(1+$E11)</f>
        <v>0</v>
      </c>
      <c r="J11" s="421">
        <f>'13.RL Kapitāla naudas plūsma'!I9*(1+$E11)</f>
        <v>0</v>
      </c>
      <c r="K11" s="421">
        <f>'13.RL Kapitāla naudas plūsma'!J9*(1+$E11)</f>
        <v>0</v>
      </c>
      <c r="L11" s="421">
        <f>'13.RL Kapitāla naudas plūsma'!K9*(1+$E11)</f>
        <v>0</v>
      </c>
      <c r="M11" s="421">
        <f>'13.RL Kapitāla naudas plūsma'!L9*(1+$E11)</f>
        <v>0</v>
      </c>
      <c r="N11" s="421">
        <f>'13.RL Kapitāla naudas plūsma'!M9*(1+$E11)</f>
        <v>0</v>
      </c>
      <c r="O11" s="421">
        <f>'13.RL Kapitāla naudas plūsma'!N9*(1+$E11)</f>
        <v>0</v>
      </c>
      <c r="P11" s="421">
        <f>'13.RL Kapitāla naudas plūsma'!O9*(1+$E11)</f>
        <v>0</v>
      </c>
      <c r="Q11" s="421">
        <f>'13.RL Kapitāla naudas plūsma'!P9*(1+$E11)</f>
        <v>0</v>
      </c>
      <c r="R11" s="421">
        <f>'13.RL Kapitāla naudas plūsma'!Q9*(1+$E11)</f>
        <v>0</v>
      </c>
      <c r="S11" s="421">
        <f>'13.RL Kapitāla naudas plūsma'!R9*(1+$E11)</f>
        <v>0</v>
      </c>
      <c r="T11" s="421">
        <f>'13.RL Kapitāla naudas plūsma'!S9*(1+$E11)</f>
        <v>0</v>
      </c>
      <c r="U11" s="421">
        <f>'13.RL Kapitāla naudas plūsma'!T9*(1+$E11)</f>
        <v>0</v>
      </c>
      <c r="V11" s="421">
        <f>'13.RL Kapitāla naudas plūsma'!U9*(1+$E11)</f>
        <v>0</v>
      </c>
      <c r="W11" s="421">
        <f>'13.RL Kapitāla naudas plūsma'!V9*(1+$E11)</f>
        <v>0</v>
      </c>
      <c r="X11" s="421">
        <f>'13.RL Kapitāla naudas plūsma'!W9*(1+$E11)</f>
        <v>0</v>
      </c>
      <c r="Y11" s="421">
        <f>'13.RL Kapitāla naudas plūsma'!X9*(1+$E11)</f>
        <v>0</v>
      </c>
      <c r="Z11" s="421">
        <f>'13.RL Kapitāla naudas plūsma'!Y9*(1+$E11)</f>
        <v>0</v>
      </c>
      <c r="AA11" s="421">
        <f>'13.RL Kapitāla naudas plūsma'!Z9*(1+$E11)</f>
        <v>0</v>
      </c>
      <c r="AB11" s="421">
        <f>'13.RL Kapitāla naudas plūsma'!AA9*(1+$E11)</f>
        <v>0</v>
      </c>
      <c r="AC11" s="421">
        <f>'13.RL Kapitāla naudas plūsma'!AB9*(1+$E11)</f>
        <v>0</v>
      </c>
      <c r="AD11" s="421">
        <f>'13.RL Kapitāla naudas plūsma'!AC9*(1+$E11)</f>
        <v>0</v>
      </c>
      <c r="AE11" s="422">
        <f>'13.RL Kapitāla naudas plūsma'!AD9*(1+$E11)</f>
        <v>0</v>
      </c>
      <c r="AF11" s="490">
        <f t="shared" si="0"/>
        <v>0</v>
      </c>
    </row>
    <row r="12" spans="1:32" s="704" customFormat="1" ht="12.75" x14ac:dyDescent="0.2">
      <c r="A12" s="93"/>
      <c r="B12" s="32" t="s">
        <v>94</v>
      </c>
      <c r="C12" s="32" t="s">
        <v>159</v>
      </c>
      <c r="D12" s="32"/>
      <c r="E12" s="216">
        <v>0</v>
      </c>
      <c r="F12" s="94" t="s">
        <v>24</v>
      </c>
      <c r="G12" s="420">
        <f>'13.RL Kapitāla naudas plūsma'!F10*(1+$E12)</f>
        <v>0</v>
      </c>
      <c r="H12" s="421">
        <f>'13.RL Kapitāla naudas plūsma'!G10*(1+$E12)</f>
        <v>500</v>
      </c>
      <c r="I12" s="421">
        <f>'13.RL Kapitāla naudas plūsma'!H10*(1+$E12)</f>
        <v>6000</v>
      </c>
      <c r="J12" s="421">
        <f>'13.RL Kapitāla naudas plūsma'!I10*(1+$E12)</f>
        <v>5900</v>
      </c>
      <c r="K12" s="421">
        <f>'13.RL Kapitāla naudas plūsma'!J10*(1+$E12)</f>
        <v>5800</v>
      </c>
      <c r="L12" s="421">
        <f>'13.RL Kapitāla naudas plūsma'!K10*(1+$E12)</f>
        <v>5700</v>
      </c>
      <c r="M12" s="421">
        <f>'13.RL Kapitāla naudas plūsma'!L10*(1+$E12)</f>
        <v>5600</v>
      </c>
      <c r="N12" s="421">
        <f>'13.RL Kapitāla naudas plūsma'!M10*(1+$E12)</f>
        <v>5500</v>
      </c>
      <c r="O12" s="421">
        <f>'13.RL Kapitāla naudas plūsma'!N10*(1+$E12)</f>
        <v>5400</v>
      </c>
      <c r="P12" s="421">
        <f>'13.RL Kapitāla naudas plūsma'!O10*(1+$E12)</f>
        <v>5300</v>
      </c>
      <c r="Q12" s="421">
        <f>'13.RL Kapitāla naudas plūsma'!P10*(1+$E12)</f>
        <v>5200</v>
      </c>
      <c r="R12" s="421">
        <f>'13.RL Kapitāla naudas plūsma'!Q10*(1+$E12)</f>
        <v>5100</v>
      </c>
      <c r="S12" s="421">
        <f>'13.RL Kapitāla naudas plūsma'!R10*(1+$E12)</f>
        <v>0</v>
      </c>
      <c r="T12" s="421">
        <f>'13.RL Kapitāla naudas plūsma'!S10*(1+$E12)</f>
        <v>0</v>
      </c>
      <c r="U12" s="421">
        <f>'13.RL Kapitāla naudas plūsma'!T10*(1+$E12)</f>
        <v>0</v>
      </c>
      <c r="V12" s="421">
        <f>'13.RL Kapitāla naudas plūsma'!U10*(1+$E12)</f>
        <v>0</v>
      </c>
      <c r="W12" s="421">
        <f>'13.RL Kapitāla naudas plūsma'!V10*(1+$E12)</f>
        <v>0</v>
      </c>
      <c r="X12" s="421">
        <f>'13.RL Kapitāla naudas plūsma'!W10*(1+$E12)</f>
        <v>0</v>
      </c>
      <c r="Y12" s="421">
        <f>'13.RL Kapitāla naudas plūsma'!X10*(1+$E12)</f>
        <v>0</v>
      </c>
      <c r="Z12" s="421">
        <f>'13.RL Kapitāla naudas plūsma'!Y10*(1+$E12)</f>
        <v>0</v>
      </c>
      <c r="AA12" s="421">
        <f>'13.RL Kapitāla naudas plūsma'!Z10*(1+$E12)</f>
        <v>0</v>
      </c>
      <c r="AB12" s="421">
        <f>'13.RL Kapitāla naudas plūsma'!AA10*(1+$E12)</f>
        <v>0</v>
      </c>
      <c r="AC12" s="421">
        <f>'13.RL Kapitāla naudas plūsma'!AB10*(1+$E12)</f>
        <v>0</v>
      </c>
      <c r="AD12" s="421">
        <f>'13.RL Kapitāla naudas plūsma'!AC10*(1+$E12)</f>
        <v>0</v>
      </c>
      <c r="AE12" s="422">
        <f>'13.RL Kapitāla naudas plūsma'!AD10*(1+$E12)</f>
        <v>0</v>
      </c>
      <c r="AF12" s="490">
        <f t="shared" si="0"/>
        <v>56000</v>
      </c>
    </row>
    <row r="13" spans="1:32" s="704" customFormat="1" ht="12.75" x14ac:dyDescent="0.2">
      <c r="A13" s="93"/>
      <c r="B13" s="32" t="s">
        <v>95</v>
      </c>
      <c r="C13" s="32" t="s">
        <v>160</v>
      </c>
      <c r="D13" s="32"/>
      <c r="E13" s="216">
        <v>0</v>
      </c>
      <c r="F13" s="71" t="s">
        <v>24</v>
      </c>
      <c r="G13" s="423">
        <f>'13.RL Kapitāla naudas plūsma'!F11*(1+$E13)</f>
        <v>28700.800834369107</v>
      </c>
      <c r="H13" s="424">
        <f>'13.RL Kapitāla naudas plūsma'!G11*(1+$E13)</f>
        <v>28700.800834369107</v>
      </c>
      <c r="I13" s="424">
        <f>'13.RL Kapitāla naudas plūsma'!H11*(1+$E13)</f>
        <v>24600.686429459234</v>
      </c>
      <c r="J13" s="424">
        <f>'13.RL Kapitāla naudas plūsma'!I11*(1+$E13)</f>
        <v>0</v>
      </c>
      <c r="K13" s="424">
        <f>'13.RL Kapitāla naudas plūsma'!J11*(1+$E13)</f>
        <v>0</v>
      </c>
      <c r="L13" s="424">
        <f>'13.RL Kapitāla naudas plūsma'!K11*(1+$E13)</f>
        <v>0</v>
      </c>
      <c r="M13" s="424">
        <f>'13.RL Kapitāla naudas plūsma'!L11*(1+$E13)</f>
        <v>0</v>
      </c>
      <c r="N13" s="424">
        <f>'13.RL Kapitāla naudas plūsma'!M11*(1+$E13)</f>
        <v>0</v>
      </c>
      <c r="O13" s="424">
        <f>'13.RL Kapitāla naudas plūsma'!N11*(1+$E13)</f>
        <v>0</v>
      </c>
      <c r="P13" s="424">
        <f>'13.RL Kapitāla naudas plūsma'!O11*(1+$E13)</f>
        <v>0</v>
      </c>
      <c r="Q13" s="424">
        <f>'13.RL Kapitāla naudas plūsma'!P11*(1+$E13)</f>
        <v>0</v>
      </c>
      <c r="R13" s="424">
        <f>'13.RL Kapitāla naudas plūsma'!Q11*(1+$E13)</f>
        <v>0</v>
      </c>
      <c r="S13" s="424">
        <f>'13.RL Kapitāla naudas plūsma'!R11*(1+$E13)</f>
        <v>0</v>
      </c>
      <c r="T13" s="424">
        <f>'13.RL Kapitāla naudas plūsma'!S11*(1+$E13)</f>
        <v>0</v>
      </c>
      <c r="U13" s="424">
        <f>'13.RL Kapitāla naudas plūsma'!T11*(1+$E13)</f>
        <v>0</v>
      </c>
      <c r="V13" s="424">
        <f>'13.RL Kapitāla naudas plūsma'!U11*(1+$E13)</f>
        <v>0</v>
      </c>
      <c r="W13" s="424">
        <f>'13.RL Kapitāla naudas plūsma'!V11*(1+$E13)</f>
        <v>0</v>
      </c>
      <c r="X13" s="424">
        <f>'13.RL Kapitāla naudas plūsma'!W11*(1+$E13)</f>
        <v>0</v>
      </c>
      <c r="Y13" s="424">
        <f>'13.RL Kapitāla naudas plūsma'!X11*(1+$E13)</f>
        <v>0</v>
      </c>
      <c r="Z13" s="424">
        <f>'13.RL Kapitāla naudas plūsma'!Y11*(1+$E13)</f>
        <v>0</v>
      </c>
      <c r="AA13" s="424">
        <f>'13.RL Kapitāla naudas plūsma'!Z11*(1+$E13)</f>
        <v>0</v>
      </c>
      <c r="AB13" s="424">
        <f>'13.RL Kapitāla naudas plūsma'!AA11*(1+$E13)</f>
        <v>0</v>
      </c>
      <c r="AC13" s="424">
        <f>'13.RL Kapitāla naudas plūsma'!AB11*(1+$E13)</f>
        <v>0</v>
      </c>
      <c r="AD13" s="424">
        <f>'13.RL Kapitāla naudas plūsma'!AC11*(1+$E13)</f>
        <v>0</v>
      </c>
      <c r="AE13" s="425">
        <f>'13.RL Kapitāla naudas plūsma'!AD11*(1+$E13)</f>
        <v>0</v>
      </c>
      <c r="AF13" s="490">
        <f t="shared" si="0"/>
        <v>82002.288098197445</v>
      </c>
    </row>
    <row r="14" spans="1:32" s="704" customFormat="1" ht="12.75" x14ac:dyDescent="0.2">
      <c r="A14" s="93"/>
      <c r="B14" s="32" t="s">
        <v>161</v>
      </c>
      <c r="C14" s="26" t="s">
        <v>102</v>
      </c>
      <c r="D14" s="26"/>
      <c r="E14" s="216">
        <v>0</v>
      </c>
      <c r="F14" s="71" t="s">
        <v>24</v>
      </c>
      <c r="G14" s="369">
        <f>SUM(G8,G9)-SUM(G10:G13)</f>
        <v>-25818.750834369108</v>
      </c>
      <c r="H14" s="313">
        <f t="shared" ref="H14:AE14" si="1">SUM(H8,H9)-SUM(H10:H13)</f>
        <v>-26318.750834369108</v>
      </c>
      <c r="I14" s="313">
        <f t="shared" si="1"/>
        <v>-27718.636429459235</v>
      </c>
      <c r="J14" s="313">
        <f t="shared" si="1"/>
        <v>-3017.9500000000007</v>
      </c>
      <c r="K14" s="313">
        <f t="shared" si="1"/>
        <v>-2917.9500000000007</v>
      </c>
      <c r="L14" s="313">
        <f t="shared" si="1"/>
        <v>-2817.9500000000007</v>
      </c>
      <c r="M14" s="313">
        <f t="shared" si="1"/>
        <v>-2717.9500000000007</v>
      </c>
      <c r="N14" s="313">
        <f t="shared" si="1"/>
        <v>-2617.9500000000007</v>
      </c>
      <c r="O14" s="313">
        <f t="shared" si="1"/>
        <v>-2517.9500000000007</v>
      </c>
      <c r="P14" s="313">
        <f t="shared" si="1"/>
        <v>-2417.9500000000007</v>
      </c>
      <c r="Q14" s="313">
        <f t="shared" si="1"/>
        <v>-2317.9500000000007</v>
      </c>
      <c r="R14" s="313">
        <f t="shared" si="1"/>
        <v>-2217.9500000000007</v>
      </c>
      <c r="S14" s="313">
        <f t="shared" si="1"/>
        <v>2882.0499999999993</v>
      </c>
      <c r="T14" s="313">
        <f t="shared" si="1"/>
        <v>2882.0499999999993</v>
      </c>
      <c r="U14" s="313">
        <f t="shared" si="1"/>
        <v>2882.0499999999993</v>
      </c>
      <c r="V14" s="313">
        <f t="shared" si="1"/>
        <v>2882.0499999999993</v>
      </c>
      <c r="W14" s="313">
        <f t="shared" si="1"/>
        <v>2882.0499999999993</v>
      </c>
      <c r="X14" s="313">
        <f t="shared" si="1"/>
        <v>2882.0499999999993</v>
      </c>
      <c r="Y14" s="313">
        <f t="shared" si="1"/>
        <v>2882.0499999999993</v>
      </c>
      <c r="Z14" s="313">
        <f t="shared" si="1"/>
        <v>2882.0499999999993</v>
      </c>
      <c r="AA14" s="313">
        <f t="shared" si="1"/>
        <v>2882.0499999999993</v>
      </c>
      <c r="AB14" s="313">
        <f t="shared" si="1"/>
        <v>2882.0499999999993</v>
      </c>
      <c r="AC14" s="313">
        <f t="shared" si="1"/>
        <v>2882.0499999999993</v>
      </c>
      <c r="AD14" s="313">
        <f t="shared" si="1"/>
        <v>2882.0499999999993</v>
      </c>
      <c r="AE14" s="426">
        <f t="shared" si="1"/>
        <v>2882.0499999999993</v>
      </c>
      <c r="AF14" s="348">
        <f t="shared" si="0"/>
        <v>-65951.038098197387</v>
      </c>
    </row>
    <row r="15" spans="1:32" s="32" customFormat="1" ht="12.75" x14ac:dyDescent="0.2">
      <c r="F15" s="71"/>
      <c r="G15" s="45"/>
      <c r="H15" s="95"/>
      <c r="I15" s="95"/>
      <c r="J15" s="95"/>
      <c r="K15" s="95"/>
      <c r="L15" s="95"/>
      <c r="M15" s="95"/>
      <c r="N15" s="95"/>
      <c r="O15" s="95"/>
      <c r="P15" s="95"/>
      <c r="Q15" s="95"/>
      <c r="R15" s="95"/>
      <c r="S15" s="95"/>
      <c r="T15" s="95"/>
      <c r="U15" s="95"/>
      <c r="V15" s="95"/>
      <c r="W15" s="95"/>
      <c r="X15" s="95"/>
      <c r="Y15" s="95"/>
      <c r="Z15" s="95"/>
      <c r="AA15" s="95"/>
      <c r="AB15" s="95"/>
      <c r="AC15" s="95"/>
      <c r="AD15" s="95"/>
      <c r="AE15" s="45"/>
      <c r="AF15" s="198"/>
    </row>
    <row r="16" spans="1:32" s="35" customFormat="1" ht="12.75" x14ac:dyDescent="0.2">
      <c r="A16" s="20">
        <v>2</v>
      </c>
      <c r="B16" s="21" t="s">
        <v>124</v>
      </c>
      <c r="C16" s="21"/>
      <c r="D16" s="21"/>
      <c r="E16" s="21"/>
      <c r="F16" s="2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3"/>
    </row>
    <row r="17" spans="1:33" s="32" customFormat="1" x14ac:dyDescent="0.25">
      <c r="A17" s="90"/>
      <c r="B17" s="97"/>
      <c r="C17" s="11" t="s">
        <v>125</v>
      </c>
      <c r="D17" s="11"/>
      <c r="E17" s="11"/>
      <c r="F17" s="98" t="s">
        <v>25</v>
      </c>
      <c r="G17" s="99">
        <f>Titullapa!B21</f>
        <v>0.04</v>
      </c>
      <c r="I17" s="9"/>
      <c r="J17" s="100"/>
      <c r="K17" s="100"/>
      <c r="L17" s="100"/>
      <c r="M17" s="100"/>
      <c r="N17" s="100"/>
      <c r="O17" s="100"/>
      <c r="P17" s="100"/>
      <c r="Q17" s="100"/>
      <c r="R17" s="100"/>
      <c r="S17" s="100"/>
      <c r="T17" s="100"/>
      <c r="U17" s="100"/>
      <c r="V17" s="100"/>
      <c r="W17" s="100"/>
      <c r="X17" s="100"/>
      <c r="Y17" s="100"/>
      <c r="Z17" s="100"/>
      <c r="AA17" s="100"/>
      <c r="AB17" s="100"/>
      <c r="AC17" s="100"/>
      <c r="AD17" s="100"/>
      <c r="AE17" s="100"/>
      <c r="AF17" s="9"/>
    </row>
    <row r="18" spans="1:33" s="32" customFormat="1" ht="12.75" x14ac:dyDescent="0.2">
      <c r="A18" s="93"/>
      <c r="B18" s="101"/>
      <c r="C18" s="24" t="s">
        <v>126</v>
      </c>
      <c r="D18" s="24"/>
      <c r="E18" s="24"/>
      <c r="F18" s="102" t="s">
        <v>127</v>
      </c>
      <c r="G18" s="103">
        <v>0</v>
      </c>
      <c r="H18" s="104">
        <v>1</v>
      </c>
      <c r="I18" s="104">
        <f t="shared" ref="I18:AE18" si="2">H18+1</f>
        <v>2</v>
      </c>
      <c r="J18" s="104">
        <f t="shared" si="2"/>
        <v>3</v>
      </c>
      <c r="K18" s="104">
        <f t="shared" si="2"/>
        <v>4</v>
      </c>
      <c r="L18" s="104">
        <f t="shared" si="2"/>
        <v>5</v>
      </c>
      <c r="M18" s="104">
        <f t="shared" si="2"/>
        <v>6</v>
      </c>
      <c r="N18" s="104">
        <f t="shared" si="2"/>
        <v>7</v>
      </c>
      <c r="O18" s="104">
        <f t="shared" si="2"/>
        <v>8</v>
      </c>
      <c r="P18" s="104">
        <f t="shared" si="2"/>
        <v>9</v>
      </c>
      <c r="Q18" s="104">
        <f t="shared" si="2"/>
        <v>10</v>
      </c>
      <c r="R18" s="104">
        <f t="shared" si="2"/>
        <v>11</v>
      </c>
      <c r="S18" s="104">
        <f t="shared" si="2"/>
        <v>12</v>
      </c>
      <c r="T18" s="104">
        <f t="shared" si="2"/>
        <v>13</v>
      </c>
      <c r="U18" s="104">
        <f t="shared" si="2"/>
        <v>14</v>
      </c>
      <c r="V18" s="104">
        <f t="shared" si="2"/>
        <v>15</v>
      </c>
      <c r="W18" s="104">
        <f t="shared" si="2"/>
        <v>16</v>
      </c>
      <c r="X18" s="104">
        <f t="shared" si="2"/>
        <v>17</v>
      </c>
      <c r="Y18" s="104">
        <f t="shared" si="2"/>
        <v>18</v>
      </c>
      <c r="Z18" s="104">
        <f t="shared" si="2"/>
        <v>19</v>
      </c>
      <c r="AA18" s="104">
        <f t="shared" si="2"/>
        <v>20</v>
      </c>
      <c r="AB18" s="104">
        <f t="shared" si="2"/>
        <v>21</v>
      </c>
      <c r="AC18" s="104">
        <f t="shared" si="2"/>
        <v>22</v>
      </c>
      <c r="AD18" s="104">
        <f t="shared" si="2"/>
        <v>23</v>
      </c>
      <c r="AE18" s="104">
        <f t="shared" si="2"/>
        <v>24</v>
      </c>
      <c r="AF18" s="85" t="s">
        <v>45</v>
      </c>
    </row>
    <row r="19" spans="1:33" s="32" customFormat="1" ht="12.75" x14ac:dyDescent="0.2">
      <c r="A19" s="105"/>
      <c r="B19" s="15"/>
      <c r="C19" s="16" t="s">
        <v>128</v>
      </c>
      <c r="D19" s="16"/>
      <c r="E19" s="16"/>
      <c r="F19" s="106" t="s">
        <v>129</v>
      </c>
      <c r="G19" s="107">
        <f>1/(1+$G$17)^G18</f>
        <v>1</v>
      </c>
      <c r="H19" s="108">
        <f>1/(1+$G$17)^H18</f>
        <v>0.96153846153846145</v>
      </c>
      <c r="I19" s="108">
        <f t="shared" ref="I19:AE19" si="3">1/(1+$G$17)^I18</f>
        <v>0.92455621301775137</v>
      </c>
      <c r="J19" s="108">
        <f t="shared" si="3"/>
        <v>0.88899635867091487</v>
      </c>
      <c r="K19" s="108">
        <f t="shared" si="3"/>
        <v>0.85480419102972571</v>
      </c>
      <c r="L19" s="108">
        <f t="shared" si="3"/>
        <v>0.82192710675935154</v>
      </c>
      <c r="M19" s="108">
        <f t="shared" si="3"/>
        <v>0.79031452573014571</v>
      </c>
      <c r="N19" s="108">
        <f t="shared" si="3"/>
        <v>0.75991781320206331</v>
      </c>
      <c r="O19" s="108">
        <f t="shared" si="3"/>
        <v>0.73069020500198378</v>
      </c>
      <c r="P19" s="108">
        <f t="shared" si="3"/>
        <v>0.70258673557883045</v>
      </c>
      <c r="Q19" s="108">
        <f t="shared" si="3"/>
        <v>0.67556416882579851</v>
      </c>
      <c r="R19" s="108">
        <f t="shared" si="3"/>
        <v>0.6495809315632679</v>
      </c>
      <c r="S19" s="108">
        <f t="shared" si="3"/>
        <v>0.62459704958006512</v>
      </c>
      <c r="T19" s="108">
        <f t="shared" si="3"/>
        <v>0.600574086134678</v>
      </c>
      <c r="U19" s="108">
        <f t="shared" si="3"/>
        <v>0.57747508282180582</v>
      </c>
      <c r="V19" s="108">
        <f t="shared" si="3"/>
        <v>0.55526450271327477</v>
      </c>
      <c r="W19" s="108">
        <f t="shared" si="3"/>
        <v>0.53390817568584104</v>
      </c>
      <c r="X19" s="108">
        <f t="shared" si="3"/>
        <v>0.51337324585177024</v>
      </c>
      <c r="Y19" s="108">
        <f t="shared" si="3"/>
        <v>0.49362812101131748</v>
      </c>
      <c r="Z19" s="108">
        <f t="shared" si="3"/>
        <v>0.47464242404934376</v>
      </c>
      <c r="AA19" s="108">
        <f t="shared" si="3"/>
        <v>0.45638694620129205</v>
      </c>
      <c r="AB19" s="108">
        <f t="shared" si="3"/>
        <v>0.43883360211662686</v>
      </c>
      <c r="AC19" s="108">
        <f t="shared" si="3"/>
        <v>0.42195538665060278</v>
      </c>
      <c r="AD19" s="108">
        <f t="shared" si="3"/>
        <v>0.40572633331788732</v>
      </c>
      <c r="AE19" s="108">
        <f t="shared" si="3"/>
        <v>0.39012147434412242</v>
      </c>
      <c r="AF19" s="29"/>
    </row>
    <row r="20" spans="1:33" s="32" customFormat="1" ht="12.75" x14ac:dyDescent="0.2">
      <c r="A20" s="90"/>
      <c r="B20" s="91" t="s">
        <v>58</v>
      </c>
      <c r="C20" s="91" t="s">
        <v>130</v>
      </c>
      <c r="D20" s="91"/>
      <c r="E20" s="91"/>
      <c r="F20" s="92" t="s">
        <v>24</v>
      </c>
      <c r="G20" s="373">
        <f>G8*G$19</f>
        <v>7000</v>
      </c>
      <c r="H20" s="374">
        <f>H8*H19</f>
        <v>6730.7692307692305</v>
      </c>
      <c r="I20" s="374">
        <f t="shared" ref="I20:AE20" si="4">I8*I19</f>
        <v>6471.8934911242595</v>
      </c>
      <c r="J20" s="374">
        <f t="shared" si="4"/>
        <v>6222.9745106964037</v>
      </c>
      <c r="K20" s="374">
        <f t="shared" si="4"/>
        <v>5983.62933720808</v>
      </c>
      <c r="L20" s="374">
        <f t="shared" si="4"/>
        <v>5753.4897473154606</v>
      </c>
      <c r="M20" s="374">
        <f t="shared" si="4"/>
        <v>5532.2016801110203</v>
      </c>
      <c r="N20" s="374">
        <f t="shared" si="4"/>
        <v>5319.4246924144436</v>
      </c>
      <c r="O20" s="374">
        <f t="shared" si="4"/>
        <v>5114.8314350138862</v>
      </c>
      <c r="P20" s="374">
        <f t="shared" si="4"/>
        <v>4918.1071490518134</v>
      </c>
      <c r="Q20" s="374">
        <f t="shared" si="4"/>
        <v>4728.9491817805892</v>
      </c>
      <c r="R20" s="374">
        <f t="shared" si="4"/>
        <v>4547.0665209428753</v>
      </c>
      <c r="S20" s="374">
        <f t="shared" si="4"/>
        <v>4372.1793470604562</v>
      </c>
      <c r="T20" s="374">
        <f t="shared" si="4"/>
        <v>4204.0186029427459</v>
      </c>
      <c r="U20" s="374">
        <f t="shared" si="4"/>
        <v>4042.3255797526408</v>
      </c>
      <c r="V20" s="374">
        <f t="shared" si="4"/>
        <v>3886.8515189929235</v>
      </c>
      <c r="W20" s="374">
        <f t="shared" si="4"/>
        <v>3737.3572298008871</v>
      </c>
      <c r="X20" s="374">
        <f t="shared" si="4"/>
        <v>3593.6127209623919</v>
      </c>
      <c r="Y20" s="374">
        <f t="shared" si="4"/>
        <v>3455.3968470792224</v>
      </c>
      <c r="Z20" s="374">
        <f t="shared" si="4"/>
        <v>3322.4969683454065</v>
      </c>
      <c r="AA20" s="374">
        <f t="shared" si="4"/>
        <v>3194.7086234090443</v>
      </c>
      <c r="AB20" s="374">
        <f t="shared" si="4"/>
        <v>3071.8352148163881</v>
      </c>
      <c r="AC20" s="374">
        <f t="shared" si="4"/>
        <v>2953.6877065542194</v>
      </c>
      <c r="AD20" s="374">
        <f t="shared" si="4"/>
        <v>2840.0843332252111</v>
      </c>
      <c r="AE20" s="374">
        <f t="shared" si="4"/>
        <v>2730.850320408857</v>
      </c>
      <c r="AF20" s="491">
        <f t="shared" ref="AF20:AF27" si="5">SUM(G20:AE20)</f>
        <v>113728.74198977844</v>
      </c>
    </row>
    <row r="21" spans="1:33" s="32" customFormat="1" ht="12.75" hidden="1" x14ac:dyDescent="0.2">
      <c r="A21" s="93"/>
      <c r="B21" s="32" t="s">
        <v>62</v>
      </c>
      <c r="C21" s="32" t="s">
        <v>131</v>
      </c>
      <c r="F21" s="94" t="s">
        <v>162</v>
      </c>
      <c r="G21" s="369" t="e">
        <f>#REF!*G$17</f>
        <v>#REF!</v>
      </c>
      <c r="H21" s="313" t="e">
        <f>#REF!*H$17</f>
        <v>#REF!</v>
      </c>
      <c r="I21" s="313" t="e">
        <f>#REF!*I$17</f>
        <v>#REF!</v>
      </c>
      <c r="J21" s="313" t="e">
        <f>#REF!*J$17</f>
        <v>#REF!</v>
      </c>
      <c r="K21" s="313" t="e">
        <f>#REF!*K$17</f>
        <v>#REF!</v>
      </c>
      <c r="L21" s="313" t="e">
        <f>#REF!*L$17</f>
        <v>#REF!</v>
      </c>
      <c r="M21" s="313" t="e">
        <f>#REF!*M$17</f>
        <v>#REF!</v>
      </c>
      <c r="N21" s="313" t="e">
        <f>#REF!*N$17</f>
        <v>#REF!</v>
      </c>
      <c r="O21" s="313" t="e">
        <f>#REF!*O$17</f>
        <v>#REF!</v>
      </c>
      <c r="P21" s="313" t="e">
        <f>#REF!*P$17</f>
        <v>#REF!</v>
      </c>
      <c r="Q21" s="313" t="e">
        <f>#REF!*Q$17</f>
        <v>#REF!</v>
      </c>
      <c r="R21" s="313" t="e">
        <f>#REF!*R$17</f>
        <v>#REF!</v>
      </c>
      <c r="S21" s="313" t="e">
        <f>#REF!*S$17</f>
        <v>#REF!</v>
      </c>
      <c r="T21" s="313" t="e">
        <f>#REF!*T$17</f>
        <v>#REF!</v>
      </c>
      <c r="U21" s="313"/>
      <c r="V21" s="313"/>
      <c r="W21" s="313"/>
      <c r="X21" s="313"/>
      <c r="Y21" s="313"/>
      <c r="Z21" s="313"/>
      <c r="AA21" s="313"/>
      <c r="AB21" s="313"/>
      <c r="AC21" s="313"/>
      <c r="AD21" s="313"/>
      <c r="AE21" s="313" t="e">
        <f>#REF!*AE$17</f>
        <v>#REF!</v>
      </c>
      <c r="AF21" s="490" t="e">
        <f t="shared" si="5"/>
        <v>#REF!</v>
      </c>
    </row>
    <row r="22" spans="1:33" s="32" customFormat="1" ht="12.75" x14ac:dyDescent="0.2">
      <c r="A22" s="93"/>
      <c r="B22" s="32" t="s">
        <v>59</v>
      </c>
      <c r="C22" s="32" t="s">
        <v>163</v>
      </c>
      <c r="F22" s="94" t="s">
        <v>24</v>
      </c>
      <c r="G22" s="369">
        <f t="shared" ref="G22:H27" si="6">G9*G$19</f>
        <v>0</v>
      </c>
      <c r="H22" s="313">
        <f t="shared" si="6"/>
        <v>0</v>
      </c>
      <c r="I22" s="313">
        <f t="shared" ref="I22:AE22" si="7">I9*I$19</f>
        <v>0</v>
      </c>
      <c r="J22" s="313">
        <f t="shared" si="7"/>
        <v>0</v>
      </c>
      <c r="K22" s="313">
        <f t="shared" si="7"/>
        <v>0</v>
      </c>
      <c r="L22" s="313">
        <f t="shared" si="7"/>
        <v>0</v>
      </c>
      <c r="M22" s="313">
        <f t="shared" si="7"/>
        <v>0</v>
      </c>
      <c r="N22" s="313">
        <f t="shared" si="7"/>
        <v>0</v>
      </c>
      <c r="O22" s="313">
        <f t="shared" si="7"/>
        <v>0</v>
      </c>
      <c r="P22" s="313">
        <f t="shared" si="7"/>
        <v>0</v>
      </c>
      <c r="Q22" s="313">
        <f t="shared" si="7"/>
        <v>0</v>
      </c>
      <c r="R22" s="313">
        <f t="shared" si="7"/>
        <v>0</v>
      </c>
      <c r="S22" s="313">
        <f t="shared" si="7"/>
        <v>0</v>
      </c>
      <c r="T22" s="313">
        <f t="shared" si="7"/>
        <v>0</v>
      </c>
      <c r="U22" s="313">
        <f t="shared" si="7"/>
        <v>0</v>
      </c>
      <c r="V22" s="313">
        <f t="shared" si="7"/>
        <v>0</v>
      </c>
      <c r="W22" s="313">
        <f t="shared" si="7"/>
        <v>0</v>
      </c>
      <c r="X22" s="313">
        <f t="shared" si="7"/>
        <v>0</v>
      </c>
      <c r="Y22" s="313">
        <f t="shared" si="7"/>
        <v>0</v>
      </c>
      <c r="Z22" s="313">
        <f t="shared" si="7"/>
        <v>0</v>
      </c>
      <c r="AA22" s="313">
        <f t="shared" si="7"/>
        <v>0</v>
      </c>
      <c r="AB22" s="313">
        <f t="shared" si="7"/>
        <v>0</v>
      </c>
      <c r="AC22" s="313">
        <f t="shared" si="7"/>
        <v>0</v>
      </c>
      <c r="AD22" s="313">
        <f t="shared" si="7"/>
        <v>0</v>
      </c>
      <c r="AE22" s="313">
        <f t="shared" si="7"/>
        <v>0</v>
      </c>
      <c r="AF22" s="490">
        <f t="shared" si="5"/>
        <v>0</v>
      </c>
    </row>
    <row r="23" spans="1:33" s="32" customFormat="1" ht="12.75" x14ac:dyDescent="0.2">
      <c r="A23" s="93"/>
      <c r="B23" s="32" t="s">
        <v>60</v>
      </c>
      <c r="C23" s="32" t="s">
        <v>132</v>
      </c>
      <c r="F23" s="94" t="s">
        <v>24</v>
      </c>
      <c r="G23" s="369">
        <f t="shared" si="6"/>
        <v>4117.9500000000007</v>
      </c>
      <c r="H23" s="313">
        <f t="shared" si="6"/>
        <v>3959.5673076923081</v>
      </c>
      <c r="I23" s="313">
        <f t="shared" ref="I23:AE23" si="8">I10*I$19</f>
        <v>3807.2762573964501</v>
      </c>
      <c r="J23" s="313">
        <f t="shared" si="8"/>
        <v>3660.8425551888945</v>
      </c>
      <c r="K23" s="313">
        <f t="shared" si="8"/>
        <v>3520.0409184508594</v>
      </c>
      <c r="L23" s="313">
        <f t="shared" si="8"/>
        <v>3384.6547292796722</v>
      </c>
      <c r="M23" s="313">
        <f t="shared" si="8"/>
        <v>3254.475701230454</v>
      </c>
      <c r="N23" s="313">
        <f t="shared" si="8"/>
        <v>3129.3035588754374</v>
      </c>
      <c r="O23" s="313">
        <f t="shared" si="8"/>
        <v>3008.9457296879195</v>
      </c>
      <c r="P23" s="313">
        <f t="shared" si="8"/>
        <v>2893.2170477768454</v>
      </c>
      <c r="Q23" s="313">
        <f t="shared" si="8"/>
        <v>2781.9394690161976</v>
      </c>
      <c r="R23" s="313">
        <f t="shared" si="8"/>
        <v>2674.9417971309595</v>
      </c>
      <c r="S23" s="313">
        <f t="shared" si="8"/>
        <v>2572.0594203182295</v>
      </c>
      <c r="T23" s="313">
        <f t="shared" si="8"/>
        <v>2473.1340579982975</v>
      </c>
      <c r="U23" s="313">
        <f t="shared" si="8"/>
        <v>2378.0135173060557</v>
      </c>
      <c r="V23" s="313">
        <f t="shared" si="8"/>
        <v>2286.5514589481304</v>
      </c>
      <c r="W23" s="313">
        <f t="shared" si="8"/>
        <v>2198.6071720655095</v>
      </c>
      <c r="X23" s="313">
        <f t="shared" si="8"/>
        <v>2114.0453577552976</v>
      </c>
      <c r="Y23" s="313">
        <f t="shared" si="8"/>
        <v>2032.7359209185552</v>
      </c>
      <c r="Z23" s="313">
        <f t="shared" si="8"/>
        <v>1954.5537701139954</v>
      </c>
      <c r="AA23" s="313">
        <f t="shared" si="8"/>
        <v>1879.378625109611</v>
      </c>
      <c r="AB23" s="313">
        <f t="shared" si="8"/>
        <v>1807.0948318361638</v>
      </c>
      <c r="AC23" s="313">
        <f t="shared" si="8"/>
        <v>1737.59118445785</v>
      </c>
      <c r="AD23" s="313">
        <f t="shared" si="8"/>
        <v>1670.7607542863943</v>
      </c>
      <c r="AE23" s="313">
        <f t="shared" si="8"/>
        <v>1606.5007252753792</v>
      </c>
      <c r="AF23" s="490">
        <f t="shared" si="5"/>
        <v>66904.181868115469</v>
      </c>
    </row>
    <row r="24" spans="1:33" s="32" customFormat="1" ht="12.75" x14ac:dyDescent="0.2">
      <c r="A24" s="93"/>
      <c r="B24" s="32" t="s">
        <v>61</v>
      </c>
      <c r="C24" s="32" t="s">
        <v>164</v>
      </c>
      <c r="F24" s="94" t="s">
        <v>24</v>
      </c>
      <c r="G24" s="369">
        <f t="shared" si="6"/>
        <v>0</v>
      </c>
      <c r="H24" s="313">
        <f t="shared" si="6"/>
        <v>0</v>
      </c>
      <c r="I24" s="313">
        <f t="shared" ref="I24:AE24" si="9">I11*I$19</f>
        <v>0</v>
      </c>
      <c r="J24" s="313">
        <f t="shared" si="9"/>
        <v>0</v>
      </c>
      <c r="K24" s="313">
        <f t="shared" si="9"/>
        <v>0</v>
      </c>
      <c r="L24" s="313">
        <f t="shared" si="9"/>
        <v>0</v>
      </c>
      <c r="M24" s="313">
        <f t="shared" si="9"/>
        <v>0</v>
      </c>
      <c r="N24" s="313">
        <f t="shared" si="9"/>
        <v>0</v>
      </c>
      <c r="O24" s="313">
        <f t="shared" si="9"/>
        <v>0</v>
      </c>
      <c r="P24" s="313">
        <f t="shared" si="9"/>
        <v>0</v>
      </c>
      <c r="Q24" s="313">
        <f t="shared" si="9"/>
        <v>0</v>
      </c>
      <c r="R24" s="313">
        <f t="shared" si="9"/>
        <v>0</v>
      </c>
      <c r="S24" s="313">
        <f t="shared" si="9"/>
        <v>0</v>
      </c>
      <c r="T24" s="313">
        <f t="shared" si="9"/>
        <v>0</v>
      </c>
      <c r="U24" s="313">
        <f t="shared" si="9"/>
        <v>0</v>
      </c>
      <c r="V24" s="313">
        <f t="shared" si="9"/>
        <v>0</v>
      </c>
      <c r="W24" s="313">
        <f t="shared" si="9"/>
        <v>0</v>
      </c>
      <c r="X24" s="313">
        <f t="shared" si="9"/>
        <v>0</v>
      </c>
      <c r="Y24" s="313">
        <f t="shared" si="9"/>
        <v>0</v>
      </c>
      <c r="Z24" s="313">
        <f t="shared" si="9"/>
        <v>0</v>
      </c>
      <c r="AA24" s="313">
        <f t="shared" si="9"/>
        <v>0</v>
      </c>
      <c r="AB24" s="313">
        <f t="shared" si="9"/>
        <v>0</v>
      </c>
      <c r="AC24" s="313">
        <f t="shared" si="9"/>
        <v>0</v>
      </c>
      <c r="AD24" s="313">
        <f t="shared" si="9"/>
        <v>0</v>
      </c>
      <c r="AE24" s="313">
        <f t="shared" si="9"/>
        <v>0</v>
      </c>
      <c r="AF24" s="490">
        <f t="shared" si="5"/>
        <v>0</v>
      </c>
    </row>
    <row r="25" spans="1:33" s="32" customFormat="1" ht="13.5" customHeight="1" x14ac:dyDescent="0.2">
      <c r="A25" s="93"/>
      <c r="B25" s="32" t="s">
        <v>62</v>
      </c>
      <c r="C25" s="32" t="s">
        <v>165</v>
      </c>
      <c r="F25" s="94" t="s">
        <v>24</v>
      </c>
      <c r="G25" s="369">
        <f t="shared" si="6"/>
        <v>0</v>
      </c>
      <c r="H25" s="313">
        <f t="shared" si="6"/>
        <v>480.76923076923072</v>
      </c>
      <c r="I25" s="313">
        <f t="shared" ref="I25:AE25" si="10">I12*I$19</f>
        <v>5547.3372781065082</v>
      </c>
      <c r="J25" s="313">
        <f t="shared" si="10"/>
        <v>5245.0785161583981</v>
      </c>
      <c r="K25" s="313">
        <f t="shared" si="10"/>
        <v>4957.8643079724088</v>
      </c>
      <c r="L25" s="313">
        <f t="shared" si="10"/>
        <v>4684.9845085283041</v>
      </c>
      <c r="M25" s="313">
        <f t="shared" si="10"/>
        <v>4425.7613440888163</v>
      </c>
      <c r="N25" s="313">
        <f t="shared" si="10"/>
        <v>4179.5479726113481</v>
      </c>
      <c r="O25" s="313">
        <f t="shared" si="10"/>
        <v>3945.7271070107126</v>
      </c>
      <c r="P25" s="313">
        <f t="shared" si="10"/>
        <v>3723.7096985678013</v>
      </c>
      <c r="Q25" s="313">
        <f t="shared" si="10"/>
        <v>3512.9336778941524</v>
      </c>
      <c r="R25" s="313">
        <f t="shared" si="10"/>
        <v>3312.8627509726662</v>
      </c>
      <c r="S25" s="313">
        <f t="shared" si="10"/>
        <v>0</v>
      </c>
      <c r="T25" s="313">
        <f t="shared" si="10"/>
        <v>0</v>
      </c>
      <c r="U25" s="313">
        <f t="shared" si="10"/>
        <v>0</v>
      </c>
      <c r="V25" s="313">
        <f t="shared" si="10"/>
        <v>0</v>
      </c>
      <c r="W25" s="313">
        <f t="shared" si="10"/>
        <v>0</v>
      </c>
      <c r="X25" s="313">
        <f t="shared" si="10"/>
        <v>0</v>
      </c>
      <c r="Y25" s="313">
        <f t="shared" si="10"/>
        <v>0</v>
      </c>
      <c r="Z25" s="313">
        <f t="shared" si="10"/>
        <v>0</v>
      </c>
      <c r="AA25" s="313">
        <f t="shared" si="10"/>
        <v>0</v>
      </c>
      <c r="AB25" s="313">
        <f t="shared" si="10"/>
        <v>0</v>
      </c>
      <c r="AC25" s="313">
        <f t="shared" si="10"/>
        <v>0</v>
      </c>
      <c r="AD25" s="313">
        <f t="shared" si="10"/>
        <v>0</v>
      </c>
      <c r="AE25" s="313">
        <f t="shared" si="10"/>
        <v>0</v>
      </c>
      <c r="AF25" s="490">
        <f t="shared" si="5"/>
        <v>44016.576392680341</v>
      </c>
    </row>
    <row r="26" spans="1:33" s="32" customFormat="1" ht="12.75" x14ac:dyDescent="0.2">
      <c r="A26" s="93"/>
      <c r="B26" s="32" t="s">
        <v>63</v>
      </c>
      <c r="C26" s="26" t="s">
        <v>166</v>
      </c>
      <c r="D26" s="26"/>
      <c r="E26" s="26"/>
      <c r="F26" s="94" t="s">
        <v>24</v>
      </c>
      <c r="G26" s="369">
        <f t="shared" si="6"/>
        <v>28700.800834369107</v>
      </c>
      <c r="H26" s="313">
        <f t="shared" si="6"/>
        <v>27596.923879201062</v>
      </c>
      <c r="I26" s="313">
        <f t="shared" ref="I26:AE26" si="11">I13*I$19</f>
        <v>22744.717482858017</v>
      </c>
      <c r="J26" s="313">
        <f t="shared" si="11"/>
        <v>0</v>
      </c>
      <c r="K26" s="313">
        <f t="shared" si="11"/>
        <v>0</v>
      </c>
      <c r="L26" s="313">
        <f t="shared" si="11"/>
        <v>0</v>
      </c>
      <c r="M26" s="313">
        <f t="shared" si="11"/>
        <v>0</v>
      </c>
      <c r="N26" s="313">
        <f t="shared" si="11"/>
        <v>0</v>
      </c>
      <c r="O26" s="313">
        <f t="shared" si="11"/>
        <v>0</v>
      </c>
      <c r="P26" s="313">
        <f t="shared" si="11"/>
        <v>0</v>
      </c>
      <c r="Q26" s="313">
        <f t="shared" si="11"/>
        <v>0</v>
      </c>
      <c r="R26" s="313">
        <f t="shared" si="11"/>
        <v>0</v>
      </c>
      <c r="S26" s="313">
        <f t="shared" si="11"/>
        <v>0</v>
      </c>
      <c r="T26" s="313">
        <f t="shared" si="11"/>
        <v>0</v>
      </c>
      <c r="U26" s="313">
        <f t="shared" si="11"/>
        <v>0</v>
      </c>
      <c r="V26" s="313">
        <f t="shared" si="11"/>
        <v>0</v>
      </c>
      <c r="W26" s="313">
        <f t="shared" si="11"/>
        <v>0</v>
      </c>
      <c r="X26" s="313">
        <f t="shared" si="11"/>
        <v>0</v>
      </c>
      <c r="Y26" s="313">
        <f t="shared" si="11"/>
        <v>0</v>
      </c>
      <c r="Z26" s="313">
        <f t="shared" si="11"/>
        <v>0</v>
      </c>
      <c r="AA26" s="313">
        <f t="shared" si="11"/>
        <v>0</v>
      </c>
      <c r="AB26" s="313">
        <f t="shared" si="11"/>
        <v>0</v>
      </c>
      <c r="AC26" s="313">
        <f t="shared" si="11"/>
        <v>0</v>
      </c>
      <c r="AD26" s="313">
        <f t="shared" si="11"/>
        <v>0</v>
      </c>
      <c r="AE26" s="313">
        <f t="shared" si="11"/>
        <v>0</v>
      </c>
      <c r="AF26" s="490">
        <f t="shared" si="5"/>
        <v>79042.442196428194</v>
      </c>
    </row>
    <row r="27" spans="1:33" s="32" customFormat="1" ht="12.75" x14ac:dyDescent="0.2">
      <c r="A27" s="105"/>
      <c r="B27" s="59" t="s">
        <v>167</v>
      </c>
      <c r="C27" s="59" t="s">
        <v>135</v>
      </c>
      <c r="D27" s="59"/>
      <c r="E27" s="59"/>
      <c r="F27" s="109" t="s">
        <v>24</v>
      </c>
      <c r="G27" s="375">
        <f t="shared" si="6"/>
        <v>-25818.750834369108</v>
      </c>
      <c r="H27" s="376">
        <f t="shared" si="6"/>
        <v>-25306.49118689337</v>
      </c>
      <c r="I27" s="376">
        <f t="shared" ref="I27:AE27" si="12">I14*I$19</f>
        <v>-25627.437527236714</v>
      </c>
      <c r="J27" s="376">
        <f t="shared" si="12"/>
        <v>-2682.9465606508884</v>
      </c>
      <c r="K27" s="376">
        <f t="shared" si="12"/>
        <v>-2494.2758892151887</v>
      </c>
      <c r="L27" s="376">
        <f t="shared" si="12"/>
        <v>-2316.1494904925153</v>
      </c>
      <c r="M27" s="376">
        <f t="shared" si="12"/>
        <v>-2148.0353652082499</v>
      </c>
      <c r="N27" s="376">
        <f t="shared" si="12"/>
        <v>-1989.4268390723421</v>
      </c>
      <c r="O27" s="376">
        <f t="shared" si="12"/>
        <v>-1839.8414016847455</v>
      </c>
      <c r="P27" s="376">
        <f t="shared" si="12"/>
        <v>-1698.8195972928336</v>
      </c>
      <c r="Q27" s="376">
        <f t="shared" si="12"/>
        <v>-1565.9239651297601</v>
      </c>
      <c r="R27" s="376">
        <f t="shared" si="12"/>
        <v>-1440.7380271607506</v>
      </c>
      <c r="S27" s="376">
        <f t="shared" si="12"/>
        <v>1800.1199267422262</v>
      </c>
      <c r="T27" s="376">
        <f t="shared" si="12"/>
        <v>1730.8845449444482</v>
      </c>
      <c r="U27" s="376">
        <f t="shared" si="12"/>
        <v>1664.3120624465851</v>
      </c>
      <c r="V27" s="376">
        <f t="shared" si="12"/>
        <v>1600.3000600447931</v>
      </c>
      <c r="W27" s="376">
        <f t="shared" si="12"/>
        <v>1538.7500577353778</v>
      </c>
      <c r="X27" s="376">
        <f t="shared" si="12"/>
        <v>1479.5673632070941</v>
      </c>
      <c r="Y27" s="376">
        <f t="shared" si="12"/>
        <v>1422.6609261606673</v>
      </c>
      <c r="Z27" s="376">
        <f t="shared" si="12"/>
        <v>1367.9431982314109</v>
      </c>
      <c r="AA27" s="376">
        <f t="shared" si="12"/>
        <v>1315.3299982994333</v>
      </c>
      <c r="AB27" s="376">
        <f t="shared" si="12"/>
        <v>1264.7403829802242</v>
      </c>
      <c r="AC27" s="376">
        <f t="shared" si="12"/>
        <v>1216.0965220963694</v>
      </c>
      <c r="AD27" s="376">
        <f t="shared" si="12"/>
        <v>1169.3235789388168</v>
      </c>
      <c r="AE27" s="376">
        <f t="shared" si="12"/>
        <v>1124.3495951334778</v>
      </c>
      <c r="AF27" s="492">
        <f t="shared" si="5"/>
        <v>-76234.458467445569</v>
      </c>
    </row>
    <row r="28" spans="1:33" s="32" customFormat="1" ht="12.75" x14ac:dyDescent="0.2">
      <c r="A28" s="105"/>
      <c r="B28" s="59"/>
      <c r="C28" s="59"/>
      <c r="D28" s="59"/>
      <c r="E28" s="59"/>
      <c r="F28" s="110"/>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493"/>
    </row>
    <row r="29" spans="1:33" s="35" customFormat="1" ht="12.75" x14ac:dyDescent="0.2">
      <c r="A29" s="20">
        <v>3</v>
      </c>
      <c r="B29" s="21" t="s">
        <v>136</v>
      </c>
      <c r="C29" s="21"/>
      <c r="D29" s="21"/>
      <c r="E29" s="21"/>
      <c r="F29" s="21"/>
      <c r="G29" s="21"/>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3"/>
      <c r="AG29" s="112"/>
    </row>
    <row r="30" spans="1:33" s="34" customFormat="1" ht="12.75" x14ac:dyDescent="0.2">
      <c r="A30" s="54"/>
      <c r="B30" s="55"/>
      <c r="C30" s="55"/>
      <c r="D30" s="55"/>
      <c r="H30" s="113" t="s">
        <v>137</v>
      </c>
      <c r="I30" s="114"/>
      <c r="J30" s="115" t="s">
        <v>138</v>
      </c>
      <c r="K30" s="36"/>
      <c r="L30" s="36"/>
      <c r="M30" s="36"/>
      <c r="N30" s="36"/>
      <c r="O30" s="36"/>
      <c r="P30" s="36"/>
      <c r="Q30" s="36"/>
      <c r="R30" s="36"/>
      <c r="S30" s="36"/>
      <c r="T30" s="36"/>
      <c r="U30" s="36"/>
      <c r="V30" s="36"/>
      <c r="W30" s="36"/>
      <c r="X30" s="36"/>
      <c r="Y30" s="36"/>
      <c r="Z30" s="36"/>
      <c r="AA30" s="36"/>
      <c r="AB30" s="36"/>
      <c r="AC30" s="36"/>
      <c r="AD30" s="36"/>
      <c r="AE30" s="36"/>
      <c r="AF30" s="36"/>
      <c r="AG30" s="9"/>
    </row>
    <row r="31" spans="1:33" s="32" customFormat="1" ht="12.75" x14ac:dyDescent="0.2">
      <c r="A31" s="90"/>
      <c r="B31" s="91" t="s">
        <v>35</v>
      </c>
      <c r="C31" s="91" t="s">
        <v>91</v>
      </c>
      <c r="D31" s="116"/>
      <c r="F31" s="117"/>
      <c r="G31" s="118"/>
      <c r="H31" s="494">
        <f>AF8</f>
        <v>175000</v>
      </c>
      <c r="I31" s="342"/>
      <c r="J31" s="494">
        <f t="shared" ref="J31:J37" si="13">AF20</f>
        <v>113728.74198977844</v>
      </c>
      <c r="K31" s="67"/>
      <c r="L31" s="9"/>
      <c r="M31" s="9"/>
      <c r="N31" s="9"/>
      <c r="O31" s="9"/>
      <c r="P31" s="9"/>
      <c r="Q31" s="9"/>
      <c r="R31" s="9"/>
      <c r="S31" s="9"/>
      <c r="T31" s="9"/>
      <c r="U31" s="9"/>
      <c r="V31" s="9"/>
      <c r="W31" s="9"/>
      <c r="X31" s="9"/>
      <c r="Y31" s="9"/>
      <c r="Z31" s="9"/>
      <c r="AA31" s="9"/>
      <c r="AB31" s="9"/>
      <c r="AC31" s="9"/>
      <c r="AD31" s="9"/>
      <c r="AE31" s="9"/>
      <c r="AF31" s="9"/>
      <c r="AG31" s="9"/>
    </row>
    <row r="32" spans="1:33" s="32" customFormat="1" ht="12.75" hidden="1" x14ac:dyDescent="0.2">
      <c r="A32" s="93"/>
      <c r="B32" s="32" t="s">
        <v>36</v>
      </c>
      <c r="C32" s="32" t="s">
        <v>168</v>
      </c>
      <c r="D32" s="119"/>
      <c r="F32" s="117"/>
      <c r="G32" s="118"/>
      <c r="H32" s="495" t="e">
        <f>#REF!</f>
        <v>#REF!</v>
      </c>
      <c r="I32" s="342"/>
      <c r="J32" s="495" t="e">
        <f t="shared" si="13"/>
        <v>#REF!</v>
      </c>
      <c r="K32" s="67"/>
      <c r="L32" s="9"/>
      <c r="M32" s="9"/>
      <c r="N32" s="9"/>
      <c r="O32" s="9"/>
      <c r="P32" s="9"/>
      <c r="Q32" s="9"/>
      <c r="R32" s="9"/>
      <c r="S32" s="9"/>
      <c r="T32" s="9"/>
      <c r="U32" s="9"/>
      <c r="V32" s="9"/>
      <c r="W32" s="9"/>
      <c r="X32" s="9"/>
      <c r="Y32" s="9"/>
      <c r="Z32" s="9"/>
      <c r="AA32" s="9"/>
      <c r="AB32" s="9"/>
      <c r="AC32" s="9"/>
      <c r="AD32" s="9"/>
      <c r="AE32" s="9"/>
      <c r="AF32" s="9"/>
      <c r="AG32" s="9"/>
    </row>
    <row r="33" spans="1:33" s="32" customFormat="1" ht="12.75" x14ac:dyDescent="0.2">
      <c r="A33" s="93"/>
      <c r="B33" s="32" t="s">
        <v>36</v>
      </c>
      <c r="C33" s="32" t="s">
        <v>87</v>
      </c>
      <c r="D33" s="119"/>
      <c r="F33" s="117"/>
      <c r="G33" s="118"/>
      <c r="H33" s="495">
        <f t="shared" ref="H33:H38" si="14">AF9</f>
        <v>0</v>
      </c>
      <c r="I33" s="342"/>
      <c r="J33" s="495">
        <f t="shared" si="13"/>
        <v>0</v>
      </c>
      <c r="K33" s="67"/>
      <c r="L33" s="9"/>
      <c r="M33" s="9"/>
      <c r="N33" s="9"/>
      <c r="O33" s="9"/>
      <c r="P33" s="9"/>
      <c r="Q33" s="9"/>
      <c r="R33" s="9"/>
      <c r="S33" s="9"/>
      <c r="T33" s="9"/>
      <c r="U33" s="9"/>
      <c r="V33" s="9"/>
      <c r="W33" s="9"/>
      <c r="X33" s="9"/>
      <c r="Y33" s="9"/>
      <c r="Z33" s="9"/>
      <c r="AA33" s="9"/>
      <c r="AB33" s="9"/>
      <c r="AC33" s="9"/>
      <c r="AD33" s="9"/>
      <c r="AE33" s="9"/>
      <c r="AF33" s="9"/>
      <c r="AG33" s="9"/>
    </row>
    <row r="34" spans="1:33" s="32" customFormat="1" ht="12.75" x14ac:dyDescent="0.2">
      <c r="A34" s="93"/>
      <c r="B34" s="32" t="s">
        <v>139</v>
      </c>
      <c r="C34" s="32" t="s">
        <v>123</v>
      </c>
      <c r="D34" s="119"/>
      <c r="F34" s="117"/>
      <c r="G34" s="118"/>
      <c r="H34" s="495">
        <f t="shared" si="14"/>
        <v>102948.74999999996</v>
      </c>
      <c r="I34" s="342"/>
      <c r="J34" s="495">
        <f t="shared" si="13"/>
        <v>66904.181868115469</v>
      </c>
      <c r="K34" s="67"/>
      <c r="L34" s="9"/>
      <c r="M34" s="9"/>
      <c r="N34" s="9"/>
      <c r="O34" s="9"/>
      <c r="P34" s="9"/>
      <c r="Q34" s="9"/>
      <c r="R34" s="9"/>
      <c r="S34" s="9"/>
      <c r="T34" s="9"/>
      <c r="U34" s="9"/>
      <c r="V34" s="9"/>
      <c r="W34" s="9"/>
      <c r="X34" s="9"/>
      <c r="Y34" s="9"/>
      <c r="Z34" s="9"/>
      <c r="AA34" s="9"/>
      <c r="AB34" s="9"/>
      <c r="AC34" s="9"/>
      <c r="AD34" s="9"/>
      <c r="AE34" s="9"/>
      <c r="AF34" s="9"/>
      <c r="AG34" s="9"/>
    </row>
    <row r="35" spans="1:33" s="32" customFormat="1" ht="12.75" x14ac:dyDescent="0.2">
      <c r="A35" s="93"/>
      <c r="B35" s="32" t="s">
        <v>140</v>
      </c>
      <c r="C35" s="32" t="s">
        <v>99</v>
      </c>
      <c r="D35" s="119"/>
      <c r="F35" s="120"/>
      <c r="G35" s="71"/>
      <c r="H35" s="495">
        <f t="shared" si="14"/>
        <v>0</v>
      </c>
      <c r="I35" s="342"/>
      <c r="J35" s="495">
        <f t="shared" si="13"/>
        <v>0</v>
      </c>
      <c r="K35" s="67"/>
      <c r="L35" s="9"/>
      <c r="M35" s="9"/>
      <c r="N35" s="9"/>
      <c r="O35" s="9"/>
      <c r="P35" s="9"/>
      <c r="Q35" s="9"/>
      <c r="R35" s="9"/>
      <c r="S35" s="9"/>
      <c r="T35" s="9"/>
      <c r="U35" s="9"/>
      <c r="V35" s="9"/>
      <c r="W35" s="9"/>
      <c r="X35" s="9"/>
      <c r="Y35" s="9"/>
      <c r="Z35" s="9"/>
      <c r="AA35" s="9"/>
      <c r="AB35" s="9"/>
      <c r="AC35" s="9"/>
      <c r="AD35" s="9"/>
      <c r="AE35" s="9"/>
      <c r="AF35" s="9"/>
      <c r="AG35" s="9"/>
    </row>
    <row r="36" spans="1:33" s="32" customFormat="1" ht="12.75" x14ac:dyDescent="0.2">
      <c r="A36" s="93"/>
      <c r="B36" s="32" t="s">
        <v>141</v>
      </c>
      <c r="C36" s="32" t="s">
        <v>159</v>
      </c>
      <c r="D36" s="119"/>
      <c r="F36" s="120"/>
      <c r="G36" s="71"/>
      <c r="H36" s="495">
        <f t="shared" si="14"/>
        <v>56000</v>
      </c>
      <c r="I36" s="342"/>
      <c r="J36" s="495">
        <f t="shared" si="13"/>
        <v>44016.576392680341</v>
      </c>
      <c r="K36" s="67"/>
      <c r="L36" s="9"/>
      <c r="M36" s="9"/>
      <c r="N36" s="9"/>
      <c r="O36" s="9"/>
      <c r="P36" s="9"/>
      <c r="Q36" s="9"/>
      <c r="R36" s="9"/>
      <c r="S36" s="9"/>
      <c r="T36" s="9"/>
      <c r="U36" s="9"/>
      <c r="V36" s="9"/>
      <c r="W36" s="9"/>
      <c r="X36" s="9"/>
      <c r="Y36" s="9"/>
      <c r="Z36" s="9"/>
      <c r="AA36" s="9"/>
      <c r="AB36" s="9"/>
      <c r="AC36" s="9"/>
      <c r="AD36" s="9"/>
      <c r="AE36" s="9"/>
      <c r="AF36" s="9"/>
      <c r="AG36" s="9"/>
    </row>
    <row r="37" spans="1:33" s="32" customFormat="1" ht="12.75" x14ac:dyDescent="0.2">
      <c r="A37" s="93"/>
      <c r="B37" s="32" t="s">
        <v>169</v>
      </c>
      <c r="C37" s="32" t="str">
        <f>C13</f>
        <v xml:space="preserve">Projektā ieguldītais kapitāls </v>
      </c>
      <c r="D37" s="119"/>
      <c r="F37" s="120"/>
      <c r="G37" s="71"/>
      <c r="H37" s="495">
        <f t="shared" si="14"/>
        <v>82002.288098197445</v>
      </c>
      <c r="I37" s="342"/>
      <c r="J37" s="495">
        <f t="shared" si="13"/>
        <v>79042.442196428194</v>
      </c>
      <c r="K37" s="67"/>
      <c r="L37" s="9"/>
      <c r="M37" s="9"/>
      <c r="N37" s="9"/>
      <c r="O37" s="9"/>
      <c r="P37" s="9"/>
      <c r="Q37" s="9"/>
      <c r="R37" s="9"/>
      <c r="S37" s="9"/>
      <c r="T37" s="9"/>
      <c r="U37" s="9"/>
      <c r="V37" s="9"/>
      <c r="W37" s="9"/>
      <c r="X37" s="9"/>
      <c r="Y37" s="9"/>
      <c r="Z37" s="9"/>
      <c r="AA37" s="9"/>
      <c r="AB37" s="9"/>
      <c r="AC37" s="9"/>
      <c r="AD37" s="9"/>
      <c r="AE37" s="9"/>
      <c r="AF37" s="9"/>
      <c r="AG37" s="9"/>
    </row>
    <row r="38" spans="1:33" s="32" customFormat="1" ht="12.75" x14ac:dyDescent="0.2">
      <c r="A38" s="105"/>
      <c r="B38" s="59" t="s">
        <v>170</v>
      </c>
      <c r="C38" s="59" t="s">
        <v>102</v>
      </c>
      <c r="D38" s="121"/>
      <c r="F38" s="120"/>
      <c r="G38" s="71"/>
      <c r="H38" s="496">
        <f t="shared" si="14"/>
        <v>-65951.038098197387</v>
      </c>
      <c r="I38" s="342"/>
      <c r="J38" s="496">
        <f>AF27</f>
        <v>-76234.458467445569</v>
      </c>
      <c r="K38" s="67"/>
      <c r="L38" s="9"/>
      <c r="M38" s="9"/>
      <c r="N38" s="9"/>
      <c r="O38" s="9"/>
      <c r="P38" s="9"/>
      <c r="Q38" s="9"/>
      <c r="R38" s="9"/>
      <c r="S38" s="9"/>
      <c r="T38" s="9"/>
      <c r="U38" s="9"/>
      <c r="V38" s="9"/>
      <c r="W38" s="9"/>
      <c r="X38" s="9"/>
      <c r="Y38" s="9"/>
      <c r="Z38" s="9"/>
      <c r="AA38" s="9"/>
      <c r="AB38" s="9"/>
      <c r="AC38" s="9"/>
      <c r="AD38" s="9"/>
      <c r="AE38" s="9"/>
      <c r="AF38" s="9"/>
      <c r="AG38" s="9"/>
    </row>
    <row r="39" spans="1:33" s="32" customFormat="1" ht="12.75" x14ac:dyDescent="0.2">
      <c r="A39" s="9"/>
      <c r="B39" s="9"/>
      <c r="C39" s="9"/>
      <c r="D39" s="9"/>
      <c r="E39" s="9"/>
      <c r="F39" s="71"/>
      <c r="G39" s="71"/>
      <c r="H39" s="497"/>
      <c r="I39" s="46"/>
      <c r="J39" s="497"/>
      <c r="K39" s="67"/>
      <c r="L39" s="9"/>
      <c r="M39" s="9"/>
      <c r="N39" s="9"/>
      <c r="O39" s="9"/>
      <c r="P39" s="9"/>
      <c r="Q39" s="9"/>
      <c r="R39" s="9"/>
      <c r="S39" s="9"/>
      <c r="T39" s="9"/>
      <c r="U39" s="9"/>
      <c r="V39" s="9"/>
      <c r="W39" s="9"/>
      <c r="X39" s="9"/>
      <c r="Y39" s="9"/>
      <c r="Z39" s="9"/>
      <c r="AA39" s="9"/>
      <c r="AB39" s="9"/>
      <c r="AC39" s="9"/>
      <c r="AD39" s="9"/>
      <c r="AE39" s="9"/>
      <c r="AF39" s="9"/>
      <c r="AG39" s="9"/>
    </row>
    <row r="40" spans="1:33" s="35" customFormat="1" ht="12.75" x14ac:dyDescent="0.2">
      <c r="A40" s="20">
        <v>4</v>
      </c>
      <c r="B40" s="21" t="s">
        <v>142</v>
      </c>
      <c r="C40" s="21"/>
      <c r="D40" s="21"/>
      <c r="E40" s="21"/>
      <c r="F40" s="21"/>
      <c r="G40" s="21"/>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3"/>
      <c r="AG40" s="112"/>
    </row>
    <row r="41" spans="1:33" s="528" customFormat="1" ht="21.75" customHeight="1" x14ac:dyDescent="0.2">
      <c r="A41" s="240"/>
      <c r="B41" s="91"/>
      <c r="C41" s="91"/>
      <c r="D41" s="91"/>
      <c r="E41" s="91"/>
      <c r="F41" s="953" t="s">
        <v>143</v>
      </c>
      <c r="G41" s="954"/>
      <c r="H41" s="954" t="s">
        <v>144</v>
      </c>
      <c r="I41" s="954"/>
      <c r="J41" s="954" t="s">
        <v>145</v>
      </c>
      <c r="K41" s="961"/>
      <c r="L41" s="825"/>
      <c r="M41" s="825"/>
      <c r="N41" s="825"/>
      <c r="O41" s="825"/>
      <c r="P41" s="825"/>
      <c r="Q41" s="825"/>
      <c r="R41" s="825"/>
      <c r="S41" s="825"/>
      <c r="T41" s="825"/>
      <c r="U41" s="825"/>
      <c r="V41" s="91"/>
      <c r="W41" s="91"/>
      <c r="X41" s="240"/>
      <c r="Y41" s="240"/>
      <c r="Z41" s="17"/>
      <c r="AA41" s="17"/>
      <c r="AB41" s="17"/>
      <c r="AC41" s="17"/>
      <c r="AD41" s="17"/>
      <c r="AE41" s="17"/>
      <c r="AF41" s="17"/>
    </row>
    <row r="42" spans="1:33" s="528" customFormat="1" ht="12.75" x14ac:dyDescent="0.2">
      <c r="A42" s="25"/>
      <c r="B42" s="32" t="s">
        <v>86</v>
      </c>
      <c r="C42" s="32" t="s">
        <v>171</v>
      </c>
      <c r="D42" s="32"/>
      <c r="E42" s="32"/>
      <c r="F42" s="942">
        <f>'13.RL Kapitāla naudas plūsma'!G39</f>
        <v>-76234.458467445569</v>
      </c>
      <c r="G42" s="943"/>
      <c r="H42" s="943">
        <f>J38</f>
        <v>-76234.458467445569</v>
      </c>
      <c r="I42" s="943"/>
      <c r="J42" s="944">
        <f>H42/F42-1</f>
        <v>0</v>
      </c>
      <c r="K42" s="945"/>
      <c r="L42" s="252"/>
      <c r="M42" s="252"/>
      <c r="N42" s="252"/>
      <c r="O42" s="252"/>
      <c r="P42" s="252"/>
      <c r="Q42" s="252"/>
      <c r="R42" s="252"/>
      <c r="S42" s="252"/>
      <c r="T42" s="252"/>
      <c r="U42" s="252"/>
      <c r="V42" s="32"/>
      <c r="W42" s="32"/>
      <c r="X42" s="25"/>
      <c r="Y42" s="25"/>
      <c r="Z42" s="17"/>
      <c r="AA42" s="17"/>
      <c r="AB42" s="17"/>
      <c r="AC42" s="17"/>
      <c r="AD42" s="17"/>
      <c r="AE42" s="17"/>
      <c r="AF42" s="17"/>
    </row>
    <row r="43" spans="1:33" s="435" customFormat="1" x14ac:dyDescent="0.25"/>
    <row r="44" spans="1:33" s="435" customFormat="1" x14ac:dyDescent="0.25">
      <c r="A44" s="20"/>
      <c r="B44" s="21"/>
      <c r="C44" s="21"/>
      <c r="D44" s="21"/>
      <c r="E44" s="21"/>
      <c r="F44" s="21"/>
      <c r="G44" s="21"/>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3"/>
    </row>
  </sheetData>
  <sheetProtection algorithmName="SHA-512" hashValue="X++vFT5daatgC0QH0XK8HovOh3khakhVGI594APpHd51CWfloLqyrkdslwkmRzJokwQKzb/d+GlmQogL9cT0QA==" saltValue="Xfrn30wK2IrNQPp7z8u21A==" spinCount="100000" sheet="1" objects="1" scenarios="1" formatCells="0" formatColumns="0" formatRows="0"/>
  <mergeCells count="8">
    <mergeCell ref="F42:G42"/>
    <mergeCell ref="H42:I42"/>
    <mergeCell ref="J42:K42"/>
    <mergeCell ref="A1:G1"/>
    <mergeCell ref="C3:D4"/>
    <mergeCell ref="F41:G41"/>
    <mergeCell ref="H41:I41"/>
    <mergeCell ref="J41:K41"/>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37"/>
  <sheetViews>
    <sheetView topLeftCell="J10" zoomScale="77" zoomScaleNormal="77" workbookViewId="0">
      <selection activeCell="G17" sqref="G17"/>
    </sheetView>
  </sheetViews>
  <sheetFormatPr defaultRowHeight="15" x14ac:dyDescent="0.25"/>
  <cols>
    <col min="2" max="2" width="12.28515625" customWidth="1"/>
    <col min="3" max="3" width="62.5703125" customWidth="1"/>
    <col min="5" max="5" width="15.28515625" bestFit="1" customWidth="1"/>
    <col min="7" max="7" width="12.42578125" style="2" customWidth="1"/>
    <col min="8" max="8" width="14" style="2" customWidth="1"/>
    <col min="9" max="21" width="12.42578125" style="2" customWidth="1"/>
  </cols>
  <sheetData>
    <row r="1" spans="1:21" ht="26.25" x14ac:dyDescent="0.25">
      <c r="A1" s="964" t="s">
        <v>392</v>
      </c>
      <c r="B1" s="964"/>
      <c r="C1" s="964"/>
      <c r="D1" s="964"/>
    </row>
    <row r="2" spans="1:21" ht="21" x14ac:dyDescent="0.35">
      <c r="A2" s="965" t="s">
        <v>155</v>
      </c>
      <c r="B2" s="965"/>
      <c r="C2" s="965"/>
      <c r="D2" s="965"/>
    </row>
    <row r="5" spans="1:21" x14ac:dyDescent="0.25">
      <c r="A5" s="970" t="s">
        <v>19</v>
      </c>
      <c r="B5" s="971" t="s">
        <v>37</v>
      </c>
      <c r="C5" s="973" t="s">
        <v>20</v>
      </c>
      <c r="D5" s="966" t="s">
        <v>264</v>
      </c>
      <c r="E5" s="974" t="s">
        <v>21</v>
      </c>
      <c r="F5" s="974"/>
      <c r="G5" s="966" t="s">
        <v>22</v>
      </c>
      <c r="H5" s="966"/>
      <c r="I5" s="743"/>
      <c r="J5" s="966">
        <f>Titullapa!D9</f>
        <v>2017</v>
      </c>
      <c r="K5" s="966"/>
      <c r="L5" s="967">
        <f>1+J5</f>
        <v>2018</v>
      </c>
      <c r="M5" s="967"/>
      <c r="N5" s="968">
        <f>1+L5</f>
        <v>2019</v>
      </c>
      <c r="O5" s="969"/>
      <c r="P5" s="966">
        <f>N5+1</f>
        <v>2020</v>
      </c>
      <c r="Q5" s="966"/>
      <c r="R5" s="967">
        <f>1+P5</f>
        <v>2021</v>
      </c>
      <c r="S5" s="967"/>
      <c r="T5" s="968">
        <f>1+R5</f>
        <v>2022</v>
      </c>
      <c r="U5" s="969"/>
    </row>
    <row r="6" spans="1:21" ht="38.25" x14ac:dyDescent="0.25">
      <c r="A6" s="970"/>
      <c r="B6" s="972"/>
      <c r="C6" s="973" t="s">
        <v>23</v>
      </c>
      <c r="D6" s="966"/>
      <c r="E6" s="744" t="s">
        <v>24</v>
      </c>
      <c r="F6" s="744" t="s">
        <v>25</v>
      </c>
      <c r="G6" s="743" t="s">
        <v>26</v>
      </c>
      <c r="H6" s="743" t="s">
        <v>27</v>
      </c>
      <c r="I6" s="743" t="s">
        <v>263</v>
      </c>
      <c r="J6" s="1" t="s">
        <v>28</v>
      </c>
      <c r="K6" s="1" t="s">
        <v>29</v>
      </c>
      <c r="L6" s="1" t="s">
        <v>28</v>
      </c>
      <c r="M6" s="1" t="s">
        <v>29</v>
      </c>
      <c r="N6" s="1" t="s">
        <v>28</v>
      </c>
      <c r="O6" s="1" t="s">
        <v>29</v>
      </c>
      <c r="P6" s="1" t="s">
        <v>28</v>
      </c>
      <c r="Q6" s="1" t="s">
        <v>29</v>
      </c>
      <c r="R6" s="1" t="s">
        <v>28</v>
      </c>
      <c r="S6" s="1" t="s">
        <v>29</v>
      </c>
      <c r="T6" s="1" t="s">
        <v>28</v>
      </c>
      <c r="U6" s="1" t="s">
        <v>29</v>
      </c>
    </row>
    <row r="7" spans="1:21" x14ac:dyDescent="0.25">
      <c r="A7" s="6" t="str">
        <f>'1.DL Projekta budžets'!A6</f>
        <v>1.</v>
      </c>
      <c r="B7" s="6" t="str">
        <f>'1.DL Projekta budžets'!B6</f>
        <v>27.1.</v>
      </c>
      <c r="C7" s="6" t="str">
        <f>'1.DL Projekta budžets'!C6</f>
        <v>Būvprojekta izstrādes izmaksas, būvuzraudzības un autoruzraudzības izmaksas</v>
      </c>
      <c r="D7" s="429">
        <f>'1.DL Projekta budžets'!D6</f>
        <v>0.35</v>
      </c>
      <c r="E7" s="738">
        <f>'1.DL Projekta budžets'!E6</f>
        <v>0</v>
      </c>
      <c r="F7" s="429">
        <f>'1.DL Projekta budžets'!F6</f>
        <v>0</v>
      </c>
      <c r="G7" s="738">
        <f>'1.DL Projekta budžets'!G6</f>
        <v>0</v>
      </c>
      <c r="H7" s="738">
        <f>'1.DL Projekta budžets'!H6</f>
        <v>0</v>
      </c>
      <c r="I7" s="738">
        <f>'1.DL Projekta budžets'!I6</f>
        <v>0</v>
      </c>
      <c r="J7" s="738">
        <f>'1.DL Projekta budžets'!J6</f>
        <v>0</v>
      </c>
      <c r="K7" s="738">
        <f>'1.DL Projekta budžets'!K6</f>
        <v>0</v>
      </c>
      <c r="L7" s="738">
        <f>'1.DL Projekta budžets'!L6</f>
        <v>0</v>
      </c>
      <c r="M7" s="738">
        <f>'1.DL Projekta budžets'!M6</f>
        <v>0</v>
      </c>
      <c r="N7" s="738">
        <f>'1.DL Projekta budžets'!N6</f>
        <v>0</v>
      </c>
      <c r="O7" s="738">
        <f>'1.DL Projekta budžets'!O6</f>
        <v>0</v>
      </c>
      <c r="P7" s="738">
        <f>'1.DL Projekta budžets'!P6</f>
        <v>0</v>
      </c>
      <c r="Q7" s="738">
        <f>'1.DL Projekta budžets'!Q6</f>
        <v>0</v>
      </c>
      <c r="R7" s="738">
        <f>'1.DL Projekta budžets'!R6</f>
        <v>0</v>
      </c>
      <c r="S7" s="738">
        <f>'1.DL Projekta budžets'!S6</f>
        <v>0</v>
      </c>
      <c r="T7" s="738">
        <f>'1.DL Projekta budžets'!T6</f>
        <v>0</v>
      </c>
      <c r="U7" s="738">
        <f>'1.DL Projekta budžets'!U6</f>
        <v>0</v>
      </c>
    </row>
    <row r="8" spans="1:21" s="7" customFormat="1" x14ac:dyDescent="0.25">
      <c r="A8" s="6" t="str">
        <f>'1.DL Projekta budžets'!A7</f>
        <v>2.</v>
      </c>
      <c r="B8" s="6" t="str">
        <f>'1.DL Projekta budžets'!B7</f>
        <v>27.2.</v>
      </c>
      <c r="C8" s="6" t="str">
        <f>'1.DL Projekta budžets'!C7</f>
        <v>Būvdarbu izmaksas</v>
      </c>
      <c r="D8" s="429">
        <f>'1.DL Projekta budžets'!D7</f>
        <v>0.35</v>
      </c>
      <c r="E8" s="738">
        <f>'1.DL Projekta budžets'!E7</f>
        <v>0</v>
      </c>
      <c r="F8" s="429">
        <f>'1.DL Projekta budžets'!F7</f>
        <v>0</v>
      </c>
      <c r="G8" s="738">
        <f>'1.DL Projekta budžets'!G7</f>
        <v>0</v>
      </c>
      <c r="H8" s="738">
        <f>'1.DL Projekta budžets'!H7</f>
        <v>0</v>
      </c>
      <c r="I8" s="738">
        <f>'1.DL Projekta budžets'!I7</f>
        <v>0</v>
      </c>
      <c r="J8" s="738">
        <f>'1.DL Projekta budžets'!J7</f>
        <v>0</v>
      </c>
      <c r="K8" s="738">
        <f>'1.DL Projekta budžets'!K7</f>
        <v>0</v>
      </c>
      <c r="L8" s="738">
        <f>'1.DL Projekta budžets'!L7</f>
        <v>0</v>
      </c>
      <c r="M8" s="738">
        <f>'1.DL Projekta budžets'!M7</f>
        <v>0</v>
      </c>
      <c r="N8" s="738">
        <f>'1.DL Projekta budžets'!N7</f>
        <v>0</v>
      </c>
      <c r="O8" s="738">
        <f>'1.DL Projekta budžets'!O7</f>
        <v>0</v>
      </c>
      <c r="P8" s="738">
        <f>'1.DL Projekta budžets'!P7</f>
        <v>0</v>
      </c>
      <c r="Q8" s="738">
        <f>'1.DL Projekta budžets'!Q7</f>
        <v>0</v>
      </c>
      <c r="R8" s="738">
        <f>'1.DL Projekta budžets'!R7</f>
        <v>0</v>
      </c>
      <c r="S8" s="738">
        <f>'1.DL Projekta budžets'!S7</f>
        <v>0</v>
      </c>
      <c r="T8" s="738">
        <f>'1.DL Projekta budžets'!T7</f>
        <v>0</v>
      </c>
      <c r="U8" s="738">
        <f>'1.DL Projekta budžets'!U7</f>
        <v>0</v>
      </c>
    </row>
    <row r="9" spans="1:21" s="7" customFormat="1" x14ac:dyDescent="0.25">
      <c r="A9" s="6" t="str">
        <f>'1.DL Projekta budžets'!A8</f>
        <v>3.</v>
      </c>
      <c r="B9" s="6" t="str">
        <f>'1.DL Projekta budžets'!B8</f>
        <v>27.3.</v>
      </c>
      <c r="C9" s="6" t="str">
        <f>'1.DL Projekta budžets'!C8</f>
        <v>Tehnoloģisko iekārtu iegādes, uzstādīšanas un ieregulēšanas izmaksas</v>
      </c>
      <c r="D9" s="429">
        <f>'1.DL Projekta budžets'!D8</f>
        <v>0.35</v>
      </c>
      <c r="E9" s="738">
        <f>'1.DL Projekta budžets'!E8</f>
        <v>100000</v>
      </c>
      <c r="F9" s="429">
        <f>'1.DL Projekta budžets'!F8</f>
        <v>1</v>
      </c>
      <c r="G9" s="738">
        <f>'1.DL Projekta budžets'!G8</f>
        <v>100000</v>
      </c>
      <c r="H9" s="738">
        <f>'1.DL Projekta budžets'!H8</f>
        <v>0</v>
      </c>
      <c r="I9" s="738">
        <f>'1.DL Projekta budžets'!I8</f>
        <v>17997.711901802548</v>
      </c>
      <c r="J9" s="738">
        <f>'1.DL Projekta budžets'!J8</f>
        <v>35000</v>
      </c>
      <c r="K9" s="738">
        <f>'1.DL Projekta budžets'!K8</f>
        <v>0</v>
      </c>
      <c r="L9" s="738">
        <f>'1.DL Projekta budžets'!L8</f>
        <v>35000</v>
      </c>
      <c r="M9" s="738">
        <f>'1.DL Projekta budžets'!M8</f>
        <v>0</v>
      </c>
      <c r="N9" s="738">
        <f>'1.DL Projekta budžets'!N8</f>
        <v>30000</v>
      </c>
      <c r="O9" s="738">
        <f>'1.DL Projekta budžets'!O8</f>
        <v>0</v>
      </c>
      <c r="P9" s="738">
        <f>'1.DL Projekta budžets'!P8</f>
        <v>0</v>
      </c>
      <c r="Q9" s="738">
        <f>'1.DL Projekta budžets'!Q8</f>
        <v>0</v>
      </c>
      <c r="R9" s="738">
        <f>'1.DL Projekta budžets'!R8</f>
        <v>0</v>
      </c>
      <c r="S9" s="738">
        <f>'1.DL Projekta budžets'!S8</f>
        <v>0</v>
      </c>
      <c r="T9" s="738">
        <f>'1.DL Projekta budžets'!T8</f>
        <v>0</v>
      </c>
      <c r="U9" s="738">
        <f>'1.DL Projekta budžets'!U8</f>
        <v>0</v>
      </c>
    </row>
    <row r="10" spans="1:21" s="7" customFormat="1" x14ac:dyDescent="0.25">
      <c r="A10" s="6" t="str">
        <f>'1.DL Projekta budžets'!A9</f>
        <v>4.</v>
      </c>
      <c r="B10" s="6" t="str">
        <f>'1.DL Projekta budžets'!B9</f>
        <v>27.4.; 29.1.</v>
      </c>
      <c r="C10" s="6" t="str">
        <f>'1.DL Projekta budžets'!C9</f>
        <v>Traktortehnikas iegādes izmaksas</v>
      </c>
      <c r="D10" s="429">
        <f>'1.DL Projekta budžets'!D9</f>
        <v>0.35</v>
      </c>
      <c r="E10" s="738">
        <f>'1.DL Projekta budžets'!E9</f>
        <v>0</v>
      </c>
      <c r="F10" s="429">
        <f>'1.DL Projekta budžets'!F9</f>
        <v>0</v>
      </c>
      <c r="G10" s="738">
        <f>'1.DL Projekta budžets'!G9</f>
        <v>0</v>
      </c>
      <c r="H10" s="738">
        <f>'1.DL Projekta budžets'!H9</f>
        <v>0</v>
      </c>
      <c r="I10" s="738">
        <f>'1.DL Projekta budžets'!I9</f>
        <v>0</v>
      </c>
      <c r="J10" s="738">
        <f>'1.DL Projekta budžets'!J9</f>
        <v>0</v>
      </c>
      <c r="K10" s="738">
        <f>'1.DL Projekta budžets'!K9</f>
        <v>0</v>
      </c>
      <c r="L10" s="738">
        <f>'1.DL Projekta budžets'!L9</f>
        <v>0</v>
      </c>
      <c r="M10" s="738">
        <f>'1.DL Projekta budžets'!M9</f>
        <v>0</v>
      </c>
      <c r="N10" s="738">
        <f>'1.DL Projekta budžets'!N9</f>
        <v>0</v>
      </c>
      <c r="O10" s="738">
        <f>'1.DL Projekta budžets'!O9</f>
        <v>0</v>
      </c>
      <c r="P10" s="738">
        <f>'1.DL Projekta budžets'!P9</f>
        <v>0</v>
      </c>
      <c r="Q10" s="738">
        <f>'1.DL Projekta budžets'!Q9</f>
        <v>0</v>
      </c>
      <c r="R10" s="738">
        <f>'1.DL Projekta budžets'!R9</f>
        <v>0</v>
      </c>
      <c r="S10" s="738">
        <f>'1.DL Projekta budžets'!S9</f>
        <v>0</v>
      </c>
      <c r="T10" s="738">
        <f>'1.DL Projekta budžets'!T9</f>
        <v>0</v>
      </c>
      <c r="U10" s="738">
        <f>'1.DL Projekta budžets'!U9</f>
        <v>0</v>
      </c>
    </row>
    <row r="11" spans="1:21" s="4" customFormat="1" x14ac:dyDescent="0.25">
      <c r="A11" s="6" t="str">
        <f>'1.DL Projekta budžets'!A10</f>
        <v>5.</v>
      </c>
      <c r="B11" s="6" t="str">
        <f>'1.DL Projekta budžets'!B10</f>
        <v>29.1.</v>
      </c>
      <c r="C11" s="6" t="str">
        <f>'1.DL Projekta budžets'!C10</f>
        <v>Izmaksas, kas šo noteikumu 27.punktā nav noteiktas kā attiecināmas</v>
      </c>
      <c r="D11" s="429">
        <f>'1.DL Projekta budžets'!D10</f>
        <v>0</v>
      </c>
      <c r="E11" s="738">
        <f>'1.DL Projekta budžets'!E10</f>
        <v>0</v>
      </c>
      <c r="F11" s="429">
        <f>'1.DL Projekta budžets'!F10</f>
        <v>0</v>
      </c>
      <c r="G11" s="738">
        <f>'1.DL Projekta budžets'!G10</f>
        <v>0</v>
      </c>
      <c r="H11" s="738">
        <f>'1.DL Projekta budžets'!H10</f>
        <v>0</v>
      </c>
      <c r="I11" s="738">
        <f>'1.DL Projekta budžets'!I10</f>
        <v>0</v>
      </c>
      <c r="J11" s="738">
        <f>'1.DL Projekta budžets'!J10</f>
        <v>0</v>
      </c>
      <c r="K11" s="738">
        <f>'1.DL Projekta budžets'!K10</f>
        <v>0</v>
      </c>
      <c r="L11" s="738">
        <f>'1.DL Projekta budžets'!L10</f>
        <v>0</v>
      </c>
      <c r="M11" s="738">
        <f>'1.DL Projekta budžets'!M10</f>
        <v>0</v>
      </c>
      <c r="N11" s="738">
        <f>'1.DL Projekta budžets'!N10</f>
        <v>0</v>
      </c>
      <c r="O11" s="738">
        <f>'1.DL Projekta budžets'!O10</f>
        <v>0</v>
      </c>
      <c r="P11" s="738">
        <f>'1.DL Projekta budžets'!P10</f>
        <v>0</v>
      </c>
      <c r="Q11" s="738">
        <f>'1.DL Projekta budžets'!Q10</f>
        <v>0</v>
      </c>
      <c r="R11" s="738">
        <f>'1.DL Projekta budžets'!R10</f>
        <v>0</v>
      </c>
      <c r="S11" s="738">
        <f>'1.DL Projekta budžets'!S10</f>
        <v>0</v>
      </c>
      <c r="T11" s="738">
        <f>'1.DL Projekta budžets'!T10</f>
        <v>0</v>
      </c>
      <c r="U11" s="738">
        <f>'1.DL Projekta budžets'!U10</f>
        <v>0</v>
      </c>
    </row>
    <row r="12" spans="1:21" s="7" customFormat="1" x14ac:dyDescent="0.25">
      <c r="A12" s="6" t="str">
        <f>'1.DL Projekta budžets'!A11</f>
        <v>6.</v>
      </c>
      <c r="B12" s="6" t="str">
        <f>'1.DL Projekta budžets'!B11</f>
        <v>29.2.</v>
      </c>
      <c r="C12" s="6" t="str">
        <f>'1.DL Projekta budžets'!C11</f>
        <v>Projekta iesnieguma sagatavošanas izmaksas</v>
      </c>
      <c r="D12" s="429">
        <f>'1.DL Projekta budžets'!D11</f>
        <v>0</v>
      </c>
      <c r="E12" s="738">
        <f>'1.DL Projekta budžets'!E11</f>
        <v>0</v>
      </c>
      <c r="F12" s="429">
        <f>'1.DL Projekta budžets'!F11</f>
        <v>0</v>
      </c>
      <c r="G12" s="738">
        <f>'1.DL Projekta budžets'!G11</f>
        <v>0</v>
      </c>
      <c r="H12" s="738">
        <f>'1.DL Projekta budžets'!H11</f>
        <v>0</v>
      </c>
      <c r="I12" s="738">
        <f>'1.DL Projekta budžets'!I11</f>
        <v>0</v>
      </c>
      <c r="J12" s="738">
        <f>'1.DL Projekta budžets'!J11</f>
        <v>0</v>
      </c>
      <c r="K12" s="738">
        <f>'1.DL Projekta budžets'!K11</f>
        <v>0</v>
      </c>
      <c r="L12" s="738">
        <f>'1.DL Projekta budžets'!L11</f>
        <v>0</v>
      </c>
      <c r="M12" s="738">
        <f>'1.DL Projekta budžets'!M11</f>
        <v>0</v>
      </c>
      <c r="N12" s="738">
        <f>'1.DL Projekta budžets'!N11</f>
        <v>0</v>
      </c>
      <c r="O12" s="738">
        <f>'1.DL Projekta budžets'!O11</f>
        <v>0</v>
      </c>
      <c r="P12" s="738">
        <f>'1.DL Projekta budžets'!P11</f>
        <v>0</v>
      </c>
      <c r="Q12" s="738">
        <f>'1.DL Projekta budžets'!Q11</f>
        <v>0</v>
      </c>
      <c r="R12" s="738">
        <f>'1.DL Projekta budžets'!R11</f>
        <v>0</v>
      </c>
      <c r="S12" s="738">
        <f>'1.DL Projekta budžets'!S11</f>
        <v>0</v>
      </c>
      <c r="T12" s="738">
        <f>'1.DL Projekta budžets'!T11</f>
        <v>0</v>
      </c>
      <c r="U12" s="738">
        <f>'1.DL Projekta budžets'!U11</f>
        <v>0</v>
      </c>
    </row>
    <row r="13" spans="1:21" s="7" customFormat="1" x14ac:dyDescent="0.25">
      <c r="A13" s="6" t="str">
        <f>'1.DL Projekta budžets'!A12</f>
        <v>7.</v>
      </c>
      <c r="B13" s="6" t="str">
        <f>'1.DL Projekta budžets'!B12</f>
        <v>29.3.</v>
      </c>
      <c r="C13" s="6" t="str">
        <f>'1.DL Projekta budžets'!C12</f>
        <v>Izmaksas, kas radušās uz darba līguma pamata</v>
      </c>
      <c r="D13" s="429">
        <f>'1.DL Projekta budžets'!D12</f>
        <v>0</v>
      </c>
      <c r="E13" s="738">
        <f>'1.DL Projekta budžets'!E12</f>
        <v>0</v>
      </c>
      <c r="F13" s="429">
        <f>'1.DL Projekta budžets'!F12</f>
        <v>0</v>
      </c>
      <c r="G13" s="738">
        <f>'1.DL Projekta budžets'!G12</f>
        <v>0</v>
      </c>
      <c r="H13" s="738">
        <f>'1.DL Projekta budžets'!H12</f>
        <v>0</v>
      </c>
      <c r="I13" s="738">
        <f>'1.DL Projekta budžets'!I12</f>
        <v>0</v>
      </c>
      <c r="J13" s="738">
        <f>'1.DL Projekta budžets'!J12</f>
        <v>0</v>
      </c>
      <c r="K13" s="738">
        <f>'1.DL Projekta budžets'!K12</f>
        <v>0</v>
      </c>
      <c r="L13" s="738">
        <f>'1.DL Projekta budžets'!L12</f>
        <v>0</v>
      </c>
      <c r="M13" s="738">
        <f>'1.DL Projekta budžets'!M12</f>
        <v>0</v>
      </c>
      <c r="N13" s="738">
        <f>'1.DL Projekta budžets'!N12</f>
        <v>0</v>
      </c>
      <c r="O13" s="738">
        <f>'1.DL Projekta budžets'!O12</f>
        <v>0</v>
      </c>
      <c r="P13" s="738">
        <f>'1.DL Projekta budžets'!P12</f>
        <v>0</v>
      </c>
      <c r="Q13" s="738">
        <f>'1.DL Projekta budžets'!Q12</f>
        <v>0</v>
      </c>
      <c r="R13" s="738">
        <f>'1.DL Projekta budžets'!R12</f>
        <v>0</v>
      </c>
      <c r="S13" s="738">
        <f>'1.DL Projekta budžets'!S12</f>
        <v>0</v>
      </c>
      <c r="T13" s="738">
        <f>'1.DL Projekta budžets'!T12</f>
        <v>0</v>
      </c>
      <c r="U13" s="738">
        <f>'1.DL Projekta budžets'!U12</f>
        <v>0</v>
      </c>
    </row>
    <row r="14" spans="1:21" s="7" customFormat="1" x14ac:dyDescent="0.25">
      <c r="A14" s="6" t="str">
        <f>'1.DL Projekta budžets'!A13</f>
        <v>8.</v>
      </c>
      <c r="B14" s="6" t="str">
        <f>'1.DL Projekta budžets'!B13</f>
        <v>29.6.</v>
      </c>
      <c r="C14" s="6" t="str">
        <f>'1.DL Projekta budžets'!C13</f>
        <v>Iekārtu iegādes, kas atkritumu pārstrādes procesā radīto gāzi pārveido siltumenerģijā un elektroenerģijā, izmaksas</v>
      </c>
      <c r="D14" s="429">
        <f>'1.DL Projekta budžets'!D13</f>
        <v>0</v>
      </c>
      <c r="E14" s="738">
        <f>'1.DL Projekta budžets'!E13</f>
        <v>0</v>
      </c>
      <c r="F14" s="429">
        <f>'1.DL Projekta budžets'!F13</f>
        <v>0</v>
      </c>
      <c r="G14" s="738">
        <f>'1.DL Projekta budžets'!G13</f>
        <v>0</v>
      </c>
      <c r="H14" s="738">
        <f>'1.DL Projekta budžets'!H13</f>
        <v>0</v>
      </c>
      <c r="I14" s="738">
        <f>'1.DL Projekta budžets'!I13</f>
        <v>0</v>
      </c>
      <c r="J14" s="738">
        <f>'1.DL Projekta budžets'!J13</f>
        <v>0</v>
      </c>
      <c r="K14" s="738">
        <f>'1.DL Projekta budžets'!K13</f>
        <v>0</v>
      </c>
      <c r="L14" s="738">
        <f>'1.DL Projekta budžets'!L13</f>
        <v>0</v>
      </c>
      <c r="M14" s="738">
        <f>'1.DL Projekta budžets'!M13</f>
        <v>0</v>
      </c>
      <c r="N14" s="738">
        <f>'1.DL Projekta budžets'!N13</f>
        <v>0</v>
      </c>
      <c r="O14" s="738">
        <f>'1.DL Projekta budžets'!O13</f>
        <v>0</v>
      </c>
      <c r="P14" s="738">
        <f>'1.DL Projekta budžets'!P13</f>
        <v>0</v>
      </c>
      <c r="Q14" s="738">
        <f>'1.DL Projekta budžets'!Q13</f>
        <v>0</v>
      </c>
      <c r="R14" s="738">
        <f>'1.DL Projekta budžets'!R13</f>
        <v>0</v>
      </c>
      <c r="S14" s="738">
        <f>'1.DL Projekta budžets'!S13</f>
        <v>0</v>
      </c>
      <c r="T14" s="738">
        <f>'1.DL Projekta budžets'!T13</f>
        <v>0</v>
      </c>
      <c r="U14" s="738">
        <f>'1.DL Projekta budžets'!U13</f>
        <v>0</v>
      </c>
    </row>
    <row r="15" spans="1:21" s="7" customFormat="1" x14ac:dyDescent="0.25">
      <c r="A15" s="6" t="str">
        <f>'1.DL Projekta budžets'!A14</f>
        <v>9.</v>
      </c>
      <c r="B15" s="6" t="str">
        <f>'1.DL Projekta budžets'!B14</f>
        <v>30.</v>
      </c>
      <c r="C15" s="6" t="str">
        <f>'1.DL Projekta budžets'!C14</f>
        <v>Neparedzētie izdevumi</v>
      </c>
      <c r="D15" s="429">
        <f>'1.DL Projekta budžets'!D14</f>
        <v>0.35</v>
      </c>
      <c r="E15" s="738">
        <f>'1.DL Projekta budžets'!E14</f>
        <v>0</v>
      </c>
      <c r="F15" s="429">
        <f>'1.DL Projekta budžets'!F14</f>
        <v>0</v>
      </c>
      <c r="G15" s="738">
        <f>'1.DL Projekta budžets'!G14</f>
        <v>0</v>
      </c>
      <c r="H15" s="738">
        <f>'1.DL Projekta budžets'!H14</f>
        <v>0</v>
      </c>
      <c r="I15" s="738">
        <f>'1.DL Projekta budžets'!I14</f>
        <v>0</v>
      </c>
      <c r="J15" s="738">
        <f>'1.DL Projekta budžets'!J14</f>
        <v>0</v>
      </c>
      <c r="K15" s="738">
        <f>'1.DL Projekta budžets'!K14</f>
        <v>0</v>
      </c>
      <c r="L15" s="738">
        <f>'1.DL Projekta budžets'!L14</f>
        <v>0</v>
      </c>
      <c r="M15" s="738">
        <f>'1.DL Projekta budžets'!M14</f>
        <v>0</v>
      </c>
      <c r="N15" s="738">
        <f>'1.DL Projekta budžets'!N14</f>
        <v>0</v>
      </c>
      <c r="O15" s="738">
        <f>'1.DL Projekta budžets'!O14</f>
        <v>0</v>
      </c>
      <c r="P15" s="738">
        <f>'1.DL Projekta budžets'!P14</f>
        <v>0</v>
      </c>
      <c r="Q15" s="738">
        <f>'1.DL Projekta budžets'!Q14</f>
        <v>0</v>
      </c>
      <c r="R15" s="738">
        <f>'1.DL Projekta budžets'!R14</f>
        <v>0</v>
      </c>
      <c r="S15" s="738">
        <f>'1.DL Projekta budžets'!S14</f>
        <v>0</v>
      </c>
      <c r="T15" s="738">
        <f>'1.DL Projekta budžets'!T14</f>
        <v>0</v>
      </c>
      <c r="U15" s="738">
        <f>'1.DL Projekta budžets'!U14</f>
        <v>0</v>
      </c>
    </row>
    <row r="16" spans="1:21" s="4" customFormat="1" x14ac:dyDescent="0.25">
      <c r="A16" s="6" t="str">
        <f>'1.DL Projekta budžets'!A15</f>
        <v>10.</v>
      </c>
      <c r="B16" s="6" t="str">
        <f>'1.DL Projekta budžets'!B15</f>
        <v>26.</v>
      </c>
      <c r="C16" s="6" t="str">
        <f>'1.DL Projekta budžets'!C15</f>
        <v>PVN</v>
      </c>
      <c r="D16" s="429">
        <f>'1.DL Projekta budžets'!D15</f>
        <v>0</v>
      </c>
      <c r="E16" s="738">
        <f>'1.DL Projekta budžets'!E15</f>
        <v>0</v>
      </c>
      <c r="F16" s="429">
        <f>'1.DL Projekta budžets'!F15</f>
        <v>0</v>
      </c>
      <c r="G16" s="738">
        <f>'1.DL Projekta budžets'!G15</f>
        <v>0</v>
      </c>
      <c r="H16" s="738">
        <f>'1.DL Projekta budžets'!H15</f>
        <v>0</v>
      </c>
      <c r="I16" s="738">
        <f>'1.DL Projekta budžets'!I15</f>
        <v>0</v>
      </c>
      <c r="J16" s="738">
        <f>'1.DL Projekta budžets'!J15</f>
        <v>0</v>
      </c>
      <c r="K16" s="738">
        <f>'1.DL Projekta budžets'!K15</f>
        <v>0</v>
      </c>
      <c r="L16" s="738">
        <f>'1.DL Projekta budžets'!L15</f>
        <v>0</v>
      </c>
      <c r="M16" s="738">
        <f>'1.DL Projekta budžets'!M15</f>
        <v>0</v>
      </c>
      <c r="N16" s="738">
        <f>'1.DL Projekta budžets'!N15</f>
        <v>0</v>
      </c>
      <c r="O16" s="738">
        <f>'1.DL Projekta budžets'!O15</f>
        <v>0</v>
      </c>
      <c r="P16" s="738">
        <f>'1.DL Projekta budžets'!P15</f>
        <v>0</v>
      </c>
      <c r="Q16" s="738">
        <f>'1.DL Projekta budžets'!Q15</f>
        <v>0</v>
      </c>
      <c r="R16" s="738">
        <f>'1.DL Projekta budžets'!R15</f>
        <v>0</v>
      </c>
      <c r="S16" s="738">
        <f>'1.DL Projekta budžets'!S15</f>
        <v>0</v>
      </c>
      <c r="T16" s="738">
        <f>'1.DL Projekta budžets'!T15</f>
        <v>0</v>
      </c>
      <c r="U16" s="738">
        <f>'1.DL Projekta budžets'!U15</f>
        <v>0</v>
      </c>
    </row>
    <row r="17" spans="1:21" s="4" customFormat="1" x14ac:dyDescent="0.25">
      <c r="A17" s="3"/>
      <c r="B17" s="184"/>
      <c r="C17" s="5" t="str">
        <f>'1.DL Projekta budžets'!C16</f>
        <v>Kopā</v>
      </c>
      <c r="D17" s="740">
        <f>'1.DL Projekta budžets'!D16</f>
        <v>0.35</v>
      </c>
      <c r="E17" s="739">
        <f>'1.DL Projekta budžets'!E16</f>
        <v>100000</v>
      </c>
      <c r="F17" s="740">
        <f>'1.DL Projekta budžets'!F16</f>
        <v>1</v>
      </c>
      <c r="G17" s="739">
        <f>'1.DL Projekta budžets'!G16</f>
        <v>100000</v>
      </c>
      <c r="H17" s="739">
        <f>'1.DL Projekta budžets'!H16</f>
        <v>0</v>
      </c>
      <c r="I17" s="739">
        <f>'1.DL Projekta budžets'!I16</f>
        <v>17997.711901802548</v>
      </c>
      <c r="J17" s="739">
        <f>'1.DL Projekta budžets'!J16</f>
        <v>35000</v>
      </c>
      <c r="K17" s="739">
        <f>'1.DL Projekta budžets'!K16</f>
        <v>0</v>
      </c>
      <c r="L17" s="739">
        <f>'1.DL Projekta budžets'!L16</f>
        <v>35000</v>
      </c>
      <c r="M17" s="739">
        <f>'1.DL Projekta budžets'!M16</f>
        <v>0</v>
      </c>
      <c r="N17" s="739">
        <f>'1.DL Projekta budžets'!N16</f>
        <v>30000</v>
      </c>
      <c r="O17" s="739">
        <f>'1.DL Projekta budžets'!O16</f>
        <v>0</v>
      </c>
      <c r="P17" s="739">
        <f>'1.DL Projekta budžets'!P16</f>
        <v>0</v>
      </c>
      <c r="Q17" s="739">
        <f>'1.DL Projekta budžets'!Q16</f>
        <v>0</v>
      </c>
      <c r="R17" s="739">
        <f>'1.DL Projekta budžets'!R16</f>
        <v>0</v>
      </c>
      <c r="S17" s="739">
        <f>'1.DL Projekta budžets'!S16</f>
        <v>0</v>
      </c>
      <c r="T17" s="739">
        <f>'1.DL Projekta budžets'!T16</f>
        <v>0</v>
      </c>
      <c r="U17" s="739">
        <f>'1.DL Projekta budžets'!U16</f>
        <v>0</v>
      </c>
    </row>
    <row r="37" spans="3:3" x14ac:dyDescent="0.25">
      <c r="C37" s="430"/>
    </row>
  </sheetData>
  <sheetProtection algorithmName="SHA-512" hashValue="SEoV4uFYzQvKPan8TzHwreHINhS8mLVGjB1UqdqOprIWd/SdWeVxZahUHyuqCiRQ6cnfwDHuCJFK2Z+d4bKNKQ==" saltValue="lEGCAajhkhJ4TvETNKUQ3g==" spinCount="100000" sheet="1" objects="1" scenarios="1"/>
  <mergeCells count="14">
    <mergeCell ref="P5:Q5"/>
    <mergeCell ref="R5:S5"/>
    <mergeCell ref="T5:U5"/>
    <mergeCell ref="A5:A6"/>
    <mergeCell ref="B5:B6"/>
    <mergeCell ref="C5:C6"/>
    <mergeCell ref="D5:D6"/>
    <mergeCell ref="E5:F5"/>
    <mergeCell ref="G5:H5"/>
    <mergeCell ref="A1:D1"/>
    <mergeCell ref="A2:D2"/>
    <mergeCell ref="J5:K5"/>
    <mergeCell ref="L5:M5"/>
    <mergeCell ref="N5:O5"/>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T24"/>
  <sheetViews>
    <sheetView workbookViewId="0">
      <selection activeCell="H24" sqref="H24"/>
    </sheetView>
  </sheetViews>
  <sheetFormatPr defaultRowHeight="15" x14ac:dyDescent="0.25"/>
  <cols>
    <col min="1" max="1" width="14.28515625" customWidth="1"/>
    <col min="2" max="2" width="10.5703125" customWidth="1"/>
    <col min="3" max="3" width="10.7109375" customWidth="1"/>
    <col min="4" max="26" width="9.85546875" bestFit="1" customWidth="1"/>
    <col min="27" max="27" width="11.140625" customWidth="1"/>
  </cols>
  <sheetData>
    <row r="1" spans="1:46" s="431" customFormat="1" ht="27" customHeight="1" x14ac:dyDescent="0.25">
      <c r="A1" s="975" t="s">
        <v>454</v>
      </c>
      <c r="B1" s="975"/>
      <c r="C1" s="975"/>
      <c r="D1" s="975"/>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row>
    <row r="2" spans="1:46" s="202" customFormat="1" ht="24.95" customHeight="1" x14ac:dyDescent="0.35">
      <c r="A2" s="976" t="s">
        <v>149</v>
      </c>
      <c r="B2" s="976"/>
      <c r="C2" s="976"/>
      <c r="D2" s="976"/>
    </row>
    <row r="3" spans="1:46" s="202" customFormat="1" ht="15.75" customHeight="1" x14ac:dyDescent="0.2">
      <c r="A3" s="767"/>
      <c r="B3" s="768">
        <v>0</v>
      </c>
      <c r="C3" s="768">
        <f>B3+1</f>
        <v>1</v>
      </c>
      <c r="D3" s="768">
        <f t="shared" ref="D3:Z3" si="0">C3+1</f>
        <v>2</v>
      </c>
      <c r="E3" s="768">
        <f t="shared" si="0"/>
        <v>3</v>
      </c>
      <c r="F3" s="768">
        <f t="shared" si="0"/>
        <v>4</v>
      </c>
      <c r="G3" s="768">
        <f t="shared" si="0"/>
        <v>5</v>
      </c>
      <c r="H3" s="768">
        <f t="shared" si="0"/>
        <v>6</v>
      </c>
      <c r="I3" s="768">
        <f t="shared" si="0"/>
        <v>7</v>
      </c>
      <c r="J3" s="768">
        <f t="shared" si="0"/>
        <v>8</v>
      </c>
      <c r="K3" s="768">
        <f t="shared" si="0"/>
        <v>9</v>
      </c>
      <c r="L3" s="768">
        <f t="shared" si="0"/>
        <v>10</v>
      </c>
      <c r="M3" s="768">
        <f t="shared" si="0"/>
        <v>11</v>
      </c>
      <c r="N3" s="768">
        <f t="shared" si="0"/>
        <v>12</v>
      </c>
      <c r="O3" s="768">
        <f t="shared" si="0"/>
        <v>13</v>
      </c>
      <c r="P3" s="768">
        <f t="shared" si="0"/>
        <v>14</v>
      </c>
      <c r="Q3" s="768">
        <f t="shared" si="0"/>
        <v>15</v>
      </c>
      <c r="R3" s="768">
        <f t="shared" si="0"/>
        <v>16</v>
      </c>
      <c r="S3" s="768">
        <f t="shared" si="0"/>
        <v>17</v>
      </c>
      <c r="T3" s="768">
        <f t="shared" si="0"/>
        <v>18</v>
      </c>
      <c r="U3" s="768">
        <f t="shared" si="0"/>
        <v>19</v>
      </c>
      <c r="V3" s="768">
        <f t="shared" si="0"/>
        <v>20</v>
      </c>
      <c r="W3" s="768">
        <f t="shared" si="0"/>
        <v>21</v>
      </c>
      <c r="X3" s="768">
        <f t="shared" si="0"/>
        <v>22</v>
      </c>
      <c r="Y3" s="768">
        <f t="shared" si="0"/>
        <v>23</v>
      </c>
      <c r="Z3" s="768">
        <f t="shared" si="0"/>
        <v>24</v>
      </c>
      <c r="AA3" s="769"/>
    </row>
    <row r="4" spans="1:46" s="202" customFormat="1" ht="12.75" x14ac:dyDescent="0.2">
      <c r="A4" s="770"/>
      <c r="B4" s="771">
        <f>Titullapa!D9</f>
        <v>2017</v>
      </c>
      <c r="C4" s="771">
        <f>1+B4</f>
        <v>2018</v>
      </c>
      <c r="D4" s="771">
        <f t="shared" ref="D4:Z4" si="1">1+C4</f>
        <v>2019</v>
      </c>
      <c r="E4" s="771">
        <f t="shared" si="1"/>
        <v>2020</v>
      </c>
      <c r="F4" s="771">
        <f t="shared" si="1"/>
        <v>2021</v>
      </c>
      <c r="G4" s="771">
        <f t="shared" si="1"/>
        <v>2022</v>
      </c>
      <c r="H4" s="771">
        <f t="shared" si="1"/>
        <v>2023</v>
      </c>
      <c r="I4" s="771">
        <f t="shared" si="1"/>
        <v>2024</v>
      </c>
      <c r="J4" s="771">
        <f t="shared" si="1"/>
        <v>2025</v>
      </c>
      <c r="K4" s="771">
        <f t="shared" si="1"/>
        <v>2026</v>
      </c>
      <c r="L4" s="771">
        <f t="shared" si="1"/>
        <v>2027</v>
      </c>
      <c r="M4" s="771">
        <f t="shared" si="1"/>
        <v>2028</v>
      </c>
      <c r="N4" s="771">
        <f t="shared" si="1"/>
        <v>2029</v>
      </c>
      <c r="O4" s="771">
        <f t="shared" si="1"/>
        <v>2030</v>
      </c>
      <c r="P4" s="771">
        <f t="shared" si="1"/>
        <v>2031</v>
      </c>
      <c r="Q4" s="771">
        <f t="shared" si="1"/>
        <v>2032</v>
      </c>
      <c r="R4" s="771">
        <f t="shared" si="1"/>
        <v>2033</v>
      </c>
      <c r="S4" s="771">
        <f t="shared" si="1"/>
        <v>2034</v>
      </c>
      <c r="T4" s="771">
        <f t="shared" si="1"/>
        <v>2035</v>
      </c>
      <c r="U4" s="771">
        <f t="shared" si="1"/>
        <v>2036</v>
      </c>
      <c r="V4" s="771">
        <f t="shared" si="1"/>
        <v>2037</v>
      </c>
      <c r="W4" s="771">
        <f t="shared" si="1"/>
        <v>2038</v>
      </c>
      <c r="X4" s="771">
        <f t="shared" si="1"/>
        <v>2039</v>
      </c>
      <c r="Y4" s="771">
        <f t="shared" si="1"/>
        <v>2040</v>
      </c>
      <c r="Z4" s="771">
        <f t="shared" si="1"/>
        <v>2041</v>
      </c>
      <c r="AA4" s="772" t="s">
        <v>147</v>
      </c>
    </row>
    <row r="5" spans="1:46" s="202" customFormat="1" ht="12.75" x14ac:dyDescent="0.2">
      <c r="A5" s="773" t="s">
        <v>150</v>
      </c>
      <c r="B5" s="774"/>
      <c r="C5" s="774"/>
      <c r="D5" s="774"/>
      <c r="E5" s="774"/>
      <c r="F5" s="774"/>
      <c r="G5" s="774"/>
      <c r="H5" s="774"/>
      <c r="I5" s="774"/>
      <c r="J5" s="774"/>
      <c r="K5" s="774"/>
      <c r="L5" s="774"/>
      <c r="M5" s="774"/>
      <c r="N5" s="774"/>
      <c r="O5" s="774"/>
      <c r="P5" s="774"/>
      <c r="Q5" s="774"/>
      <c r="R5" s="774"/>
      <c r="S5" s="774"/>
      <c r="T5" s="774"/>
      <c r="U5" s="774"/>
      <c r="V5" s="774"/>
      <c r="W5" s="774"/>
      <c r="X5" s="774"/>
      <c r="Y5" s="774"/>
      <c r="Z5" s="774"/>
      <c r="AA5" s="775"/>
    </row>
    <row r="6" spans="1:46" s="202" customFormat="1" ht="25.5" x14ac:dyDescent="0.2">
      <c r="A6" s="776" t="s">
        <v>98</v>
      </c>
      <c r="B6" s="777">
        <f>'3.DL Naudas plūsma ar projektu'!E51</f>
        <v>35000</v>
      </c>
      <c r="C6" s="777">
        <f>'3.DL Naudas plūsma ar projektu'!F51</f>
        <v>35000</v>
      </c>
      <c r="D6" s="777">
        <f>'3.DL Naudas plūsma ar projektu'!G51</f>
        <v>30000</v>
      </c>
      <c r="E6" s="777">
        <f>'3.DL Naudas plūsma ar projektu'!H51</f>
        <v>0</v>
      </c>
      <c r="F6" s="777">
        <f>'3.DL Naudas plūsma ar projektu'!I51</f>
        <v>0</v>
      </c>
      <c r="G6" s="777">
        <f>'3.DL Naudas plūsma ar projektu'!J51</f>
        <v>0</v>
      </c>
      <c r="H6" s="777">
        <f>'3.DL Naudas plūsma ar projektu'!K51</f>
        <v>0</v>
      </c>
      <c r="I6" s="777">
        <f>'3.DL Naudas plūsma ar projektu'!L51</f>
        <v>0</v>
      </c>
      <c r="J6" s="777">
        <f>'3.DL Naudas plūsma ar projektu'!M51</f>
        <v>0</v>
      </c>
      <c r="K6" s="777">
        <f>'3.DL Naudas plūsma ar projektu'!N51</f>
        <v>0</v>
      </c>
      <c r="L6" s="777">
        <f>'3.DL Naudas plūsma ar projektu'!O51</f>
        <v>0</v>
      </c>
      <c r="M6" s="777">
        <f>'3.DL Naudas plūsma ar projektu'!P51</f>
        <v>0</v>
      </c>
      <c r="N6" s="777">
        <f>'3.DL Naudas plūsma ar projektu'!Q51</f>
        <v>0</v>
      </c>
      <c r="O6" s="777">
        <f>'3.DL Naudas plūsma ar projektu'!R51</f>
        <v>0</v>
      </c>
      <c r="P6" s="777">
        <f>'3.DL Naudas plūsma ar projektu'!S51</f>
        <v>0</v>
      </c>
      <c r="Q6" s="777">
        <f>'3.DL Naudas plūsma ar projektu'!T51</f>
        <v>0</v>
      </c>
      <c r="R6" s="777">
        <f>'3.DL Naudas plūsma ar projektu'!U51</f>
        <v>0</v>
      </c>
      <c r="S6" s="777">
        <f>'3.DL Naudas plūsma ar projektu'!V51</f>
        <v>0</v>
      </c>
      <c r="T6" s="777">
        <f>'3.DL Naudas plūsma ar projektu'!W51</f>
        <v>0</v>
      </c>
      <c r="U6" s="777">
        <f>'3.DL Naudas plūsma ar projektu'!X51</f>
        <v>0</v>
      </c>
      <c r="V6" s="777">
        <f>'3.DL Naudas plūsma ar projektu'!Y51</f>
        <v>0</v>
      </c>
      <c r="W6" s="777">
        <f>'3.DL Naudas plūsma ar projektu'!Z51</f>
        <v>0</v>
      </c>
      <c r="X6" s="777">
        <f>'3.DL Naudas plūsma ar projektu'!AA51</f>
        <v>0</v>
      </c>
      <c r="Y6" s="777">
        <f>'3.DL Naudas plūsma ar projektu'!AB51</f>
        <v>0</v>
      </c>
      <c r="Z6" s="777">
        <f>'3.DL Naudas plūsma ar projektu'!AC51</f>
        <v>0</v>
      </c>
      <c r="AA6" s="778">
        <f>SUM(B6:Z6)</f>
        <v>100000</v>
      </c>
    </row>
    <row r="7" spans="1:46" s="202" customFormat="1" ht="30" customHeight="1" x14ac:dyDescent="0.2">
      <c r="A7" s="776" t="s">
        <v>151</v>
      </c>
      <c r="B7" s="779">
        <f>'3.DL Naudas plūsma ar projektu'!E22</f>
        <v>30207.7</v>
      </c>
      <c r="C7" s="779">
        <f>'3.DL Naudas plūsma ar projektu'!F22</f>
        <v>30207.7</v>
      </c>
      <c r="D7" s="779">
        <f>'3.DL Naudas plūsma ar projektu'!G22</f>
        <v>30207.7</v>
      </c>
      <c r="E7" s="779">
        <f>'3.DL Naudas plūsma ar projektu'!H22</f>
        <v>30207.7</v>
      </c>
      <c r="F7" s="779">
        <f>'3.DL Naudas plūsma ar projektu'!I22</f>
        <v>30207.7</v>
      </c>
      <c r="G7" s="779">
        <f>'3.DL Naudas plūsma ar projektu'!J22</f>
        <v>30207.7</v>
      </c>
      <c r="H7" s="779">
        <f>'3.DL Naudas plūsma ar projektu'!K22</f>
        <v>30207.7</v>
      </c>
      <c r="I7" s="779">
        <f>'3.DL Naudas plūsma ar projektu'!L22</f>
        <v>30207.7</v>
      </c>
      <c r="J7" s="779">
        <f>'3.DL Naudas plūsma ar projektu'!M22</f>
        <v>30207.7</v>
      </c>
      <c r="K7" s="779">
        <f>'3.DL Naudas plūsma ar projektu'!N22</f>
        <v>30207.7</v>
      </c>
      <c r="L7" s="779">
        <f>'3.DL Naudas plūsma ar projektu'!O22</f>
        <v>30207.7</v>
      </c>
      <c r="M7" s="779">
        <f>'3.DL Naudas plūsma ar projektu'!P22</f>
        <v>30207.7</v>
      </c>
      <c r="N7" s="779">
        <f>'3.DL Naudas plūsma ar projektu'!Q22</f>
        <v>30207.7</v>
      </c>
      <c r="O7" s="779">
        <f>'3.DL Naudas plūsma ar projektu'!R22</f>
        <v>30207.7</v>
      </c>
      <c r="P7" s="779">
        <f>'3.DL Naudas plūsma ar projektu'!S22</f>
        <v>30207.7</v>
      </c>
      <c r="Q7" s="779">
        <f>'3.DL Naudas plūsma ar projektu'!T22</f>
        <v>30207.7</v>
      </c>
      <c r="R7" s="779">
        <f>'3.DL Naudas plūsma ar projektu'!U22</f>
        <v>30207.7</v>
      </c>
      <c r="S7" s="779">
        <f>'3.DL Naudas plūsma ar projektu'!V22</f>
        <v>30207.7</v>
      </c>
      <c r="T7" s="779">
        <f>'3.DL Naudas plūsma ar projektu'!W22</f>
        <v>30207.7</v>
      </c>
      <c r="U7" s="779">
        <f>'3.DL Naudas plūsma ar projektu'!X22</f>
        <v>30207.7</v>
      </c>
      <c r="V7" s="779">
        <f>'3.DL Naudas plūsma ar projektu'!Y22</f>
        <v>30207.7</v>
      </c>
      <c r="W7" s="779">
        <f>'3.DL Naudas plūsma ar projektu'!Z22</f>
        <v>30207.7</v>
      </c>
      <c r="X7" s="779">
        <f>'3.DL Naudas plūsma ar projektu'!AA22</f>
        <v>30207.7</v>
      </c>
      <c r="Y7" s="779">
        <f>'3.DL Naudas plūsma ar projektu'!AB22</f>
        <v>30207.7</v>
      </c>
      <c r="Z7" s="779">
        <f>'3.DL Naudas plūsma ar projektu'!AC22</f>
        <v>30207.7</v>
      </c>
      <c r="AA7" s="778">
        <f t="shared" ref="AA7:AA8" si="2">SUM(B7:Z7)</f>
        <v>755192.49999999977</v>
      </c>
    </row>
    <row r="8" spans="1:46" s="202" customFormat="1" ht="24.75" customHeight="1" x14ac:dyDescent="0.2">
      <c r="A8" s="776" t="s">
        <v>152</v>
      </c>
      <c r="B8" s="780">
        <f>'3.DL Naudas plūsma ar projektu'!E10</f>
        <v>42000</v>
      </c>
      <c r="C8" s="780">
        <f>'3.DL Naudas plūsma ar projektu'!F10</f>
        <v>42000</v>
      </c>
      <c r="D8" s="780">
        <f>'3.DL Naudas plūsma ar projektu'!G10</f>
        <v>42000</v>
      </c>
      <c r="E8" s="780">
        <f>'3.DL Naudas plūsma ar projektu'!H10</f>
        <v>42000</v>
      </c>
      <c r="F8" s="780">
        <f>'3.DL Naudas plūsma ar projektu'!I10</f>
        <v>42000</v>
      </c>
      <c r="G8" s="780">
        <f>'3.DL Naudas plūsma ar projektu'!J10</f>
        <v>42000</v>
      </c>
      <c r="H8" s="780">
        <f>'3.DL Naudas plūsma ar projektu'!K10</f>
        <v>42000</v>
      </c>
      <c r="I8" s="780">
        <f>'3.DL Naudas plūsma ar projektu'!L10</f>
        <v>42000</v>
      </c>
      <c r="J8" s="780">
        <f>'3.DL Naudas plūsma ar projektu'!M10</f>
        <v>42000</v>
      </c>
      <c r="K8" s="780">
        <f>'3.DL Naudas plūsma ar projektu'!N10</f>
        <v>42000</v>
      </c>
      <c r="L8" s="780">
        <f>'3.DL Naudas plūsma ar projektu'!O10</f>
        <v>42000</v>
      </c>
      <c r="M8" s="780">
        <f>'3.DL Naudas plūsma ar projektu'!P10</f>
        <v>42000</v>
      </c>
      <c r="N8" s="780">
        <f>'3.DL Naudas plūsma ar projektu'!Q10</f>
        <v>42000</v>
      </c>
      <c r="O8" s="780">
        <f>'3.DL Naudas plūsma ar projektu'!R10</f>
        <v>42000</v>
      </c>
      <c r="P8" s="780">
        <f>'3.DL Naudas plūsma ar projektu'!S10</f>
        <v>42000</v>
      </c>
      <c r="Q8" s="780">
        <f>'3.DL Naudas plūsma ar projektu'!T10</f>
        <v>42000</v>
      </c>
      <c r="R8" s="780">
        <f>'3.DL Naudas plūsma ar projektu'!U10</f>
        <v>42000</v>
      </c>
      <c r="S8" s="780">
        <f>'3.DL Naudas plūsma ar projektu'!V10</f>
        <v>42000</v>
      </c>
      <c r="T8" s="780">
        <f>'3.DL Naudas plūsma ar projektu'!W10</f>
        <v>42000</v>
      </c>
      <c r="U8" s="780">
        <f>'3.DL Naudas plūsma ar projektu'!X10</f>
        <v>42000</v>
      </c>
      <c r="V8" s="780">
        <f>'3.DL Naudas plūsma ar projektu'!Y10</f>
        <v>42000</v>
      </c>
      <c r="W8" s="780">
        <f>'3.DL Naudas plūsma ar projektu'!Z10</f>
        <v>42000</v>
      </c>
      <c r="X8" s="780">
        <f>'3.DL Naudas plūsma ar projektu'!AA10</f>
        <v>42000</v>
      </c>
      <c r="Y8" s="780">
        <f>'3.DL Naudas plūsma ar projektu'!AB10</f>
        <v>42000</v>
      </c>
      <c r="Z8" s="780">
        <f>'3.DL Naudas plūsma ar projektu'!AC10</f>
        <v>42000</v>
      </c>
      <c r="AA8" s="778">
        <f t="shared" si="2"/>
        <v>1050000</v>
      </c>
    </row>
    <row r="9" spans="1:46" s="202" customFormat="1" ht="12.75" x14ac:dyDescent="0.2">
      <c r="A9" s="781" t="s">
        <v>153</v>
      </c>
      <c r="B9" s="782"/>
      <c r="C9" s="782"/>
      <c r="D9" s="782"/>
      <c r="E9" s="782"/>
      <c r="F9" s="782"/>
      <c r="G9" s="782"/>
      <c r="H9" s="782"/>
      <c r="I9" s="782"/>
      <c r="J9" s="782"/>
      <c r="K9" s="782"/>
      <c r="L9" s="782"/>
      <c r="M9" s="782"/>
      <c r="N9" s="782"/>
      <c r="O9" s="782"/>
      <c r="P9" s="782"/>
      <c r="Q9" s="782"/>
      <c r="R9" s="782"/>
      <c r="S9" s="782"/>
      <c r="T9" s="782"/>
      <c r="U9" s="782"/>
      <c r="V9" s="782"/>
      <c r="W9" s="782"/>
      <c r="X9" s="782"/>
      <c r="Y9" s="782"/>
      <c r="Z9" s="782"/>
      <c r="AA9" s="783"/>
    </row>
    <row r="10" spans="1:46" s="202" customFormat="1" ht="25.5" x14ac:dyDescent="0.2">
      <c r="A10" s="776" t="s">
        <v>98</v>
      </c>
      <c r="B10" s="784"/>
      <c r="C10" s="784"/>
      <c r="D10" s="784"/>
      <c r="E10" s="784"/>
      <c r="F10" s="784"/>
      <c r="G10" s="784"/>
      <c r="H10" s="784"/>
      <c r="I10" s="784"/>
      <c r="J10" s="784"/>
      <c r="K10" s="784"/>
      <c r="L10" s="784"/>
      <c r="M10" s="784"/>
      <c r="N10" s="784"/>
      <c r="O10" s="784"/>
      <c r="P10" s="784"/>
      <c r="Q10" s="784"/>
      <c r="R10" s="784"/>
      <c r="S10" s="784"/>
      <c r="T10" s="784"/>
      <c r="U10" s="784"/>
      <c r="V10" s="784"/>
      <c r="W10" s="784"/>
      <c r="X10" s="784"/>
      <c r="Y10" s="784"/>
      <c r="Z10" s="784"/>
      <c r="AA10" s="785"/>
    </row>
    <row r="11" spans="1:46" s="202" customFormat="1" ht="25.5" x14ac:dyDescent="0.2">
      <c r="A11" s="776" t="s">
        <v>151</v>
      </c>
      <c r="B11" s="313">
        <f>'2.DL Naudas plūsma bez projekta'!E22</f>
        <v>26089.75</v>
      </c>
      <c r="C11" s="313">
        <f>'2.DL Naudas plūsma bez projekta'!F22</f>
        <v>26089.75</v>
      </c>
      <c r="D11" s="313">
        <f>'2.DL Naudas plūsma bez projekta'!G22</f>
        <v>26089.75</v>
      </c>
      <c r="E11" s="313">
        <f>'2.DL Naudas plūsma bez projekta'!H22</f>
        <v>26089.75</v>
      </c>
      <c r="F11" s="313">
        <f>'2.DL Naudas plūsma bez projekta'!I22</f>
        <v>26089.75</v>
      </c>
      <c r="G11" s="313">
        <f>'2.DL Naudas plūsma bez projekta'!J22</f>
        <v>26089.75</v>
      </c>
      <c r="H11" s="313">
        <f>'2.DL Naudas plūsma bez projekta'!K22</f>
        <v>26089.75</v>
      </c>
      <c r="I11" s="313">
        <f>'2.DL Naudas plūsma bez projekta'!L22</f>
        <v>26089.75</v>
      </c>
      <c r="J11" s="313">
        <f>'2.DL Naudas plūsma bez projekta'!M22</f>
        <v>26089.75</v>
      </c>
      <c r="K11" s="313">
        <f>'2.DL Naudas plūsma bez projekta'!N22</f>
        <v>26089.75</v>
      </c>
      <c r="L11" s="313">
        <f>'2.DL Naudas plūsma bez projekta'!O22</f>
        <v>26089.75</v>
      </c>
      <c r="M11" s="313">
        <f>'2.DL Naudas plūsma bez projekta'!P22</f>
        <v>26089.75</v>
      </c>
      <c r="N11" s="313">
        <f>'2.DL Naudas plūsma bez projekta'!Q22</f>
        <v>26089.75</v>
      </c>
      <c r="O11" s="313">
        <f>'2.DL Naudas plūsma bez projekta'!R22</f>
        <v>26089.75</v>
      </c>
      <c r="P11" s="313">
        <f>'2.DL Naudas plūsma bez projekta'!S22</f>
        <v>26089.75</v>
      </c>
      <c r="Q11" s="313">
        <f>'2.DL Naudas plūsma bez projekta'!T22</f>
        <v>26089.75</v>
      </c>
      <c r="R11" s="313">
        <f>'2.DL Naudas plūsma bez projekta'!U22</f>
        <v>26089.75</v>
      </c>
      <c r="S11" s="313">
        <f>'2.DL Naudas plūsma bez projekta'!V22</f>
        <v>26089.75</v>
      </c>
      <c r="T11" s="313">
        <f>'2.DL Naudas plūsma bez projekta'!W22</f>
        <v>26089.75</v>
      </c>
      <c r="U11" s="313">
        <f>'2.DL Naudas plūsma bez projekta'!X22</f>
        <v>26089.75</v>
      </c>
      <c r="V11" s="313">
        <f>'2.DL Naudas plūsma bez projekta'!Y22</f>
        <v>26089.75</v>
      </c>
      <c r="W11" s="313">
        <f>'2.DL Naudas plūsma bez projekta'!Z22</f>
        <v>26089.75</v>
      </c>
      <c r="X11" s="313">
        <f>'2.DL Naudas plūsma bez projekta'!AA22</f>
        <v>26089.75</v>
      </c>
      <c r="Y11" s="313">
        <f>'2.DL Naudas plūsma bez projekta'!AB22</f>
        <v>26089.75</v>
      </c>
      <c r="Z11" s="313">
        <f>'2.DL Naudas plūsma bez projekta'!AC22</f>
        <v>26089.75</v>
      </c>
      <c r="AA11" s="778">
        <f t="shared" ref="AA11:AA12" si="3">SUM(B11:Z11)</f>
        <v>652243.75</v>
      </c>
    </row>
    <row r="12" spans="1:46" s="202" customFormat="1" ht="12.75" x14ac:dyDescent="0.2">
      <c r="A12" s="776" t="s">
        <v>152</v>
      </c>
      <c r="B12" s="376">
        <f>'2.DL Naudas plūsma bez projekta'!E10</f>
        <v>35000</v>
      </c>
      <c r="C12" s="376">
        <f>'2.DL Naudas plūsma bez projekta'!F10</f>
        <v>35000</v>
      </c>
      <c r="D12" s="376">
        <f>'2.DL Naudas plūsma bez projekta'!G10</f>
        <v>35000</v>
      </c>
      <c r="E12" s="376">
        <f>'2.DL Naudas plūsma bez projekta'!H10</f>
        <v>35000</v>
      </c>
      <c r="F12" s="376">
        <f>'2.DL Naudas plūsma bez projekta'!I10</f>
        <v>35000</v>
      </c>
      <c r="G12" s="376">
        <f>'2.DL Naudas plūsma bez projekta'!J10</f>
        <v>35000</v>
      </c>
      <c r="H12" s="376">
        <f>'2.DL Naudas plūsma bez projekta'!K10</f>
        <v>35000</v>
      </c>
      <c r="I12" s="376">
        <f>'2.DL Naudas plūsma bez projekta'!L10</f>
        <v>35000</v>
      </c>
      <c r="J12" s="376">
        <f>'2.DL Naudas plūsma bez projekta'!M10</f>
        <v>35000</v>
      </c>
      <c r="K12" s="376">
        <f>'2.DL Naudas plūsma bez projekta'!N10</f>
        <v>35000</v>
      </c>
      <c r="L12" s="376">
        <f>'2.DL Naudas plūsma bez projekta'!O10</f>
        <v>35000</v>
      </c>
      <c r="M12" s="376">
        <f>'2.DL Naudas plūsma bez projekta'!P10</f>
        <v>35000</v>
      </c>
      <c r="N12" s="376">
        <f>'2.DL Naudas plūsma bez projekta'!Q10</f>
        <v>35000</v>
      </c>
      <c r="O12" s="376">
        <f>'2.DL Naudas plūsma bez projekta'!R10</f>
        <v>35000</v>
      </c>
      <c r="P12" s="376">
        <f>'2.DL Naudas plūsma bez projekta'!S10</f>
        <v>35000</v>
      </c>
      <c r="Q12" s="376">
        <f>'2.DL Naudas plūsma bez projekta'!T10</f>
        <v>35000</v>
      </c>
      <c r="R12" s="376">
        <f>'2.DL Naudas plūsma bez projekta'!U10</f>
        <v>35000</v>
      </c>
      <c r="S12" s="376">
        <f>'2.DL Naudas plūsma bez projekta'!V10</f>
        <v>35000</v>
      </c>
      <c r="T12" s="376">
        <f>'2.DL Naudas plūsma bez projekta'!W10</f>
        <v>35000</v>
      </c>
      <c r="U12" s="376">
        <f>'2.DL Naudas plūsma bez projekta'!X10</f>
        <v>35000</v>
      </c>
      <c r="V12" s="376">
        <f>'2.DL Naudas plūsma bez projekta'!Y10</f>
        <v>35000</v>
      </c>
      <c r="W12" s="376">
        <f>'2.DL Naudas plūsma bez projekta'!Z10</f>
        <v>35000</v>
      </c>
      <c r="X12" s="376">
        <f>'2.DL Naudas plūsma bez projekta'!AA10</f>
        <v>35000</v>
      </c>
      <c r="Y12" s="376">
        <f>'2.DL Naudas plūsma bez projekta'!AB10</f>
        <v>35000</v>
      </c>
      <c r="Z12" s="376">
        <f>'2.DL Naudas plūsma bez projekta'!AC10</f>
        <v>35000</v>
      </c>
      <c r="AA12" s="778">
        <f t="shared" si="3"/>
        <v>875000</v>
      </c>
    </row>
    <row r="13" spans="1:46" s="202" customFormat="1" ht="51" x14ac:dyDescent="0.2">
      <c r="A13" s="781" t="s">
        <v>154</v>
      </c>
      <c r="B13" s="786"/>
      <c r="C13" s="786"/>
      <c r="D13" s="786"/>
      <c r="E13" s="786"/>
      <c r="F13" s="786"/>
      <c r="G13" s="786"/>
      <c r="H13" s="786"/>
      <c r="I13" s="786"/>
      <c r="J13" s="786"/>
      <c r="K13" s="786"/>
      <c r="L13" s="786"/>
      <c r="M13" s="786"/>
      <c r="N13" s="786"/>
      <c r="O13" s="786"/>
      <c r="P13" s="786"/>
      <c r="Q13" s="786"/>
      <c r="R13" s="786"/>
      <c r="S13" s="786"/>
      <c r="T13" s="786"/>
      <c r="U13" s="786"/>
      <c r="V13" s="786"/>
      <c r="W13" s="786"/>
      <c r="X13" s="786"/>
      <c r="Y13" s="786"/>
      <c r="Z13" s="786"/>
      <c r="AA13" s="787"/>
    </row>
    <row r="14" spans="1:46" s="202" customFormat="1" ht="25.5" x14ac:dyDescent="0.2">
      <c r="A14" s="776" t="s">
        <v>98</v>
      </c>
      <c r="B14" s="777">
        <f>B6-B10</f>
        <v>35000</v>
      </c>
      <c r="C14" s="777">
        <f t="shared" ref="C14:Z14" si="4">C6-C10</f>
        <v>35000</v>
      </c>
      <c r="D14" s="777">
        <f t="shared" si="4"/>
        <v>30000</v>
      </c>
      <c r="E14" s="777">
        <f t="shared" si="4"/>
        <v>0</v>
      </c>
      <c r="F14" s="777">
        <f t="shared" si="4"/>
        <v>0</v>
      </c>
      <c r="G14" s="777">
        <f t="shared" si="4"/>
        <v>0</v>
      </c>
      <c r="H14" s="777">
        <f t="shared" si="4"/>
        <v>0</v>
      </c>
      <c r="I14" s="777">
        <f t="shared" si="4"/>
        <v>0</v>
      </c>
      <c r="J14" s="777">
        <f t="shared" si="4"/>
        <v>0</v>
      </c>
      <c r="K14" s="777">
        <f t="shared" si="4"/>
        <v>0</v>
      </c>
      <c r="L14" s="777">
        <f t="shared" si="4"/>
        <v>0</v>
      </c>
      <c r="M14" s="777">
        <f t="shared" si="4"/>
        <v>0</v>
      </c>
      <c r="N14" s="777">
        <f t="shared" si="4"/>
        <v>0</v>
      </c>
      <c r="O14" s="777">
        <f t="shared" si="4"/>
        <v>0</v>
      </c>
      <c r="P14" s="777">
        <f t="shared" si="4"/>
        <v>0</v>
      </c>
      <c r="Q14" s="777">
        <f t="shared" si="4"/>
        <v>0</v>
      </c>
      <c r="R14" s="777">
        <f t="shared" si="4"/>
        <v>0</v>
      </c>
      <c r="S14" s="777">
        <f t="shared" si="4"/>
        <v>0</v>
      </c>
      <c r="T14" s="777">
        <f t="shared" si="4"/>
        <v>0</v>
      </c>
      <c r="U14" s="777">
        <f t="shared" si="4"/>
        <v>0</v>
      </c>
      <c r="V14" s="777">
        <f t="shared" si="4"/>
        <v>0</v>
      </c>
      <c r="W14" s="777">
        <f t="shared" si="4"/>
        <v>0</v>
      </c>
      <c r="X14" s="777">
        <f t="shared" si="4"/>
        <v>0</v>
      </c>
      <c r="Y14" s="777">
        <f t="shared" si="4"/>
        <v>0</v>
      </c>
      <c r="Z14" s="777">
        <f t="shared" si="4"/>
        <v>0</v>
      </c>
      <c r="AA14" s="778">
        <f t="shared" ref="AA14:AA16" si="5">SUM(B14:Z14)</f>
        <v>100000</v>
      </c>
    </row>
    <row r="15" spans="1:46" s="202" customFormat="1" ht="25.5" x14ac:dyDescent="0.2">
      <c r="A15" s="776" t="s">
        <v>151</v>
      </c>
      <c r="B15" s="779">
        <f>B7-B11</f>
        <v>4117.9500000000007</v>
      </c>
      <c r="C15" s="779">
        <f t="shared" ref="C15:Z15" si="6">C7-C11</f>
        <v>4117.9500000000007</v>
      </c>
      <c r="D15" s="779">
        <f t="shared" si="6"/>
        <v>4117.9500000000007</v>
      </c>
      <c r="E15" s="779">
        <f t="shared" si="6"/>
        <v>4117.9500000000007</v>
      </c>
      <c r="F15" s="779">
        <f t="shared" si="6"/>
        <v>4117.9500000000007</v>
      </c>
      <c r="G15" s="779">
        <f t="shared" si="6"/>
        <v>4117.9500000000007</v>
      </c>
      <c r="H15" s="779">
        <f t="shared" si="6"/>
        <v>4117.9500000000007</v>
      </c>
      <c r="I15" s="779">
        <f t="shared" si="6"/>
        <v>4117.9500000000007</v>
      </c>
      <c r="J15" s="779">
        <f t="shared" si="6"/>
        <v>4117.9500000000007</v>
      </c>
      <c r="K15" s="779">
        <f t="shared" si="6"/>
        <v>4117.9500000000007</v>
      </c>
      <c r="L15" s="779">
        <f t="shared" si="6"/>
        <v>4117.9500000000007</v>
      </c>
      <c r="M15" s="779">
        <f t="shared" si="6"/>
        <v>4117.9500000000007</v>
      </c>
      <c r="N15" s="779">
        <f t="shared" si="6"/>
        <v>4117.9500000000007</v>
      </c>
      <c r="O15" s="779">
        <f t="shared" si="6"/>
        <v>4117.9500000000007</v>
      </c>
      <c r="P15" s="779">
        <f t="shared" si="6"/>
        <v>4117.9500000000007</v>
      </c>
      <c r="Q15" s="779">
        <f t="shared" si="6"/>
        <v>4117.9500000000007</v>
      </c>
      <c r="R15" s="779">
        <f t="shared" si="6"/>
        <v>4117.9500000000007</v>
      </c>
      <c r="S15" s="779">
        <f t="shared" si="6"/>
        <v>4117.9500000000007</v>
      </c>
      <c r="T15" s="779">
        <f t="shared" si="6"/>
        <v>4117.9500000000007</v>
      </c>
      <c r="U15" s="779">
        <f t="shared" si="6"/>
        <v>4117.9500000000007</v>
      </c>
      <c r="V15" s="779">
        <f t="shared" si="6"/>
        <v>4117.9500000000007</v>
      </c>
      <c r="W15" s="779">
        <f t="shared" si="6"/>
        <v>4117.9500000000007</v>
      </c>
      <c r="X15" s="779">
        <f t="shared" si="6"/>
        <v>4117.9500000000007</v>
      </c>
      <c r="Y15" s="779">
        <f t="shared" si="6"/>
        <v>4117.9500000000007</v>
      </c>
      <c r="Z15" s="779">
        <f t="shared" si="6"/>
        <v>4117.9500000000007</v>
      </c>
      <c r="AA15" s="778">
        <f t="shared" si="5"/>
        <v>102948.74999999996</v>
      </c>
    </row>
    <row r="16" spans="1:46" s="202" customFormat="1" ht="12.75" x14ac:dyDescent="0.2">
      <c r="A16" s="776" t="s">
        <v>152</v>
      </c>
      <c r="B16" s="788">
        <f>B8-B12</f>
        <v>7000</v>
      </c>
      <c r="C16" s="788">
        <f t="shared" ref="C16:Z16" si="7">C8-C12</f>
        <v>7000</v>
      </c>
      <c r="D16" s="788">
        <f t="shared" si="7"/>
        <v>7000</v>
      </c>
      <c r="E16" s="788">
        <f t="shared" si="7"/>
        <v>7000</v>
      </c>
      <c r="F16" s="788">
        <f t="shared" si="7"/>
        <v>7000</v>
      </c>
      <c r="G16" s="788">
        <f t="shared" si="7"/>
        <v>7000</v>
      </c>
      <c r="H16" s="788">
        <f t="shared" si="7"/>
        <v>7000</v>
      </c>
      <c r="I16" s="788">
        <f t="shared" si="7"/>
        <v>7000</v>
      </c>
      <c r="J16" s="788">
        <f t="shared" si="7"/>
        <v>7000</v>
      </c>
      <c r="K16" s="788">
        <f t="shared" si="7"/>
        <v>7000</v>
      </c>
      <c r="L16" s="788">
        <f t="shared" si="7"/>
        <v>7000</v>
      </c>
      <c r="M16" s="788">
        <f t="shared" si="7"/>
        <v>7000</v>
      </c>
      <c r="N16" s="788">
        <f t="shared" si="7"/>
        <v>7000</v>
      </c>
      <c r="O16" s="788">
        <f t="shared" si="7"/>
        <v>7000</v>
      </c>
      <c r="P16" s="788">
        <f t="shared" si="7"/>
        <v>7000</v>
      </c>
      <c r="Q16" s="788">
        <f t="shared" si="7"/>
        <v>7000</v>
      </c>
      <c r="R16" s="788">
        <f t="shared" si="7"/>
        <v>7000</v>
      </c>
      <c r="S16" s="788">
        <f t="shared" si="7"/>
        <v>7000</v>
      </c>
      <c r="T16" s="788">
        <f t="shared" si="7"/>
        <v>7000</v>
      </c>
      <c r="U16" s="788">
        <f t="shared" si="7"/>
        <v>7000</v>
      </c>
      <c r="V16" s="788">
        <f t="shared" si="7"/>
        <v>7000</v>
      </c>
      <c r="W16" s="788">
        <f t="shared" si="7"/>
        <v>7000</v>
      </c>
      <c r="X16" s="788">
        <f t="shared" si="7"/>
        <v>7000</v>
      </c>
      <c r="Y16" s="788">
        <f t="shared" si="7"/>
        <v>7000</v>
      </c>
      <c r="Z16" s="788">
        <f t="shared" si="7"/>
        <v>7000</v>
      </c>
      <c r="AA16" s="778">
        <f t="shared" si="5"/>
        <v>175000</v>
      </c>
    </row>
    <row r="17" spans="1:27" s="202" customFormat="1" ht="12.75" x14ac:dyDescent="0.2">
      <c r="A17" s="781"/>
      <c r="B17" s="789"/>
      <c r="C17" s="789"/>
      <c r="D17" s="789"/>
      <c r="E17" s="789"/>
      <c r="F17" s="789"/>
      <c r="G17" s="789"/>
      <c r="H17" s="789"/>
      <c r="I17" s="789"/>
      <c r="J17" s="789"/>
      <c r="K17" s="789"/>
      <c r="L17" s="789"/>
      <c r="M17" s="789"/>
      <c r="N17" s="789"/>
      <c r="O17" s="789"/>
      <c r="P17" s="789"/>
      <c r="Q17" s="789"/>
      <c r="R17" s="789"/>
      <c r="S17" s="789"/>
      <c r="T17" s="789"/>
      <c r="U17" s="789"/>
      <c r="V17" s="789"/>
      <c r="W17" s="789"/>
      <c r="X17" s="789"/>
      <c r="Y17" s="789"/>
      <c r="Z17" s="789"/>
      <c r="AA17" s="790"/>
    </row>
    <row r="24" spans="1:27" x14ac:dyDescent="0.25">
      <c r="F24" s="430"/>
    </row>
  </sheetData>
  <sheetProtection algorithmName="SHA-512" hashValue="8AtmbhzrndkcVeez6FBPNMLfRuYaFEMdN0+H5EGMf8GNFXkiD8DAjm2Q8EJJirfL3YRXvY70Z3nP/AK0lKs2+Q==" saltValue="1j4dAG9RxJQh25vXoQg9UA==" spinCount="100000" sheet="1" objects="1" scenarios="1"/>
  <mergeCells count="2">
    <mergeCell ref="A1:D1"/>
    <mergeCell ref="A2:D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R28"/>
  <sheetViews>
    <sheetView workbookViewId="0">
      <selection activeCell="E19" sqref="E19"/>
    </sheetView>
  </sheetViews>
  <sheetFormatPr defaultRowHeight="15" x14ac:dyDescent="0.25"/>
  <cols>
    <col min="1" max="1" width="4.7109375" style="435" customWidth="1"/>
    <col min="2" max="2" width="9.140625" style="435"/>
    <col min="3" max="3" width="39.42578125" style="435" customWidth="1"/>
    <col min="4" max="4" width="9.140625" style="435"/>
    <col min="5" max="5" width="11" style="435" bestFit="1" customWidth="1"/>
    <col min="6" max="6" width="11.28515625" style="435" customWidth="1"/>
    <col min="7" max="7" width="10.5703125" style="435" customWidth="1"/>
    <col min="8" max="29" width="9.42578125" style="435" bestFit="1" customWidth="1"/>
    <col min="30" max="30" width="11.28515625" style="435" bestFit="1" customWidth="1"/>
    <col min="31" max="16384" width="9.140625" style="435"/>
  </cols>
  <sheetData>
    <row r="1" spans="1:70" s="255" customFormat="1" ht="27" customHeight="1" x14ac:dyDescent="0.25">
      <c r="A1" s="975" t="s">
        <v>496</v>
      </c>
      <c r="B1" s="975"/>
      <c r="C1" s="975"/>
      <c r="D1" s="975"/>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row>
    <row r="2" spans="1:70" s="254" customFormat="1" ht="24.95" customHeight="1" x14ac:dyDescent="0.25">
      <c r="A2" s="272" t="s">
        <v>393</v>
      </c>
      <c r="B2" s="272"/>
      <c r="C2" s="272"/>
      <c r="D2" s="253"/>
    </row>
    <row r="3" spans="1:70" s="202" customFormat="1" ht="15.75" x14ac:dyDescent="0.25">
      <c r="A3" s="190"/>
      <c r="B3" s="12"/>
      <c r="C3" s="12"/>
      <c r="D3" s="256"/>
      <c r="E3" s="274">
        <f>'11.AL Alternatīvu analīze'!B3</f>
        <v>0</v>
      </c>
      <c r="F3" s="274">
        <f>'11.AL Alternatīvu analīze'!C3</f>
        <v>1</v>
      </c>
      <c r="G3" s="274">
        <f>'11.AL Alternatīvu analīze'!D3</f>
        <v>2</v>
      </c>
      <c r="H3" s="274">
        <f>'11.AL Alternatīvu analīze'!E3</f>
        <v>3</v>
      </c>
      <c r="I3" s="274">
        <f>'11.AL Alternatīvu analīze'!F3</f>
        <v>4</v>
      </c>
      <c r="J3" s="274">
        <f>'11.AL Alternatīvu analīze'!G3</f>
        <v>5</v>
      </c>
      <c r="K3" s="274">
        <f>'11.AL Alternatīvu analīze'!H3</f>
        <v>6</v>
      </c>
      <c r="L3" s="274">
        <f>'11.AL Alternatīvu analīze'!I3</f>
        <v>7</v>
      </c>
      <c r="M3" s="274">
        <f>'11.AL Alternatīvu analīze'!J3</f>
        <v>8</v>
      </c>
      <c r="N3" s="274">
        <f>'11.AL Alternatīvu analīze'!K3</f>
        <v>9</v>
      </c>
      <c r="O3" s="274">
        <f>'11.AL Alternatīvu analīze'!L3</f>
        <v>10</v>
      </c>
      <c r="P3" s="274">
        <f>'11.AL Alternatīvu analīze'!M3</f>
        <v>11</v>
      </c>
      <c r="Q3" s="274">
        <f>'11.AL Alternatīvu analīze'!N3</f>
        <v>12</v>
      </c>
      <c r="R3" s="274">
        <f>'11.AL Alternatīvu analīze'!O3</f>
        <v>13</v>
      </c>
      <c r="S3" s="274">
        <f>'11.AL Alternatīvu analīze'!P3</f>
        <v>14</v>
      </c>
      <c r="T3" s="274">
        <f>'11.AL Alternatīvu analīze'!Q3</f>
        <v>15</v>
      </c>
      <c r="U3" s="274">
        <f>'11.AL Alternatīvu analīze'!R3</f>
        <v>16</v>
      </c>
      <c r="V3" s="274">
        <f>'11.AL Alternatīvu analīze'!S3</f>
        <v>17</v>
      </c>
      <c r="W3" s="274">
        <f>'11.AL Alternatīvu analīze'!T3</f>
        <v>18</v>
      </c>
      <c r="X3" s="274">
        <f>'11.AL Alternatīvu analīze'!U3</f>
        <v>19</v>
      </c>
      <c r="Y3" s="274">
        <f>'11.AL Alternatīvu analīze'!V3</f>
        <v>20</v>
      </c>
      <c r="Z3" s="274">
        <f>'11.AL Alternatīvu analīze'!W3</f>
        <v>21</v>
      </c>
      <c r="AA3" s="274">
        <f>'11.AL Alternatīvu analīze'!X3</f>
        <v>22</v>
      </c>
      <c r="AB3" s="274">
        <f>'11.AL Alternatīvu analīze'!Y3</f>
        <v>23</v>
      </c>
      <c r="AC3" s="274">
        <f>'11.AL Alternatīvu analīze'!Z3</f>
        <v>24</v>
      </c>
      <c r="AD3" s="126"/>
    </row>
    <row r="4" spans="1:70" s="202" customFormat="1" ht="12.75" x14ac:dyDescent="0.2">
      <c r="A4" s="14"/>
      <c r="B4" s="15"/>
      <c r="C4" s="15"/>
      <c r="D4" s="208" t="s">
        <v>44</v>
      </c>
      <c r="E4" s="275">
        <f>'11.AL Alternatīvu analīze'!B4</f>
        <v>2017</v>
      </c>
      <c r="F4" s="275">
        <f>'11.AL Alternatīvu analīze'!C4</f>
        <v>2018</v>
      </c>
      <c r="G4" s="275">
        <f>'11.AL Alternatīvu analīze'!D4</f>
        <v>2019</v>
      </c>
      <c r="H4" s="275">
        <f>'11.AL Alternatīvu analīze'!E4</f>
        <v>2020</v>
      </c>
      <c r="I4" s="275">
        <f>'11.AL Alternatīvu analīze'!F4</f>
        <v>2021</v>
      </c>
      <c r="J4" s="275">
        <f>'11.AL Alternatīvu analīze'!G4</f>
        <v>2022</v>
      </c>
      <c r="K4" s="275">
        <f>'11.AL Alternatīvu analīze'!H4</f>
        <v>2023</v>
      </c>
      <c r="L4" s="275">
        <f>'11.AL Alternatīvu analīze'!I4</f>
        <v>2024</v>
      </c>
      <c r="M4" s="275">
        <f>'11.AL Alternatīvu analīze'!J4</f>
        <v>2025</v>
      </c>
      <c r="N4" s="275">
        <f>'11.AL Alternatīvu analīze'!K4</f>
        <v>2026</v>
      </c>
      <c r="O4" s="275">
        <f>'11.AL Alternatīvu analīze'!L4</f>
        <v>2027</v>
      </c>
      <c r="P4" s="275">
        <f>'11.AL Alternatīvu analīze'!M4</f>
        <v>2028</v>
      </c>
      <c r="Q4" s="275">
        <f>'11.AL Alternatīvu analīze'!N4</f>
        <v>2029</v>
      </c>
      <c r="R4" s="275">
        <f>'11.AL Alternatīvu analīze'!O4</f>
        <v>2030</v>
      </c>
      <c r="S4" s="275">
        <f>'11.AL Alternatīvu analīze'!P4</f>
        <v>2031</v>
      </c>
      <c r="T4" s="275">
        <f>'11.AL Alternatīvu analīze'!Q4</f>
        <v>2032</v>
      </c>
      <c r="U4" s="275">
        <f>'11.AL Alternatīvu analīze'!R4</f>
        <v>2033</v>
      </c>
      <c r="V4" s="275">
        <f>'11.AL Alternatīvu analīze'!S4</f>
        <v>2034</v>
      </c>
      <c r="W4" s="275">
        <f>'11.AL Alternatīvu analīze'!T4</f>
        <v>2035</v>
      </c>
      <c r="X4" s="275">
        <f>'11.AL Alternatīvu analīze'!U4</f>
        <v>2036</v>
      </c>
      <c r="Y4" s="275">
        <f>'11.AL Alternatīvu analīze'!V4</f>
        <v>2037</v>
      </c>
      <c r="Z4" s="275">
        <f>'11.AL Alternatīvu analīze'!W4</f>
        <v>2038</v>
      </c>
      <c r="AA4" s="275">
        <f>'11.AL Alternatīvu analīze'!X4</f>
        <v>2039</v>
      </c>
      <c r="AB4" s="275">
        <f>'11.AL Alternatīvu analīze'!Y4</f>
        <v>2040</v>
      </c>
      <c r="AC4" s="275">
        <f>'11.AL Alternatīvu analīze'!Z4</f>
        <v>2041</v>
      </c>
      <c r="AD4" s="127" t="s">
        <v>45</v>
      </c>
    </row>
    <row r="5" spans="1:70" s="202" customFormat="1" ht="12.75" x14ac:dyDescent="0.2">
      <c r="A5" s="17"/>
      <c r="B5" s="17"/>
      <c r="C5" s="17"/>
      <c r="D5" s="257"/>
      <c r="E5" s="258"/>
      <c r="F5" s="258"/>
      <c r="G5" s="258"/>
      <c r="H5" s="258"/>
      <c r="I5" s="258"/>
      <c r="J5" s="258"/>
      <c r="K5" s="258"/>
      <c r="L5" s="258"/>
      <c r="M5" s="258"/>
      <c r="N5" s="258"/>
      <c r="O5" s="258"/>
      <c r="P5" s="258"/>
      <c r="Q5" s="258"/>
      <c r="R5" s="258"/>
      <c r="S5" s="258"/>
      <c r="T5" s="259"/>
      <c r="U5" s="258"/>
      <c r="V5" s="258"/>
      <c r="W5" s="258"/>
      <c r="X5" s="258"/>
      <c r="Y5" s="258"/>
      <c r="Z5" s="258"/>
      <c r="AA5" s="258"/>
      <c r="AB5" s="258"/>
      <c r="AC5" s="258"/>
      <c r="AD5" s="19"/>
    </row>
    <row r="6" spans="1:70" s="202" customFormat="1" ht="12.75" x14ac:dyDescent="0.2">
      <c r="A6" s="21"/>
      <c r="B6" s="21" t="s">
        <v>46</v>
      </c>
      <c r="C6" s="21"/>
      <c r="D6" s="21"/>
      <c r="E6" s="22"/>
      <c r="F6" s="22"/>
      <c r="G6" s="22"/>
      <c r="H6" s="22"/>
      <c r="I6" s="22"/>
      <c r="J6" s="22"/>
      <c r="K6" s="22"/>
      <c r="L6" s="22"/>
      <c r="M6" s="22"/>
      <c r="N6" s="22"/>
      <c r="O6" s="22"/>
      <c r="P6" s="22"/>
      <c r="Q6" s="22"/>
      <c r="R6" s="22"/>
      <c r="S6" s="22"/>
      <c r="T6" s="22"/>
      <c r="U6" s="22"/>
      <c r="V6" s="22"/>
      <c r="W6" s="22"/>
      <c r="X6" s="22"/>
      <c r="Y6" s="22"/>
      <c r="Z6" s="22"/>
      <c r="AA6" s="22"/>
      <c r="AB6" s="22"/>
      <c r="AC6" s="22"/>
      <c r="AD6" s="23"/>
    </row>
    <row r="7" spans="1:70" s="202" customFormat="1" ht="12.75" x14ac:dyDescent="0.2">
      <c r="A7" s="17"/>
      <c r="B7" s="17"/>
      <c r="C7" s="17"/>
      <c r="D7" s="1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60"/>
    </row>
    <row r="8" spans="1:70" s="262" customFormat="1" ht="12.75" x14ac:dyDescent="0.2">
      <c r="A8" s="210"/>
      <c r="B8" s="211">
        <v>1</v>
      </c>
      <c r="C8" s="212" t="s">
        <v>394</v>
      </c>
      <c r="D8" s="214" t="s">
        <v>24</v>
      </c>
      <c r="E8" s="355">
        <f>'6.DL Soc.ekon.analīze'!D6</f>
        <v>7500</v>
      </c>
      <c r="F8" s="314">
        <f>'6.DL Soc.ekon.analīze'!E6</f>
        <v>7500</v>
      </c>
      <c r="G8" s="314">
        <f>'6.DL Soc.ekon.analīze'!F6</f>
        <v>7500</v>
      </c>
      <c r="H8" s="314">
        <f>'6.DL Soc.ekon.analīze'!G6</f>
        <v>7500</v>
      </c>
      <c r="I8" s="314">
        <f>'6.DL Soc.ekon.analīze'!H6</f>
        <v>7500</v>
      </c>
      <c r="J8" s="314">
        <f>'6.DL Soc.ekon.analīze'!I6</f>
        <v>7500</v>
      </c>
      <c r="K8" s="314">
        <f>'6.DL Soc.ekon.analīze'!J6</f>
        <v>7500</v>
      </c>
      <c r="L8" s="314">
        <f>'6.DL Soc.ekon.analīze'!K6</f>
        <v>7500</v>
      </c>
      <c r="M8" s="314">
        <f>'6.DL Soc.ekon.analīze'!L6</f>
        <v>7500</v>
      </c>
      <c r="N8" s="314">
        <f>'6.DL Soc.ekon.analīze'!M6</f>
        <v>7500</v>
      </c>
      <c r="O8" s="314">
        <f>'6.DL Soc.ekon.analīze'!N6</f>
        <v>7500</v>
      </c>
      <c r="P8" s="314">
        <f>'6.DL Soc.ekon.analīze'!O6</f>
        <v>7500</v>
      </c>
      <c r="Q8" s="314">
        <f>'6.DL Soc.ekon.analīze'!P6</f>
        <v>7500</v>
      </c>
      <c r="R8" s="314">
        <f>'6.DL Soc.ekon.analīze'!Q6</f>
        <v>7500</v>
      </c>
      <c r="S8" s="314">
        <f>'6.DL Soc.ekon.analīze'!R6</f>
        <v>7500</v>
      </c>
      <c r="T8" s="314">
        <f>'6.DL Soc.ekon.analīze'!S6</f>
        <v>7500</v>
      </c>
      <c r="U8" s="314">
        <f>'6.DL Soc.ekon.analīze'!T6</f>
        <v>7500</v>
      </c>
      <c r="V8" s="314">
        <f>'6.DL Soc.ekon.analīze'!U6</f>
        <v>7500</v>
      </c>
      <c r="W8" s="314">
        <f>'6.DL Soc.ekon.analīze'!V6</f>
        <v>7500</v>
      </c>
      <c r="X8" s="314">
        <f>'6.DL Soc.ekon.analīze'!W6</f>
        <v>7500</v>
      </c>
      <c r="Y8" s="314">
        <f>'6.DL Soc.ekon.analīze'!X6</f>
        <v>7500</v>
      </c>
      <c r="Z8" s="314">
        <f>'6.DL Soc.ekon.analīze'!Y6</f>
        <v>7500</v>
      </c>
      <c r="AA8" s="314">
        <f>'6.DL Soc.ekon.analīze'!Z6</f>
        <v>7500</v>
      </c>
      <c r="AB8" s="314">
        <f>'6.DL Soc.ekon.analīze'!AA6</f>
        <v>7500</v>
      </c>
      <c r="AC8" s="314">
        <f>'6.DL Soc.ekon.analīze'!AB6</f>
        <v>7500</v>
      </c>
      <c r="AD8" s="356">
        <f t="shared" ref="AD8:AD26" si="0">SUM(E8:AC8)</f>
        <v>187500</v>
      </c>
      <c r="AE8" s="261" t="b">
        <f>AD8='[1]13. RL Sociālekonomiskā an.'!U6</f>
        <v>0</v>
      </c>
    </row>
    <row r="9" spans="1:70" s="262" customFormat="1" ht="12.75" x14ac:dyDescent="0.2">
      <c r="A9" s="218"/>
      <c r="B9" s="828">
        <v>2</v>
      </c>
      <c r="C9" s="828" t="s">
        <v>395</v>
      </c>
      <c r="D9" s="187" t="s">
        <v>24</v>
      </c>
      <c r="E9" s="357">
        <f>SUM(E10:E11)</f>
        <v>7000</v>
      </c>
      <c r="F9" s="318">
        <f>SUM(F10:F11)</f>
        <v>7000</v>
      </c>
      <c r="G9" s="318">
        <f t="shared" ref="G9:AC9" si="1">SUM(G10:G11)</f>
        <v>7000</v>
      </c>
      <c r="H9" s="318">
        <f t="shared" si="1"/>
        <v>7000</v>
      </c>
      <c r="I9" s="318">
        <f t="shared" si="1"/>
        <v>7000</v>
      </c>
      <c r="J9" s="318">
        <f t="shared" si="1"/>
        <v>7000</v>
      </c>
      <c r="K9" s="318">
        <f t="shared" si="1"/>
        <v>7000</v>
      </c>
      <c r="L9" s="318">
        <f t="shared" si="1"/>
        <v>7000</v>
      </c>
      <c r="M9" s="318">
        <f t="shared" si="1"/>
        <v>7000</v>
      </c>
      <c r="N9" s="318">
        <f t="shared" si="1"/>
        <v>7000</v>
      </c>
      <c r="O9" s="318">
        <f t="shared" si="1"/>
        <v>7000</v>
      </c>
      <c r="P9" s="318">
        <f t="shared" si="1"/>
        <v>7000</v>
      </c>
      <c r="Q9" s="318">
        <f t="shared" si="1"/>
        <v>7000</v>
      </c>
      <c r="R9" s="318">
        <f t="shared" si="1"/>
        <v>7000</v>
      </c>
      <c r="S9" s="318">
        <f t="shared" si="1"/>
        <v>7000</v>
      </c>
      <c r="T9" s="318">
        <f t="shared" si="1"/>
        <v>7000</v>
      </c>
      <c r="U9" s="318">
        <f t="shared" si="1"/>
        <v>7000</v>
      </c>
      <c r="V9" s="318">
        <f t="shared" si="1"/>
        <v>7000</v>
      </c>
      <c r="W9" s="318">
        <f t="shared" si="1"/>
        <v>7000</v>
      </c>
      <c r="X9" s="318">
        <f t="shared" si="1"/>
        <v>7000</v>
      </c>
      <c r="Y9" s="318">
        <f t="shared" si="1"/>
        <v>7000</v>
      </c>
      <c r="Z9" s="318">
        <f t="shared" si="1"/>
        <v>7000</v>
      </c>
      <c r="AA9" s="318">
        <f t="shared" si="1"/>
        <v>7000</v>
      </c>
      <c r="AB9" s="318">
        <f t="shared" si="1"/>
        <v>7000</v>
      </c>
      <c r="AC9" s="318">
        <f t="shared" si="1"/>
        <v>7000</v>
      </c>
      <c r="AD9" s="358">
        <f t="shared" si="0"/>
        <v>175000</v>
      </c>
      <c r="AE9" s="261" t="b">
        <f>AD9='[1]13. RL Sociālekonomiskā an.'!U7</f>
        <v>0</v>
      </c>
    </row>
    <row r="10" spans="1:70" s="202" customFormat="1" ht="12.75" x14ac:dyDescent="0.2">
      <c r="A10" s="215"/>
      <c r="B10" s="824" t="s">
        <v>58</v>
      </c>
      <c r="C10" s="263" t="s">
        <v>91</v>
      </c>
      <c r="D10" s="31" t="s">
        <v>24</v>
      </c>
      <c r="E10" s="359">
        <f>'15.RL Investīciju naudas plūsma'!E6</f>
        <v>7000</v>
      </c>
      <c r="F10" s="316">
        <f>'15.RL Investīciju naudas plūsma'!F6</f>
        <v>7000</v>
      </c>
      <c r="G10" s="316">
        <f>'15.RL Investīciju naudas plūsma'!G6</f>
        <v>7000</v>
      </c>
      <c r="H10" s="316">
        <f>'15.RL Investīciju naudas plūsma'!H6</f>
        <v>7000</v>
      </c>
      <c r="I10" s="316">
        <f>'15.RL Investīciju naudas plūsma'!I6</f>
        <v>7000</v>
      </c>
      <c r="J10" s="316">
        <f>'15.RL Investīciju naudas plūsma'!J6</f>
        <v>7000</v>
      </c>
      <c r="K10" s="316">
        <f>'15.RL Investīciju naudas plūsma'!K6</f>
        <v>7000</v>
      </c>
      <c r="L10" s="316">
        <f>'15.RL Investīciju naudas plūsma'!L6</f>
        <v>7000</v>
      </c>
      <c r="M10" s="316">
        <f>'15.RL Investīciju naudas plūsma'!M6</f>
        <v>7000</v>
      </c>
      <c r="N10" s="316">
        <f>'15.RL Investīciju naudas plūsma'!N6</f>
        <v>7000</v>
      </c>
      <c r="O10" s="316">
        <f>'15.RL Investīciju naudas plūsma'!O6</f>
        <v>7000</v>
      </c>
      <c r="P10" s="316">
        <f>'15.RL Investīciju naudas plūsma'!P6</f>
        <v>7000</v>
      </c>
      <c r="Q10" s="316">
        <f>'15.RL Investīciju naudas plūsma'!Q6</f>
        <v>7000</v>
      </c>
      <c r="R10" s="316">
        <f>'15.RL Investīciju naudas plūsma'!R6</f>
        <v>7000</v>
      </c>
      <c r="S10" s="316">
        <f>'15.RL Investīciju naudas plūsma'!S6</f>
        <v>7000</v>
      </c>
      <c r="T10" s="316">
        <f>'15.RL Investīciju naudas plūsma'!T6</f>
        <v>7000</v>
      </c>
      <c r="U10" s="316">
        <f>'15.RL Investīciju naudas plūsma'!U6</f>
        <v>7000</v>
      </c>
      <c r="V10" s="316">
        <f>'15.RL Investīciju naudas plūsma'!V6</f>
        <v>7000</v>
      </c>
      <c r="W10" s="316">
        <f>'15.RL Investīciju naudas plūsma'!W6</f>
        <v>7000</v>
      </c>
      <c r="X10" s="316">
        <f>'15.RL Investīciju naudas plūsma'!X6</f>
        <v>7000</v>
      </c>
      <c r="Y10" s="316">
        <f>'15.RL Investīciju naudas plūsma'!Y6</f>
        <v>7000</v>
      </c>
      <c r="Z10" s="316">
        <f>'15.RL Investīciju naudas plūsma'!Z6</f>
        <v>7000</v>
      </c>
      <c r="AA10" s="316">
        <f>'15.RL Investīciju naudas plūsma'!AA6</f>
        <v>7000</v>
      </c>
      <c r="AB10" s="316">
        <f>'15.RL Investīciju naudas plūsma'!AB6</f>
        <v>7000</v>
      </c>
      <c r="AC10" s="316">
        <f>'15.RL Investīciju naudas plūsma'!AC6</f>
        <v>7000</v>
      </c>
      <c r="AD10" s="358">
        <f t="shared" si="0"/>
        <v>175000</v>
      </c>
      <c r="AE10" s="260"/>
    </row>
    <row r="11" spans="1:70" s="202" customFormat="1" ht="12.75" x14ac:dyDescent="0.2">
      <c r="A11" s="215"/>
      <c r="B11" s="824" t="s">
        <v>59</v>
      </c>
      <c r="C11" s="263" t="s">
        <v>87</v>
      </c>
      <c r="D11" s="31" t="s">
        <v>24</v>
      </c>
      <c r="E11" s="359">
        <f>'15.RL Investīciju naudas plūsma'!E11</f>
        <v>0</v>
      </c>
      <c r="F11" s="316">
        <f>'15.RL Investīciju naudas plūsma'!F11</f>
        <v>0</v>
      </c>
      <c r="G11" s="316">
        <f>'15.RL Investīciju naudas plūsma'!G11</f>
        <v>0</v>
      </c>
      <c r="H11" s="316">
        <f>'15.RL Investīciju naudas plūsma'!H11</f>
        <v>0</v>
      </c>
      <c r="I11" s="316">
        <f>'15.RL Investīciju naudas plūsma'!I11</f>
        <v>0</v>
      </c>
      <c r="J11" s="316">
        <f>'15.RL Investīciju naudas plūsma'!J11</f>
        <v>0</v>
      </c>
      <c r="K11" s="316">
        <f>'15.RL Investīciju naudas plūsma'!K11</f>
        <v>0</v>
      </c>
      <c r="L11" s="316">
        <f>'15.RL Investīciju naudas plūsma'!L11</f>
        <v>0</v>
      </c>
      <c r="M11" s="316">
        <f>'15.RL Investīciju naudas plūsma'!M11</f>
        <v>0</v>
      </c>
      <c r="N11" s="316">
        <f>'15.RL Investīciju naudas plūsma'!N11</f>
        <v>0</v>
      </c>
      <c r="O11" s="316">
        <f>'15.RL Investīciju naudas plūsma'!O11</f>
        <v>0</v>
      </c>
      <c r="P11" s="316">
        <f>'15.RL Investīciju naudas plūsma'!P11</f>
        <v>0</v>
      </c>
      <c r="Q11" s="316">
        <f>'15.RL Investīciju naudas plūsma'!Q11</f>
        <v>0</v>
      </c>
      <c r="R11" s="316">
        <f>'15.RL Investīciju naudas plūsma'!R11</f>
        <v>0</v>
      </c>
      <c r="S11" s="316">
        <f>'15.RL Investīciju naudas plūsma'!S11</f>
        <v>0</v>
      </c>
      <c r="T11" s="316">
        <f>'15.RL Investīciju naudas plūsma'!T11</f>
        <v>0</v>
      </c>
      <c r="U11" s="316">
        <f>'15.RL Investīciju naudas plūsma'!U11</f>
        <v>0</v>
      </c>
      <c r="V11" s="316">
        <f>'15.RL Investīciju naudas plūsma'!V11</f>
        <v>0</v>
      </c>
      <c r="W11" s="316">
        <f>'15.RL Investīciju naudas plūsma'!W11</f>
        <v>0</v>
      </c>
      <c r="X11" s="316">
        <f>'15.RL Investīciju naudas plūsma'!X11</f>
        <v>0</v>
      </c>
      <c r="Y11" s="316">
        <f>'15.RL Investīciju naudas plūsma'!Y11</f>
        <v>0</v>
      </c>
      <c r="Z11" s="316">
        <f>'15.RL Investīciju naudas plūsma'!Z11</f>
        <v>0</v>
      </c>
      <c r="AA11" s="316">
        <f>'15.RL Investīciju naudas plūsma'!AA11</f>
        <v>0</v>
      </c>
      <c r="AB11" s="316">
        <f>'15.RL Investīciju naudas plūsma'!AB11</f>
        <v>0</v>
      </c>
      <c r="AC11" s="316">
        <f>'15.RL Investīciju naudas plūsma'!AC11</f>
        <v>0</v>
      </c>
      <c r="AD11" s="358">
        <f t="shared" si="0"/>
        <v>0</v>
      </c>
      <c r="AE11" s="260"/>
    </row>
    <row r="12" spans="1:70" s="262" customFormat="1" ht="12.75" x14ac:dyDescent="0.2">
      <c r="A12" s="218"/>
      <c r="B12" s="828">
        <v>3</v>
      </c>
      <c r="C12" s="264" t="s">
        <v>396</v>
      </c>
      <c r="D12" s="187" t="s">
        <v>24</v>
      </c>
      <c r="E12" s="357">
        <f>E9+E8</f>
        <v>14500</v>
      </c>
      <c r="F12" s="318">
        <f>F9+F8</f>
        <v>14500</v>
      </c>
      <c r="G12" s="318">
        <f>G9+G8</f>
        <v>14500</v>
      </c>
      <c r="H12" s="318">
        <f t="shared" ref="H12:AC12" si="2">H9+H8</f>
        <v>14500</v>
      </c>
      <c r="I12" s="318">
        <f t="shared" si="2"/>
        <v>14500</v>
      </c>
      <c r="J12" s="318">
        <f t="shared" si="2"/>
        <v>14500</v>
      </c>
      <c r="K12" s="318">
        <f t="shared" si="2"/>
        <v>14500</v>
      </c>
      <c r="L12" s="318">
        <f t="shared" si="2"/>
        <v>14500</v>
      </c>
      <c r="M12" s="318">
        <f t="shared" si="2"/>
        <v>14500</v>
      </c>
      <c r="N12" s="318">
        <f t="shared" si="2"/>
        <v>14500</v>
      </c>
      <c r="O12" s="318">
        <f t="shared" si="2"/>
        <v>14500</v>
      </c>
      <c r="P12" s="318">
        <f t="shared" si="2"/>
        <v>14500</v>
      </c>
      <c r="Q12" s="318">
        <f t="shared" si="2"/>
        <v>14500</v>
      </c>
      <c r="R12" s="318">
        <f t="shared" si="2"/>
        <v>14500</v>
      </c>
      <c r="S12" s="318">
        <f t="shared" si="2"/>
        <v>14500</v>
      </c>
      <c r="T12" s="318">
        <f t="shared" si="2"/>
        <v>14500</v>
      </c>
      <c r="U12" s="318">
        <f t="shared" si="2"/>
        <v>14500</v>
      </c>
      <c r="V12" s="318">
        <f t="shared" si="2"/>
        <v>14500</v>
      </c>
      <c r="W12" s="318">
        <f t="shared" si="2"/>
        <v>14500</v>
      </c>
      <c r="X12" s="318">
        <f t="shared" si="2"/>
        <v>14500</v>
      </c>
      <c r="Y12" s="318">
        <f t="shared" si="2"/>
        <v>14500</v>
      </c>
      <c r="Z12" s="318">
        <f t="shared" si="2"/>
        <v>14500</v>
      </c>
      <c r="AA12" s="318">
        <f t="shared" si="2"/>
        <v>14500</v>
      </c>
      <c r="AB12" s="318">
        <f t="shared" si="2"/>
        <v>14500</v>
      </c>
      <c r="AC12" s="318">
        <f t="shared" si="2"/>
        <v>14500</v>
      </c>
      <c r="AD12" s="358">
        <f t="shared" si="0"/>
        <v>362500</v>
      </c>
      <c r="AE12" s="261"/>
    </row>
    <row r="13" spans="1:70" s="262" customFormat="1" ht="12.75" x14ac:dyDescent="0.2">
      <c r="A13" s="218"/>
      <c r="B13" s="828">
        <v>4</v>
      </c>
      <c r="C13" s="27" t="s">
        <v>345</v>
      </c>
      <c r="D13" s="187" t="s">
        <v>24</v>
      </c>
      <c r="E13" s="360">
        <f>'6.DL Soc.ekon.analīze'!D16</f>
        <v>4500</v>
      </c>
      <c r="F13" s="319">
        <f>'6.DL Soc.ekon.analīze'!E16</f>
        <v>4500</v>
      </c>
      <c r="G13" s="319">
        <f>'6.DL Soc.ekon.analīze'!F16</f>
        <v>4500</v>
      </c>
      <c r="H13" s="319">
        <f>'6.DL Soc.ekon.analīze'!G16</f>
        <v>4500</v>
      </c>
      <c r="I13" s="319">
        <f>'6.DL Soc.ekon.analīze'!H16</f>
        <v>4500</v>
      </c>
      <c r="J13" s="319">
        <f>'6.DL Soc.ekon.analīze'!I16</f>
        <v>4500</v>
      </c>
      <c r="K13" s="319">
        <f>'6.DL Soc.ekon.analīze'!J16</f>
        <v>4500</v>
      </c>
      <c r="L13" s="319">
        <f>'6.DL Soc.ekon.analīze'!K16</f>
        <v>4500</v>
      </c>
      <c r="M13" s="319">
        <f>'6.DL Soc.ekon.analīze'!L16</f>
        <v>4500</v>
      </c>
      <c r="N13" s="319">
        <f>'6.DL Soc.ekon.analīze'!M16</f>
        <v>4500</v>
      </c>
      <c r="O13" s="319">
        <f>'6.DL Soc.ekon.analīze'!N16</f>
        <v>4500</v>
      </c>
      <c r="P13" s="319">
        <f>'6.DL Soc.ekon.analīze'!O16</f>
        <v>4500</v>
      </c>
      <c r="Q13" s="319">
        <f>'6.DL Soc.ekon.analīze'!P16</f>
        <v>4500</v>
      </c>
      <c r="R13" s="319">
        <f>'6.DL Soc.ekon.analīze'!Q16</f>
        <v>4500</v>
      </c>
      <c r="S13" s="319">
        <f>'6.DL Soc.ekon.analīze'!R16</f>
        <v>4500</v>
      </c>
      <c r="T13" s="319">
        <f>'6.DL Soc.ekon.analīze'!S16</f>
        <v>4500</v>
      </c>
      <c r="U13" s="319">
        <f>'6.DL Soc.ekon.analīze'!T16</f>
        <v>4500</v>
      </c>
      <c r="V13" s="319">
        <f>'6.DL Soc.ekon.analīze'!U16</f>
        <v>4500</v>
      </c>
      <c r="W13" s="319">
        <f>'6.DL Soc.ekon.analīze'!V16</f>
        <v>4500</v>
      </c>
      <c r="X13" s="319">
        <f>'6.DL Soc.ekon.analīze'!W16</f>
        <v>4500</v>
      </c>
      <c r="Y13" s="319">
        <f>'6.DL Soc.ekon.analīze'!X16</f>
        <v>4500</v>
      </c>
      <c r="Z13" s="319">
        <f>'6.DL Soc.ekon.analīze'!Y16</f>
        <v>4500</v>
      </c>
      <c r="AA13" s="319">
        <f>'6.DL Soc.ekon.analīze'!Z16</f>
        <v>4500</v>
      </c>
      <c r="AB13" s="319">
        <f>'6.DL Soc.ekon.analīze'!AA16</f>
        <v>4500</v>
      </c>
      <c r="AC13" s="319">
        <f>'6.DL Soc.ekon.analīze'!AB16</f>
        <v>4500</v>
      </c>
      <c r="AD13" s="358">
        <f t="shared" si="0"/>
        <v>112500</v>
      </c>
      <c r="AE13" s="261"/>
    </row>
    <row r="14" spans="1:70" s="262" customFormat="1" ht="12.75" x14ac:dyDescent="0.2">
      <c r="A14" s="218"/>
      <c r="B14" s="828">
        <v>5</v>
      </c>
      <c r="C14" s="27" t="s">
        <v>397</v>
      </c>
      <c r="D14" s="187" t="s">
        <v>24</v>
      </c>
      <c r="E14" s="357">
        <f>E15+E18</f>
        <v>39117.949999999997</v>
      </c>
      <c r="F14" s="318">
        <f>F15+F18</f>
        <v>39117.949999999997</v>
      </c>
      <c r="G14" s="318">
        <f>G15+G18</f>
        <v>34117.949999999997</v>
      </c>
      <c r="H14" s="318">
        <f>H15+H18</f>
        <v>4117.9500000000007</v>
      </c>
      <c r="I14" s="318">
        <f>I15+I18</f>
        <v>4117.9500000000007</v>
      </c>
      <c r="J14" s="318">
        <f t="shared" ref="J14:T14" si="3">J15+J18</f>
        <v>4117.9500000000007</v>
      </c>
      <c r="K14" s="318">
        <f t="shared" si="3"/>
        <v>4117.9500000000007</v>
      </c>
      <c r="L14" s="318">
        <f t="shared" si="3"/>
        <v>4117.9500000000007</v>
      </c>
      <c r="M14" s="318">
        <f t="shared" si="3"/>
        <v>4117.9500000000007</v>
      </c>
      <c r="N14" s="318">
        <f t="shared" si="3"/>
        <v>4117.9500000000007</v>
      </c>
      <c r="O14" s="318">
        <f t="shared" si="3"/>
        <v>4117.9500000000007</v>
      </c>
      <c r="P14" s="318">
        <f t="shared" si="3"/>
        <v>4117.9500000000007</v>
      </c>
      <c r="Q14" s="318">
        <f t="shared" si="3"/>
        <v>4117.9500000000007</v>
      </c>
      <c r="R14" s="318">
        <f t="shared" si="3"/>
        <v>4117.9500000000007</v>
      </c>
      <c r="S14" s="318">
        <f t="shared" si="3"/>
        <v>4117.9500000000007</v>
      </c>
      <c r="T14" s="318">
        <f t="shared" si="3"/>
        <v>4117.9500000000007</v>
      </c>
      <c r="U14" s="318">
        <f t="shared" ref="U14:AC14" si="4">U15+U18</f>
        <v>4117.9500000000007</v>
      </c>
      <c r="V14" s="318">
        <f t="shared" si="4"/>
        <v>4117.9500000000007</v>
      </c>
      <c r="W14" s="318">
        <f t="shared" si="4"/>
        <v>4117.9500000000007</v>
      </c>
      <c r="X14" s="318">
        <f t="shared" si="4"/>
        <v>4117.9500000000007</v>
      </c>
      <c r="Y14" s="318">
        <f t="shared" si="4"/>
        <v>4117.9500000000007</v>
      </c>
      <c r="Z14" s="318">
        <f t="shared" si="4"/>
        <v>4117.9500000000007</v>
      </c>
      <c r="AA14" s="318">
        <f t="shared" si="4"/>
        <v>4117.9500000000007</v>
      </c>
      <c r="AB14" s="318">
        <f t="shared" si="4"/>
        <v>4117.9500000000007</v>
      </c>
      <c r="AC14" s="318">
        <f t="shared" si="4"/>
        <v>4117.9500000000007</v>
      </c>
      <c r="AD14" s="358">
        <f t="shared" si="0"/>
        <v>202948.75000000017</v>
      </c>
      <c r="AE14" s="265"/>
    </row>
    <row r="15" spans="1:70" s="202" customFormat="1" ht="12.75" x14ac:dyDescent="0.2">
      <c r="A15" s="215"/>
      <c r="B15" s="69" t="s">
        <v>279</v>
      </c>
      <c r="C15" s="266" t="s">
        <v>98</v>
      </c>
      <c r="D15" s="31" t="s">
        <v>24</v>
      </c>
      <c r="E15" s="359">
        <f>'15.RL Investīciju naudas plūsma'!E8</f>
        <v>35000</v>
      </c>
      <c r="F15" s="316">
        <f>'15.RL Investīciju naudas plūsma'!F8</f>
        <v>35000</v>
      </c>
      <c r="G15" s="316">
        <f>'15.RL Investīciju naudas plūsma'!G8</f>
        <v>30000</v>
      </c>
      <c r="H15" s="316">
        <f>'15.RL Investīciju naudas plūsma'!H8</f>
        <v>0</v>
      </c>
      <c r="I15" s="316">
        <f>'15.RL Investīciju naudas plūsma'!I8</f>
        <v>0</v>
      </c>
      <c r="J15" s="316">
        <f>'15.RL Investīciju naudas plūsma'!J8</f>
        <v>0</v>
      </c>
      <c r="K15" s="316">
        <f>'15.RL Investīciju naudas plūsma'!K8</f>
        <v>0</v>
      </c>
      <c r="L15" s="316">
        <f>'15.RL Investīciju naudas plūsma'!L8</f>
        <v>0</v>
      </c>
      <c r="M15" s="316">
        <f>'15.RL Investīciju naudas plūsma'!M8</f>
        <v>0</v>
      </c>
      <c r="N15" s="316">
        <f>'15.RL Investīciju naudas plūsma'!N8</f>
        <v>0</v>
      </c>
      <c r="O15" s="316">
        <f>'15.RL Investīciju naudas plūsma'!O8</f>
        <v>0</v>
      </c>
      <c r="P15" s="316">
        <f>'15.RL Investīciju naudas plūsma'!P8</f>
        <v>0</v>
      </c>
      <c r="Q15" s="316">
        <f>'15.RL Investīciju naudas plūsma'!Q8</f>
        <v>0</v>
      </c>
      <c r="R15" s="316">
        <f>'15.RL Investīciju naudas plūsma'!R8</f>
        <v>0</v>
      </c>
      <c r="S15" s="316">
        <f>'15.RL Investīciju naudas plūsma'!S8</f>
        <v>0</v>
      </c>
      <c r="T15" s="316">
        <f>'15.RL Investīciju naudas plūsma'!T8</f>
        <v>0</v>
      </c>
      <c r="U15" s="316">
        <f>'15.RL Investīciju naudas plūsma'!U8</f>
        <v>0</v>
      </c>
      <c r="V15" s="316">
        <f>'15.RL Investīciju naudas plūsma'!V8</f>
        <v>0</v>
      </c>
      <c r="W15" s="316">
        <f>'15.RL Investīciju naudas plūsma'!W8</f>
        <v>0</v>
      </c>
      <c r="X15" s="316">
        <f>'15.RL Investīciju naudas plūsma'!X8</f>
        <v>0</v>
      </c>
      <c r="Y15" s="316">
        <f>'15.RL Investīciju naudas plūsma'!Y8</f>
        <v>0</v>
      </c>
      <c r="Z15" s="316">
        <f>'15.RL Investīciju naudas plūsma'!Z8</f>
        <v>0</v>
      </c>
      <c r="AA15" s="316">
        <f>'15.RL Investīciju naudas plūsma'!AA8</f>
        <v>0</v>
      </c>
      <c r="AB15" s="316">
        <f>'15.RL Investīciju naudas plūsma'!AB8</f>
        <v>0</v>
      </c>
      <c r="AC15" s="316">
        <f>'15.RL Investīciju naudas plūsma'!AC8</f>
        <v>0</v>
      </c>
      <c r="AD15" s="358">
        <f t="shared" si="0"/>
        <v>100000</v>
      </c>
      <c r="AE15" s="260" t="b">
        <f>AD15=SUM(AD16:AD17)</f>
        <v>1</v>
      </c>
    </row>
    <row r="16" spans="1:70" s="202" customFormat="1" ht="12.75" x14ac:dyDescent="0.2">
      <c r="A16" s="215"/>
      <c r="B16" s="69" t="s">
        <v>398</v>
      </c>
      <c r="C16" s="267" t="s">
        <v>399</v>
      </c>
      <c r="D16" s="31" t="s">
        <v>24</v>
      </c>
      <c r="E16" s="359">
        <f>'6.DL Soc.ekon.analīze'!D28</f>
        <v>500</v>
      </c>
      <c r="F16" s="316">
        <f>'6.DL Soc.ekon.analīze'!E28</f>
        <v>500</v>
      </c>
      <c r="G16" s="316">
        <f>'6.DL Soc.ekon.analīze'!F28</f>
        <v>500</v>
      </c>
      <c r="H16" s="316">
        <f>'6.DL Soc.ekon.analīze'!G28</f>
        <v>500</v>
      </c>
      <c r="I16" s="316">
        <f>'6.DL Soc.ekon.analīze'!H28</f>
        <v>500</v>
      </c>
      <c r="J16" s="316">
        <f>'6.DL Soc.ekon.analīze'!I28</f>
        <v>500</v>
      </c>
      <c r="K16" s="316">
        <f>'6.DL Soc.ekon.analīze'!J28</f>
        <v>500</v>
      </c>
      <c r="L16" s="316">
        <f>'6.DL Soc.ekon.analīze'!K28</f>
        <v>500</v>
      </c>
      <c r="M16" s="316">
        <f>'6.DL Soc.ekon.analīze'!L28</f>
        <v>500</v>
      </c>
      <c r="N16" s="316">
        <f>'6.DL Soc.ekon.analīze'!M28</f>
        <v>500</v>
      </c>
      <c r="O16" s="316">
        <f>'6.DL Soc.ekon.analīze'!N28</f>
        <v>500</v>
      </c>
      <c r="P16" s="316">
        <f>'6.DL Soc.ekon.analīze'!O28</f>
        <v>500</v>
      </c>
      <c r="Q16" s="316">
        <f>'6.DL Soc.ekon.analīze'!P28</f>
        <v>500</v>
      </c>
      <c r="R16" s="316">
        <f>'6.DL Soc.ekon.analīze'!Q28</f>
        <v>500</v>
      </c>
      <c r="S16" s="316">
        <f>'6.DL Soc.ekon.analīze'!R28</f>
        <v>500</v>
      </c>
      <c r="T16" s="316">
        <f>'6.DL Soc.ekon.analīze'!S28</f>
        <v>500</v>
      </c>
      <c r="U16" s="316">
        <f>'6.DL Soc.ekon.analīze'!T28</f>
        <v>500</v>
      </c>
      <c r="V16" s="316">
        <f>'6.DL Soc.ekon.analīze'!U28</f>
        <v>500</v>
      </c>
      <c r="W16" s="316">
        <f>'6.DL Soc.ekon.analīze'!V28</f>
        <v>500</v>
      </c>
      <c r="X16" s="316">
        <f>'6.DL Soc.ekon.analīze'!W28</f>
        <v>500</v>
      </c>
      <c r="Y16" s="316">
        <f>'6.DL Soc.ekon.analīze'!X28</f>
        <v>500</v>
      </c>
      <c r="Z16" s="316">
        <f>'6.DL Soc.ekon.analīze'!Y28</f>
        <v>500</v>
      </c>
      <c r="AA16" s="316">
        <f>'6.DL Soc.ekon.analīze'!Z28</f>
        <v>500</v>
      </c>
      <c r="AB16" s="316">
        <f>'6.DL Soc.ekon.analīze'!AA28</f>
        <v>500</v>
      </c>
      <c r="AC16" s="316">
        <f>'6.DL Soc.ekon.analīze'!AB28</f>
        <v>500</v>
      </c>
      <c r="AD16" s="358">
        <f t="shared" si="0"/>
        <v>12500</v>
      </c>
      <c r="AE16" s="260"/>
    </row>
    <row r="17" spans="1:32" s="202" customFormat="1" ht="12.75" x14ac:dyDescent="0.2">
      <c r="A17" s="215"/>
      <c r="B17" s="69" t="s">
        <v>400</v>
      </c>
      <c r="C17" s="267" t="s">
        <v>401</v>
      </c>
      <c r="D17" s="31" t="s">
        <v>24</v>
      </c>
      <c r="E17" s="359">
        <f>E15-E16</f>
        <v>34500</v>
      </c>
      <c r="F17" s="316">
        <f>F15-F16</f>
        <v>34500</v>
      </c>
      <c r="G17" s="316">
        <f t="shared" ref="G17:AC17" si="5">G15-G16</f>
        <v>29500</v>
      </c>
      <c r="H17" s="316">
        <f t="shared" si="5"/>
        <v>-500</v>
      </c>
      <c r="I17" s="316">
        <f t="shared" si="5"/>
        <v>-500</v>
      </c>
      <c r="J17" s="316">
        <f t="shared" si="5"/>
        <v>-500</v>
      </c>
      <c r="K17" s="316">
        <f t="shared" si="5"/>
        <v>-500</v>
      </c>
      <c r="L17" s="316">
        <f t="shared" si="5"/>
        <v>-500</v>
      </c>
      <c r="M17" s="316">
        <f t="shared" si="5"/>
        <v>-500</v>
      </c>
      <c r="N17" s="316">
        <f t="shared" si="5"/>
        <v>-500</v>
      </c>
      <c r="O17" s="316">
        <f t="shared" si="5"/>
        <v>-500</v>
      </c>
      <c r="P17" s="316">
        <f t="shared" si="5"/>
        <v>-500</v>
      </c>
      <c r="Q17" s="316">
        <f t="shared" si="5"/>
        <v>-500</v>
      </c>
      <c r="R17" s="316">
        <f t="shared" si="5"/>
        <v>-500</v>
      </c>
      <c r="S17" s="316">
        <f t="shared" si="5"/>
        <v>-500</v>
      </c>
      <c r="T17" s="316">
        <f t="shared" si="5"/>
        <v>-500</v>
      </c>
      <c r="U17" s="316">
        <f t="shared" si="5"/>
        <v>-500</v>
      </c>
      <c r="V17" s="316">
        <f t="shared" si="5"/>
        <v>-500</v>
      </c>
      <c r="W17" s="316">
        <f t="shared" si="5"/>
        <v>-500</v>
      </c>
      <c r="X17" s="316">
        <f t="shared" si="5"/>
        <v>-500</v>
      </c>
      <c r="Y17" s="316">
        <f t="shared" si="5"/>
        <v>-500</v>
      </c>
      <c r="Z17" s="316">
        <f t="shared" si="5"/>
        <v>-500</v>
      </c>
      <c r="AA17" s="316">
        <f t="shared" si="5"/>
        <v>-500</v>
      </c>
      <c r="AB17" s="316">
        <f t="shared" si="5"/>
        <v>-500</v>
      </c>
      <c r="AC17" s="316">
        <f t="shared" si="5"/>
        <v>-500</v>
      </c>
      <c r="AD17" s="358">
        <f t="shared" si="0"/>
        <v>87500</v>
      </c>
      <c r="AE17" s="260"/>
    </row>
    <row r="18" spans="1:32" s="202" customFormat="1" ht="12.75" x14ac:dyDescent="0.2">
      <c r="A18" s="215"/>
      <c r="B18" s="69" t="s">
        <v>280</v>
      </c>
      <c r="C18" s="266" t="s">
        <v>123</v>
      </c>
      <c r="D18" s="31" t="s">
        <v>24</v>
      </c>
      <c r="E18" s="359">
        <f>'15.RL Investīciju naudas plūsma'!E7</f>
        <v>4117.9500000000007</v>
      </c>
      <c r="F18" s="316">
        <f>'15.RL Investīciju naudas plūsma'!F7</f>
        <v>4117.9500000000007</v>
      </c>
      <c r="G18" s="316">
        <f>'15.RL Investīciju naudas plūsma'!G7</f>
        <v>4117.9500000000007</v>
      </c>
      <c r="H18" s="316">
        <f>'15.RL Investīciju naudas plūsma'!H7</f>
        <v>4117.9500000000007</v>
      </c>
      <c r="I18" s="316">
        <f>'15.RL Investīciju naudas plūsma'!I7</f>
        <v>4117.9500000000007</v>
      </c>
      <c r="J18" s="316">
        <f>'15.RL Investīciju naudas plūsma'!J7</f>
        <v>4117.9500000000007</v>
      </c>
      <c r="K18" s="316">
        <f>'15.RL Investīciju naudas plūsma'!K7</f>
        <v>4117.9500000000007</v>
      </c>
      <c r="L18" s="316">
        <f>'15.RL Investīciju naudas plūsma'!L7</f>
        <v>4117.9500000000007</v>
      </c>
      <c r="M18" s="316">
        <f>'15.RL Investīciju naudas plūsma'!M7</f>
        <v>4117.9500000000007</v>
      </c>
      <c r="N18" s="316">
        <f>'15.RL Investīciju naudas plūsma'!N7</f>
        <v>4117.9500000000007</v>
      </c>
      <c r="O18" s="316">
        <f>'15.RL Investīciju naudas plūsma'!O7</f>
        <v>4117.9500000000007</v>
      </c>
      <c r="P18" s="316">
        <f>'15.RL Investīciju naudas plūsma'!P7</f>
        <v>4117.9500000000007</v>
      </c>
      <c r="Q18" s="316">
        <f>'15.RL Investīciju naudas plūsma'!Q7</f>
        <v>4117.9500000000007</v>
      </c>
      <c r="R18" s="316">
        <f>'15.RL Investīciju naudas plūsma'!R7</f>
        <v>4117.9500000000007</v>
      </c>
      <c r="S18" s="316">
        <f>'15.RL Investīciju naudas plūsma'!S7</f>
        <v>4117.9500000000007</v>
      </c>
      <c r="T18" s="316">
        <f>'15.RL Investīciju naudas plūsma'!T7</f>
        <v>4117.9500000000007</v>
      </c>
      <c r="U18" s="316">
        <f>'15.RL Investīciju naudas plūsma'!U7</f>
        <v>4117.9500000000007</v>
      </c>
      <c r="V18" s="316">
        <f>'15.RL Investīciju naudas plūsma'!V7</f>
        <v>4117.9500000000007</v>
      </c>
      <c r="W18" s="316">
        <f>'15.RL Investīciju naudas plūsma'!W7</f>
        <v>4117.9500000000007</v>
      </c>
      <c r="X18" s="316">
        <f>'15.RL Investīciju naudas plūsma'!X7</f>
        <v>4117.9500000000007</v>
      </c>
      <c r="Y18" s="316">
        <f>'15.RL Investīciju naudas plūsma'!Y7</f>
        <v>4117.9500000000007</v>
      </c>
      <c r="Z18" s="316">
        <f>'15.RL Investīciju naudas plūsma'!Z7</f>
        <v>4117.9500000000007</v>
      </c>
      <c r="AA18" s="316">
        <f>'15.RL Investīciju naudas plūsma'!AA7</f>
        <v>4117.9500000000007</v>
      </c>
      <c r="AB18" s="316">
        <f>'15.RL Investīciju naudas plūsma'!AB7</f>
        <v>4117.9500000000007</v>
      </c>
      <c r="AC18" s="316">
        <f>'15.RL Investīciju naudas plūsma'!AC7</f>
        <v>4117.9500000000007</v>
      </c>
      <c r="AD18" s="358">
        <f t="shared" si="0"/>
        <v>102948.74999999996</v>
      </c>
      <c r="AE18" s="260" t="b">
        <f>AD18=SUM(AD19:AD20)</f>
        <v>1</v>
      </c>
    </row>
    <row r="19" spans="1:32" s="269" customFormat="1" ht="12.75" x14ac:dyDescent="0.2">
      <c r="A19" s="219"/>
      <c r="B19" s="268" t="s">
        <v>402</v>
      </c>
      <c r="C19" s="267" t="s">
        <v>399</v>
      </c>
      <c r="D19" s="31" t="s">
        <v>24</v>
      </c>
      <c r="E19" s="359">
        <f>'6.DL Soc.ekon.analīze'!D27</f>
        <v>1500</v>
      </c>
      <c r="F19" s="316">
        <f>'6.DL Soc.ekon.analīze'!E27</f>
        <v>1500</v>
      </c>
      <c r="G19" s="316">
        <f>'6.DL Soc.ekon.analīze'!F27</f>
        <v>1500</v>
      </c>
      <c r="H19" s="316">
        <f>'6.DL Soc.ekon.analīze'!G27</f>
        <v>1500</v>
      </c>
      <c r="I19" s="316">
        <f>'6.DL Soc.ekon.analīze'!H27</f>
        <v>1500</v>
      </c>
      <c r="J19" s="316">
        <f>'6.DL Soc.ekon.analīze'!I27</f>
        <v>1500</v>
      </c>
      <c r="K19" s="316">
        <f>'6.DL Soc.ekon.analīze'!J27</f>
        <v>1500</v>
      </c>
      <c r="L19" s="316">
        <f>'6.DL Soc.ekon.analīze'!K27</f>
        <v>1500</v>
      </c>
      <c r="M19" s="316">
        <f>'6.DL Soc.ekon.analīze'!L27</f>
        <v>1500</v>
      </c>
      <c r="N19" s="316">
        <f>'6.DL Soc.ekon.analīze'!M27</f>
        <v>1500</v>
      </c>
      <c r="O19" s="316">
        <f>'6.DL Soc.ekon.analīze'!N27</f>
        <v>1500</v>
      </c>
      <c r="P19" s="316">
        <f>'6.DL Soc.ekon.analīze'!O27</f>
        <v>1500</v>
      </c>
      <c r="Q19" s="316">
        <f>'6.DL Soc.ekon.analīze'!P27</f>
        <v>1500</v>
      </c>
      <c r="R19" s="316">
        <f>'6.DL Soc.ekon.analīze'!Q27</f>
        <v>1500</v>
      </c>
      <c r="S19" s="316">
        <f>'6.DL Soc.ekon.analīze'!R27</f>
        <v>1500</v>
      </c>
      <c r="T19" s="316">
        <f>'6.DL Soc.ekon.analīze'!S27</f>
        <v>1500</v>
      </c>
      <c r="U19" s="316">
        <f>'6.DL Soc.ekon.analīze'!T27</f>
        <v>1500</v>
      </c>
      <c r="V19" s="316">
        <f>'6.DL Soc.ekon.analīze'!U27</f>
        <v>1500</v>
      </c>
      <c r="W19" s="316">
        <f>'6.DL Soc.ekon.analīze'!V27</f>
        <v>1500</v>
      </c>
      <c r="X19" s="316">
        <f>'6.DL Soc.ekon.analīze'!W27</f>
        <v>1500</v>
      </c>
      <c r="Y19" s="316">
        <f>'6.DL Soc.ekon.analīze'!X27</f>
        <v>1500</v>
      </c>
      <c r="Z19" s="316">
        <f>'6.DL Soc.ekon.analīze'!Y27</f>
        <v>1500</v>
      </c>
      <c r="AA19" s="316">
        <f>'6.DL Soc.ekon.analīze'!Z27</f>
        <v>1500</v>
      </c>
      <c r="AB19" s="316">
        <f>'6.DL Soc.ekon.analīze'!AA27</f>
        <v>1500</v>
      </c>
      <c r="AC19" s="316">
        <f>'6.DL Soc.ekon.analīze'!AB27</f>
        <v>1500</v>
      </c>
      <c r="AD19" s="358">
        <f t="shared" si="0"/>
        <v>37500</v>
      </c>
    </row>
    <row r="20" spans="1:32" s="269" customFormat="1" ht="12.75" x14ac:dyDescent="0.2">
      <c r="A20" s="219"/>
      <c r="B20" s="268" t="s">
        <v>403</v>
      </c>
      <c r="C20" s="267" t="s">
        <v>401</v>
      </c>
      <c r="D20" s="31" t="s">
        <v>24</v>
      </c>
      <c r="E20" s="359">
        <f>E18-E19</f>
        <v>2617.9500000000007</v>
      </c>
      <c r="F20" s="316">
        <f>F18-F19</f>
        <v>2617.9500000000007</v>
      </c>
      <c r="G20" s="316">
        <f>G18-G19</f>
        <v>2617.9500000000007</v>
      </c>
      <c r="H20" s="316">
        <f>H18-H19</f>
        <v>2617.9500000000007</v>
      </c>
      <c r="I20" s="316">
        <f>I18-I19</f>
        <v>2617.9500000000007</v>
      </c>
      <c r="J20" s="316">
        <f t="shared" ref="J20:AC20" si="6">J18-J19</f>
        <v>2617.9500000000007</v>
      </c>
      <c r="K20" s="316">
        <f t="shared" si="6"/>
        <v>2617.9500000000007</v>
      </c>
      <c r="L20" s="316">
        <f t="shared" si="6"/>
        <v>2617.9500000000007</v>
      </c>
      <c r="M20" s="316">
        <f t="shared" si="6"/>
        <v>2617.9500000000007</v>
      </c>
      <c r="N20" s="316">
        <f t="shared" si="6"/>
        <v>2617.9500000000007</v>
      </c>
      <c r="O20" s="316">
        <f t="shared" si="6"/>
        <v>2617.9500000000007</v>
      </c>
      <c r="P20" s="316">
        <f t="shared" si="6"/>
        <v>2617.9500000000007</v>
      </c>
      <c r="Q20" s="316">
        <f t="shared" si="6"/>
        <v>2617.9500000000007</v>
      </c>
      <c r="R20" s="316">
        <f t="shared" si="6"/>
        <v>2617.9500000000007</v>
      </c>
      <c r="S20" s="316">
        <f t="shared" si="6"/>
        <v>2617.9500000000007</v>
      </c>
      <c r="T20" s="316">
        <f t="shared" si="6"/>
        <v>2617.9500000000007</v>
      </c>
      <c r="U20" s="316">
        <f t="shared" si="6"/>
        <v>2617.9500000000007</v>
      </c>
      <c r="V20" s="316">
        <f t="shared" si="6"/>
        <v>2617.9500000000007</v>
      </c>
      <c r="W20" s="316">
        <f t="shared" si="6"/>
        <v>2617.9500000000007</v>
      </c>
      <c r="X20" s="316">
        <f t="shared" si="6"/>
        <v>2617.9500000000007</v>
      </c>
      <c r="Y20" s="316">
        <f t="shared" si="6"/>
        <v>2617.9500000000007</v>
      </c>
      <c r="Z20" s="316">
        <f t="shared" si="6"/>
        <v>2617.9500000000007</v>
      </c>
      <c r="AA20" s="316">
        <f t="shared" si="6"/>
        <v>2617.9500000000007</v>
      </c>
      <c r="AB20" s="316">
        <f t="shared" si="6"/>
        <v>2617.9500000000007</v>
      </c>
      <c r="AC20" s="316">
        <f t="shared" si="6"/>
        <v>2617.9500000000007</v>
      </c>
      <c r="AD20" s="358">
        <f t="shared" si="0"/>
        <v>65448.749999999971</v>
      </c>
    </row>
    <row r="21" spans="1:32" s="262" customFormat="1" ht="12.75" x14ac:dyDescent="0.2">
      <c r="A21" s="218"/>
      <c r="B21" s="828">
        <v>6</v>
      </c>
      <c r="C21" s="270" t="s">
        <v>404</v>
      </c>
      <c r="D21" s="187" t="s">
        <v>24</v>
      </c>
      <c r="E21" s="357">
        <f>SUM(E22:E24)</f>
        <v>771.8</v>
      </c>
      <c r="F21" s="318">
        <f t="shared" ref="F21:AC21" si="7">SUM(F22:F24)</f>
        <v>771.8</v>
      </c>
      <c r="G21" s="318">
        <f t="shared" si="7"/>
        <v>771.8</v>
      </c>
      <c r="H21" s="318">
        <f t="shared" si="7"/>
        <v>771.8</v>
      </c>
      <c r="I21" s="318">
        <f t="shared" si="7"/>
        <v>771.8</v>
      </c>
      <c r="J21" s="318">
        <f t="shared" si="7"/>
        <v>771.8</v>
      </c>
      <c r="K21" s="318">
        <f t="shared" si="7"/>
        <v>771.8</v>
      </c>
      <c r="L21" s="318">
        <f t="shared" si="7"/>
        <v>771.8</v>
      </c>
      <c r="M21" s="318">
        <f t="shared" si="7"/>
        <v>771.8</v>
      </c>
      <c r="N21" s="318">
        <f t="shared" si="7"/>
        <v>771.8</v>
      </c>
      <c r="O21" s="318">
        <f t="shared" si="7"/>
        <v>771.8</v>
      </c>
      <c r="P21" s="318">
        <f t="shared" si="7"/>
        <v>771.8</v>
      </c>
      <c r="Q21" s="318">
        <f t="shared" si="7"/>
        <v>771.8</v>
      </c>
      <c r="R21" s="318">
        <f t="shared" si="7"/>
        <v>771.8</v>
      </c>
      <c r="S21" s="318">
        <f t="shared" si="7"/>
        <v>771.8</v>
      </c>
      <c r="T21" s="318">
        <f t="shared" si="7"/>
        <v>771.8</v>
      </c>
      <c r="U21" s="318">
        <f t="shared" si="7"/>
        <v>771.8</v>
      </c>
      <c r="V21" s="318">
        <f t="shared" si="7"/>
        <v>771.8</v>
      </c>
      <c r="W21" s="318">
        <f t="shared" si="7"/>
        <v>771.8</v>
      </c>
      <c r="X21" s="318">
        <f t="shared" si="7"/>
        <v>771.8</v>
      </c>
      <c r="Y21" s="318">
        <f t="shared" si="7"/>
        <v>771.8</v>
      </c>
      <c r="Z21" s="318">
        <f t="shared" si="7"/>
        <v>771.8</v>
      </c>
      <c r="AA21" s="318">
        <f t="shared" si="7"/>
        <v>771.8</v>
      </c>
      <c r="AB21" s="318">
        <f t="shared" si="7"/>
        <v>771.8</v>
      </c>
      <c r="AC21" s="317">
        <f t="shared" si="7"/>
        <v>771.8</v>
      </c>
      <c r="AD21" s="317">
        <f t="shared" si="0"/>
        <v>19294.999999999993</v>
      </c>
      <c r="AF21" s="271"/>
    </row>
    <row r="22" spans="1:32" s="202" customFormat="1" ht="25.5" x14ac:dyDescent="0.2">
      <c r="A22" s="215"/>
      <c r="B22" s="824" t="s">
        <v>405</v>
      </c>
      <c r="C22" s="273" t="s">
        <v>406</v>
      </c>
      <c r="D22" s="31" t="s">
        <v>24</v>
      </c>
      <c r="E22" s="359">
        <f>E16*list!$K2</f>
        <v>117.95</v>
      </c>
      <c r="F22" s="316">
        <f>F16*list!$K2</f>
        <v>117.95</v>
      </c>
      <c r="G22" s="316">
        <f>G16*list!$K2</f>
        <v>117.95</v>
      </c>
      <c r="H22" s="316">
        <f>H16*list!$K2</f>
        <v>117.95</v>
      </c>
      <c r="I22" s="316">
        <f>I16*list!$K2</f>
        <v>117.95</v>
      </c>
      <c r="J22" s="316">
        <f>J16*list!$K2</f>
        <v>117.95</v>
      </c>
      <c r="K22" s="316">
        <f>K16*list!$K2</f>
        <v>117.95</v>
      </c>
      <c r="L22" s="316">
        <f>L16*list!$K2</f>
        <v>117.95</v>
      </c>
      <c r="M22" s="316">
        <f>M16*list!$K2</f>
        <v>117.95</v>
      </c>
      <c r="N22" s="316">
        <f>N16*list!$K2</f>
        <v>117.95</v>
      </c>
      <c r="O22" s="316">
        <f>O16*list!$K2</f>
        <v>117.95</v>
      </c>
      <c r="P22" s="316">
        <f>P16*list!$K2</f>
        <v>117.95</v>
      </c>
      <c r="Q22" s="316">
        <f>Q16*list!$K2</f>
        <v>117.95</v>
      </c>
      <c r="R22" s="316">
        <f>R16*list!$K2</f>
        <v>117.95</v>
      </c>
      <c r="S22" s="316">
        <f>S16*list!$K2</f>
        <v>117.95</v>
      </c>
      <c r="T22" s="316">
        <f>T16*list!$K2</f>
        <v>117.95</v>
      </c>
      <c r="U22" s="316">
        <f>U16*list!$K2</f>
        <v>117.95</v>
      </c>
      <c r="V22" s="316">
        <f>V16*list!$K2</f>
        <v>117.95</v>
      </c>
      <c r="W22" s="316">
        <f>W16*list!$K2</f>
        <v>117.95</v>
      </c>
      <c r="X22" s="316">
        <f>X16*list!$K2</f>
        <v>117.95</v>
      </c>
      <c r="Y22" s="316">
        <f>Y16*list!$K2</f>
        <v>117.95</v>
      </c>
      <c r="Z22" s="316">
        <f>Z16*list!$K2</f>
        <v>117.95</v>
      </c>
      <c r="AA22" s="316">
        <f>AA16*list!$K2</f>
        <v>117.95</v>
      </c>
      <c r="AB22" s="316">
        <f>AB16*list!$K2</f>
        <v>117.95</v>
      </c>
      <c r="AC22" s="316">
        <f>AC16*list!$K2</f>
        <v>117.95</v>
      </c>
      <c r="AD22" s="361">
        <f t="shared" si="0"/>
        <v>2948.7499999999991</v>
      </c>
    </row>
    <row r="23" spans="1:32" s="202" customFormat="1" ht="25.5" x14ac:dyDescent="0.2">
      <c r="A23" s="215"/>
      <c r="B23" s="824" t="s">
        <v>407</v>
      </c>
      <c r="C23" s="273" t="s">
        <v>408</v>
      </c>
      <c r="D23" s="31" t="s">
        <v>24</v>
      </c>
      <c r="E23" s="359">
        <f>E19*list!$K2</f>
        <v>353.85</v>
      </c>
      <c r="F23" s="316">
        <f>F19*list!$K2</f>
        <v>353.85</v>
      </c>
      <c r="G23" s="316">
        <f>G19*list!$K2</f>
        <v>353.85</v>
      </c>
      <c r="H23" s="316">
        <f>H19*list!$K2</f>
        <v>353.85</v>
      </c>
      <c r="I23" s="316">
        <f>I19*list!$K2</f>
        <v>353.85</v>
      </c>
      <c r="J23" s="316">
        <f>J19*list!$K2</f>
        <v>353.85</v>
      </c>
      <c r="K23" s="316">
        <f>K19*list!$K2</f>
        <v>353.85</v>
      </c>
      <c r="L23" s="316">
        <f>L19*list!$K2</f>
        <v>353.85</v>
      </c>
      <c r="M23" s="316">
        <f>M19*list!$K2</f>
        <v>353.85</v>
      </c>
      <c r="N23" s="316">
        <f>N19*list!$K2</f>
        <v>353.85</v>
      </c>
      <c r="O23" s="316">
        <f>O19*list!$K2</f>
        <v>353.85</v>
      </c>
      <c r="P23" s="316">
        <f>P19*list!$K2</f>
        <v>353.85</v>
      </c>
      <c r="Q23" s="316">
        <f>Q19*list!$K2</f>
        <v>353.85</v>
      </c>
      <c r="R23" s="316">
        <f>R19*list!$K2</f>
        <v>353.85</v>
      </c>
      <c r="S23" s="316">
        <f>S19*list!$K2</f>
        <v>353.85</v>
      </c>
      <c r="T23" s="316">
        <f>T19*list!$K2</f>
        <v>353.85</v>
      </c>
      <c r="U23" s="316">
        <f>U19*list!$K2</f>
        <v>353.85</v>
      </c>
      <c r="V23" s="316">
        <f>V19*list!$K2</f>
        <v>353.85</v>
      </c>
      <c r="W23" s="316">
        <f>W19*list!$K2</f>
        <v>353.85</v>
      </c>
      <c r="X23" s="316">
        <f>X19*list!$K2</f>
        <v>353.85</v>
      </c>
      <c r="Y23" s="316">
        <f>Y19*list!$K2</f>
        <v>353.85</v>
      </c>
      <c r="Z23" s="316">
        <f>Z19*list!$K2</f>
        <v>353.85</v>
      </c>
      <c r="AA23" s="316">
        <f>AA19*list!$K2</f>
        <v>353.85</v>
      </c>
      <c r="AB23" s="316">
        <f>AB19*list!$K2</f>
        <v>353.85</v>
      </c>
      <c r="AC23" s="316">
        <f>AC19*list!$K2</f>
        <v>353.85</v>
      </c>
      <c r="AD23" s="361">
        <f t="shared" si="0"/>
        <v>8846.2500000000036</v>
      </c>
    </row>
    <row r="24" spans="1:32" s="202" customFormat="1" ht="12.75" x14ac:dyDescent="0.2">
      <c r="A24" s="215"/>
      <c r="B24" s="824" t="s">
        <v>409</v>
      </c>
      <c r="C24" s="263" t="s">
        <v>366</v>
      </c>
      <c r="D24" s="31" t="s">
        <v>24</v>
      </c>
      <c r="E24" s="359">
        <f>'6.DL Soc.ekon.analīze'!D29</f>
        <v>300</v>
      </c>
      <c r="F24" s="316">
        <f>'6.DL Soc.ekon.analīze'!E29</f>
        <v>300</v>
      </c>
      <c r="G24" s="316">
        <f>'6.DL Soc.ekon.analīze'!F29</f>
        <v>300</v>
      </c>
      <c r="H24" s="316">
        <f>'6.DL Soc.ekon.analīze'!G29</f>
        <v>300</v>
      </c>
      <c r="I24" s="316">
        <f>'6.DL Soc.ekon.analīze'!H29</f>
        <v>300</v>
      </c>
      <c r="J24" s="316">
        <f>'6.DL Soc.ekon.analīze'!I29</f>
        <v>300</v>
      </c>
      <c r="K24" s="316">
        <f>'6.DL Soc.ekon.analīze'!J29</f>
        <v>300</v>
      </c>
      <c r="L24" s="316">
        <f>'6.DL Soc.ekon.analīze'!K29</f>
        <v>300</v>
      </c>
      <c r="M24" s="316">
        <f>'6.DL Soc.ekon.analīze'!L29</f>
        <v>300</v>
      </c>
      <c r="N24" s="316">
        <f>'6.DL Soc.ekon.analīze'!M29</f>
        <v>300</v>
      </c>
      <c r="O24" s="316">
        <f>'6.DL Soc.ekon.analīze'!N29</f>
        <v>300</v>
      </c>
      <c r="P24" s="316">
        <f>'6.DL Soc.ekon.analīze'!O29</f>
        <v>300</v>
      </c>
      <c r="Q24" s="316">
        <f>'6.DL Soc.ekon.analīze'!P29</f>
        <v>300</v>
      </c>
      <c r="R24" s="316">
        <f>'6.DL Soc.ekon.analīze'!Q29</f>
        <v>300</v>
      </c>
      <c r="S24" s="316">
        <f>'6.DL Soc.ekon.analīze'!R29</f>
        <v>300</v>
      </c>
      <c r="T24" s="316">
        <f>'6.DL Soc.ekon.analīze'!S29</f>
        <v>300</v>
      </c>
      <c r="U24" s="316">
        <f>'6.DL Soc.ekon.analīze'!T29</f>
        <v>300</v>
      </c>
      <c r="V24" s="316">
        <f>'6.DL Soc.ekon.analīze'!U29</f>
        <v>300</v>
      </c>
      <c r="W24" s="316">
        <f>'6.DL Soc.ekon.analīze'!V29</f>
        <v>300</v>
      </c>
      <c r="X24" s="316">
        <f>'6.DL Soc.ekon.analīze'!W29</f>
        <v>300</v>
      </c>
      <c r="Y24" s="316">
        <f>'6.DL Soc.ekon.analīze'!X29</f>
        <v>300</v>
      </c>
      <c r="Z24" s="316">
        <f>'6.DL Soc.ekon.analīze'!Y29</f>
        <v>300</v>
      </c>
      <c r="AA24" s="316">
        <f>'6.DL Soc.ekon.analīze'!Z29</f>
        <v>300</v>
      </c>
      <c r="AB24" s="316">
        <f>'6.DL Soc.ekon.analīze'!AA29</f>
        <v>300</v>
      </c>
      <c r="AC24" s="316">
        <f>'6.DL Soc.ekon.analīze'!AB29</f>
        <v>300</v>
      </c>
      <c r="AD24" s="361">
        <f t="shared" si="0"/>
        <v>7500</v>
      </c>
    </row>
    <row r="25" spans="1:32" s="262" customFormat="1" ht="12.75" x14ac:dyDescent="0.2">
      <c r="A25" s="218"/>
      <c r="B25" s="828">
        <v>7</v>
      </c>
      <c r="C25" s="828" t="s">
        <v>367</v>
      </c>
      <c r="D25" s="187" t="s">
        <v>24</v>
      </c>
      <c r="E25" s="357">
        <f>E13+E14-E21</f>
        <v>42846.149999999994</v>
      </c>
      <c r="F25" s="318">
        <f t="shared" ref="F25:AC25" si="8">F13+F14-F21</f>
        <v>42846.149999999994</v>
      </c>
      <c r="G25" s="318">
        <f t="shared" si="8"/>
        <v>37846.149999999994</v>
      </c>
      <c r="H25" s="318">
        <f t="shared" si="8"/>
        <v>7846.1500000000005</v>
      </c>
      <c r="I25" s="318">
        <f t="shared" si="8"/>
        <v>7846.1500000000005</v>
      </c>
      <c r="J25" s="318">
        <f t="shared" si="8"/>
        <v>7846.1500000000005</v>
      </c>
      <c r="K25" s="318">
        <f t="shared" si="8"/>
        <v>7846.1500000000005</v>
      </c>
      <c r="L25" s="318">
        <f t="shared" si="8"/>
        <v>7846.1500000000005</v>
      </c>
      <c r="M25" s="318">
        <f t="shared" si="8"/>
        <v>7846.1500000000005</v>
      </c>
      <c r="N25" s="318">
        <f t="shared" si="8"/>
        <v>7846.1500000000005</v>
      </c>
      <c r="O25" s="318">
        <f t="shared" si="8"/>
        <v>7846.1500000000005</v>
      </c>
      <c r="P25" s="318">
        <f t="shared" si="8"/>
        <v>7846.1500000000005</v>
      </c>
      <c r="Q25" s="318">
        <f t="shared" si="8"/>
        <v>7846.1500000000005</v>
      </c>
      <c r="R25" s="318">
        <f t="shared" si="8"/>
        <v>7846.1500000000005</v>
      </c>
      <c r="S25" s="318">
        <f t="shared" si="8"/>
        <v>7846.1500000000005</v>
      </c>
      <c r="T25" s="318">
        <f t="shared" si="8"/>
        <v>7846.1500000000005</v>
      </c>
      <c r="U25" s="318">
        <f t="shared" si="8"/>
        <v>7846.1500000000005</v>
      </c>
      <c r="V25" s="318">
        <f t="shared" si="8"/>
        <v>7846.1500000000005</v>
      </c>
      <c r="W25" s="318">
        <f t="shared" si="8"/>
        <v>7846.1500000000005</v>
      </c>
      <c r="X25" s="318">
        <f t="shared" si="8"/>
        <v>7846.1500000000005</v>
      </c>
      <c r="Y25" s="318">
        <f t="shared" si="8"/>
        <v>7846.1500000000005</v>
      </c>
      <c r="Z25" s="318">
        <f t="shared" si="8"/>
        <v>7846.1500000000005</v>
      </c>
      <c r="AA25" s="318">
        <f t="shared" si="8"/>
        <v>7846.1500000000005</v>
      </c>
      <c r="AB25" s="318">
        <f t="shared" si="8"/>
        <v>7846.1500000000005</v>
      </c>
      <c r="AC25" s="317">
        <f t="shared" si="8"/>
        <v>7846.1500000000005</v>
      </c>
      <c r="AD25" s="317">
        <f t="shared" si="0"/>
        <v>296153.75</v>
      </c>
    </row>
    <row r="26" spans="1:32" s="262" customFormat="1" ht="12.75" x14ac:dyDescent="0.2">
      <c r="A26" s="226"/>
      <c r="B26" s="227">
        <v>8</v>
      </c>
      <c r="C26" s="228" t="s">
        <v>102</v>
      </c>
      <c r="D26" s="230" t="s">
        <v>24</v>
      </c>
      <c r="E26" s="362">
        <f>E12-E25</f>
        <v>-28346.149999999994</v>
      </c>
      <c r="F26" s="320">
        <f>F12-F25</f>
        <v>-28346.149999999994</v>
      </c>
      <c r="G26" s="320">
        <f t="shared" ref="G26:AC26" si="9">G12-G25</f>
        <v>-23346.149999999994</v>
      </c>
      <c r="H26" s="320">
        <f t="shared" si="9"/>
        <v>6653.8499999999995</v>
      </c>
      <c r="I26" s="320">
        <f t="shared" si="9"/>
        <v>6653.8499999999995</v>
      </c>
      <c r="J26" s="320">
        <f t="shared" si="9"/>
        <v>6653.8499999999995</v>
      </c>
      <c r="K26" s="320">
        <f t="shared" si="9"/>
        <v>6653.8499999999995</v>
      </c>
      <c r="L26" s="320">
        <f t="shared" si="9"/>
        <v>6653.8499999999995</v>
      </c>
      <c r="M26" s="320">
        <f t="shared" si="9"/>
        <v>6653.8499999999995</v>
      </c>
      <c r="N26" s="320">
        <f t="shared" si="9"/>
        <v>6653.8499999999995</v>
      </c>
      <c r="O26" s="320">
        <f t="shared" si="9"/>
        <v>6653.8499999999995</v>
      </c>
      <c r="P26" s="320">
        <f t="shared" si="9"/>
        <v>6653.8499999999995</v>
      </c>
      <c r="Q26" s="320">
        <f t="shared" si="9"/>
        <v>6653.8499999999995</v>
      </c>
      <c r="R26" s="320">
        <f t="shared" si="9"/>
        <v>6653.8499999999995</v>
      </c>
      <c r="S26" s="320">
        <f t="shared" si="9"/>
        <v>6653.8499999999995</v>
      </c>
      <c r="T26" s="320">
        <f t="shared" si="9"/>
        <v>6653.8499999999995</v>
      </c>
      <c r="U26" s="320">
        <f t="shared" si="9"/>
        <v>6653.8499999999995</v>
      </c>
      <c r="V26" s="320">
        <f t="shared" si="9"/>
        <v>6653.8499999999995</v>
      </c>
      <c r="W26" s="320">
        <f t="shared" si="9"/>
        <v>6653.8499999999995</v>
      </c>
      <c r="X26" s="320">
        <f t="shared" si="9"/>
        <v>6653.8499999999995</v>
      </c>
      <c r="Y26" s="320">
        <f t="shared" si="9"/>
        <v>6653.8499999999995</v>
      </c>
      <c r="Z26" s="320">
        <f t="shared" si="9"/>
        <v>6653.8499999999995</v>
      </c>
      <c r="AA26" s="320">
        <f t="shared" si="9"/>
        <v>6653.8499999999995</v>
      </c>
      <c r="AB26" s="320">
        <f t="shared" si="9"/>
        <v>6653.8499999999995</v>
      </c>
      <c r="AC26" s="320">
        <f t="shared" si="9"/>
        <v>6653.8499999999995</v>
      </c>
      <c r="AD26" s="363">
        <f t="shared" si="0"/>
        <v>66346.250000000015</v>
      </c>
    </row>
    <row r="27" spans="1:32" s="202" customFormat="1" ht="12.75" x14ac:dyDescent="0.2"/>
    <row r="28" spans="1:32" s="202" customFormat="1" ht="12.75" x14ac:dyDescent="0.2">
      <c r="A28" s="21"/>
      <c r="B28" s="21"/>
      <c r="C28" s="21"/>
      <c r="D28" s="21"/>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3"/>
    </row>
  </sheetData>
  <sheetProtection formatCells="0" formatColumns="0" formatRows="0"/>
  <mergeCells count="1">
    <mergeCell ref="A1:D1"/>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J40"/>
  <sheetViews>
    <sheetView workbookViewId="0">
      <selection activeCell="E34" sqref="E34"/>
    </sheetView>
  </sheetViews>
  <sheetFormatPr defaultRowHeight="15" x14ac:dyDescent="0.25"/>
  <cols>
    <col min="1" max="3" width="9.140625" style="435"/>
    <col min="4" max="4" width="31.140625" style="435" customWidth="1"/>
    <col min="5" max="5" width="9.140625" style="435"/>
    <col min="6" max="6" width="12.140625" style="435" customWidth="1"/>
    <col min="7" max="7" width="11.28515625" style="435" customWidth="1"/>
    <col min="8" max="8" width="11.5703125" style="435" customWidth="1"/>
    <col min="9" max="9" width="11" style="435" bestFit="1" customWidth="1"/>
    <col min="10" max="17" width="10" style="435" bestFit="1" customWidth="1"/>
    <col min="18" max="30" width="9.140625" style="435"/>
    <col min="31" max="31" width="12.140625" style="435" customWidth="1"/>
    <col min="32" max="16384" width="9.140625" style="435"/>
  </cols>
  <sheetData>
    <row r="1" spans="1:36" s="25" customFormat="1" ht="27" customHeight="1" x14ac:dyDescent="0.2">
      <c r="A1" s="977" t="s">
        <v>411</v>
      </c>
      <c r="B1" s="977"/>
      <c r="C1" s="977"/>
      <c r="D1" s="977"/>
      <c r="E1" s="977"/>
      <c r="F1" s="977"/>
      <c r="G1" s="9"/>
      <c r="H1" s="9"/>
      <c r="I1" s="9"/>
      <c r="J1" s="9"/>
      <c r="K1" s="9"/>
      <c r="L1" s="9"/>
      <c r="M1" s="9"/>
      <c r="N1" s="9"/>
      <c r="O1" s="9"/>
      <c r="P1" s="9"/>
      <c r="Q1" s="9"/>
      <c r="R1" s="9"/>
      <c r="S1" s="9"/>
      <c r="T1" s="9"/>
      <c r="U1" s="9"/>
      <c r="V1" s="9"/>
      <c r="W1" s="9"/>
      <c r="X1" s="9"/>
      <c r="Y1" s="9"/>
      <c r="Z1" s="9"/>
      <c r="AA1" s="9"/>
      <c r="AB1" s="9"/>
      <c r="AC1" s="9"/>
      <c r="AD1" s="9"/>
      <c r="AE1" s="9"/>
      <c r="AF1" s="9"/>
    </row>
    <row r="2" spans="1:36" s="32" customFormat="1" ht="24.95" customHeight="1" x14ac:dyDescent="0.35">
      <c r="A2" s="8" t="s">
        <v>156</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6" s="25" customFormat="1" ht="12.75" x14ac:dyDescent="0.2">
      <c r="A3" s="83"/>
      <c r="B3" s="12"/>
      <c r="C3" s="12"/>
      <c r="D3" s="11"/>
      <c r="E3" s="11"/>
      <c r="F3" s="84">
        <v>0</v>
      </c>
      <c r="G3" s="84">
        <f>1+F3</f>
        <v>1</v>
      </c>
      <c r="H3" s="84">
        <f t="shared" ref="H3:X3" si="0">1+G3</f>
        <v>2</v>
      </c>
      <c r="I3" s="84">
        <f t="shared" si="0"/>
        <v>3</v>
      </c>
      <c r="J3" s="84">
        <f t="shared" si="0"/>
        <v>4</v>
      </c>
      <c r="K3" s="84">
        <f t="shared" si="0"/>
        <v>5</v>
      </c>
      <c r="L3" s="84">
        <f t="shared" si="0"/>
        <v>6</v>
      </c>
      <c r="M3" s="84">
        <f t="shared" si="0"/>
        <v>7</v>
      </c>
      <c r="N3" s="84">
        <f t="shared" si="0"/>
        <v>8</v>
      </c>
      <c r="O3" s="84">
        <f t="shared" si="0"/>
        <v>9</v>
      </c>
      <c r="P3" s="84">
        <f t="shared" si="0"/>
        <v>10</v>
      </c>
      <c r="Q3" s="84">
        <f t="shared" si="0"/>
        <v>11</v>
      </c>
      <c r="R3" s="84">
        <f t="shared" si="0"/>
        <v>12</v>
      </c>
      <c r="S3" s="84">
        <f t="shared" si="0"/>
        <v>13</v>
      </c>
      <c r="T3" s="84">
        <f t="shared" si="0"/>
        <v>14</v>
      </c>
      <c r="U3" s="84">
        <f t="shared" si="0"/>
        <v>15</v>
      </c>
      <c r="V3" s="84">
        <f t="shared" si="0"/>
        <v>16</v>
      </c>
      <c r="W3" s="84">
        <f t="shared" si="0"/>
        <v>17</v>
      </c>
      <c r="X3" s="84">
        <f t="shared" si="0"/>
        <v>18</v>
      </c>
      <c r="Y3" s="84">
        <f t="shared" ref="Y3:AD3" si="1">1+X3</f>
        <v>19</v>
      </c>
      <c r="Z3" s="84">
        <f t="shared" si="1"/>
        <v>20</v>
      </c>
      <c r="AA3" s="84">
        <f t="shared" si="1"/>
        <v>21</v>
      </c>
      <c r="AB3" s="84">
        <f t="shared" si="1"/>
        <v>22</v>
      </c>
      <c r="AC3" s="84">
        <f t="shared" si="1"/>
        <v>23</v>
      </c>
      <c r="AD3" s="84">
        <f t="shared" si="1"/>
        <v>24</v>
      </c>
      <c r="AE3" s="85" t="s">
        <v>45</v>
      </c>
      <c r="AF3" s="9"/>
      <c r="AG3" s="86"/>
      <c r="AH3" s="86"/>
      <c r="AI3" s="86"/>
      <c r="AJ3" s="86"/>
    </row>
    <row r="4" spans="1:36" s="35" customFormat="1" ht="12.75" x14ac:dyDescent="0.2">
      <c r="A4" s="52">
        <v>1</v>
      </c>
      <c r="B4" s="28" t="s">
        <v>46</v>
      </c>
      <c r="C4" s="28"/>
      <c r="D4" s="28"/>
      <c r="E4" s="16" t="s">
        <v>44</v>
      </c>
      <c r="F4" s="87">
        <f>Titullapa!D9</f>
        <v>2017</v>
      </c>
      <c r="G4" s="87">
        <f>1+F4</f>
        <v>2018</v>
      </c>
      <c r="H4" s="87">
        <f t="shared" ref="H4:X4" si="2">1+G4</f>
        <v>2019</v>
      </c>
      <c r="I4" s="87">
        <f t="shared" si="2"/>
        <v>2020</v>
      </c>
      <c r="J4" s="87">
        <f t="shared" si="2"/>
        <v>2021</v>
      </c>
      <c r="K4" s="87">
        <f t="shared" si="2"/>
        <v>2022</v>
      </c>
      <c r="L4" s="87">
        <f t="shared" si="2"/>
        <v>2023</v>
      </c>
      <c r="M4" s="87">
        <f t="shared" si="2"/>
        <v>2024</v>
      </c>
      <c r="N4" s="87">
        <f t="shared" si="2"/>
        <v>2025</v>
      </c>
      <c r="O4" s="87">
        <f t="shared" si="2"/>
        <v>2026</v>
      </c>
      <c r="P4" s="87">
        <f t="shared" si="2"/>
        <v>2027</v>
      </c>
      <c r="Q4" s="87">
        <f t="shared" si="2"/>
        <v>2028</v>
      </c>
      <c r="R4" s="87">
        <f t="shared" si="2"/>
        <v>2029</v>
      </c>
      <c r="S4" s="87">
        <f t="shared" si="2"/>
        <v>2030</v>
      </c>
      <c r="T4" s="87">
        <f t="shared" si="2"/>
        <v>2031</v>
      </c>
      <c r="U4" s="87">
        <f t="shared" si="2"/>
        <v>2032</v>
      </c>
      <c r="V4" s="87">
        <f t="shared" si="2"/>
        <v>2033</v>
      </c>
      <c r="W4" s="87">
        <f t="shared" si="2"/>
        <v>2034</v>
      </c>
      <c r="X4" s="87">
        <f t="shared" si="2"/>
        <v>2035</v>
      </c>
      <c r="Y4" s="87">
        <f t="shared" ref="Y4:AD4" si="3">1+X4</f>
        <v>2036</v>
      </c>
      <c r="Z4" s="87">
        <f t="shared" si="3"/>
        <v>2037</v>
      </c>
      <c r="AA4" s="87">
        <f t="shared" si="3"/>
        <v>2038</v>
      </c>
      <c r="AB4" s="87">
        <f t="shared" si="3"/>
        <v>2039</v>
      </c>
      <c r="AC4" s="87">
        <f t="shared" si="3"/>
        <v>2040</v>
      </c>
      <c r="AD4" s="87">
        <f t="shared" si="3"/>
        <v>2041</v>
      </c>
      <c r="AE4" s="29"/>
      <c r="AF4" s="9"/>
    </row>
    <row r="5" spans="1:36" s="32" customFormat="1" ht="12.75" x14ac:dyDescent="0.2">
      <c r="A5" s="9"/>
      <c r="B5" s="9"/>
      <c r="C5" s="9"/>
      <c r="D5" s="9"/>
      <c r="E5" s="44"/>
      <c r="F5" s="88"/>
      <c r="G5" s="88"/>
      <c r="H5" s="88"/>
      <c r="I5" s="88"/>
      <c r="J5" s="88"/>
      <c r="K5" s="88"/>
      <c r="L5" s="88"/>
      <c r="M5" s="88"/>
      <c r="N5" s="88"/>
      <c r="O5" s="88"/>
      <c r="P5" s="88"/>
      <c r="Q5" s="88"/>
      <c r="R5" s="88"/>
      <c r="S5" s="88"/>
      <c r="T5" s="88"/>
      <c r="U5" s="88"/>
      <c r="V5" s="88"/>
      <c r="W5" s="88"/>
      <c r="X5" s="88"/>
      <c r="Y5" s="88"/>
      <c r="Z5" s="88"/>
      <c r="AA5" s="88"/>
      <c r="AB5" s="88"/>
      <c r="AC5" s="88"/>
      <c r="AD5" s="88"/>
      <c r="AE5" s="88"/>
      <c r="AF5" s="9"/>
      <c r="AG5" s="89"/>
    </row>
    <row r="6" spans="1:36" s="32" customFormat="1" ht="12.75" x14ac:dyDescent="0.2">
      <c r="A6" s="90"/>
      <c r="B6" s="91" t="s">
        <v>31</v>
      </c>
      <c r="C6" s="91" t="s">
        <v>157</v>
      </c>
      <c r="D6" s="91"/>
      <c r="E6" s="124" t="s">
        <v>24</v>
      </c>
      <c r="F6" s="364">
        <f>'4.DL Projekta_finansiala_ilgtsp'!F9</f>
        <v>7000</v>
      </c>
      <c r="G6" s="365">
        <f>'4.DL Projekta_finansiala_ilgtsp'!G9</f>
        <v>7000</v>
      </c>
      <c r="H6" s="365">
        <f>'4.DL Projekta_finansiala_ilgtsp'!H9</f>
        <v>7000</v>
      </c>
      <c r="I6" s="365">
        <f>'4.DL Projekta_finansiala_ilgtsp'!I9</f>
        <v>7000</v>
      </c>
      <c r="J6" s="365">
        <f>'4.DL Projekta_finansiala_ilgtsp'!J9</f>
        <v>7000</v>
      </c>
      <c r="K6" s="365">
        <f>'4.DL Projekta_finansiala_ilgtsp'!K9</f>
        <v>7000</v>
      </c>
      <c r="L6" s="365">
        <f>'4.DL Projekta_finansiala_ilgtsp'!L9</f>
        <v>7000</v>
      </c>
      <c r="M6" s="365">
        <f>'4.DL Projekta_finansiala_ilgtsp'!M9</f>
        <v>7000</v>
      </c>
      <c r="N6" s="365">
        <f>'4.DL Projekta_finansiala_ilgtsp'!N9</f>
        <v>7000</v>
      </c>
      <c r="O6" s="365">
        <f>'4.DL Projekta_finansiala_ilgtsp'!O9</f>
        <v>7000</v>
      </c>
      <c r="P6" s="365">
        <f>'4.DL Projekta_finansiala_ilgtsp'!P9</f>
        <v>7000</v>
      </c>
      <c r="Q6" s="365">
        <f>'4.DL Projekta_finansiala_ilgtsp'!Q9</f>
        <v>7000</v>
      </c>
      <c r="R6" s="365">
        <f>'4.DL Projekta_finansiala_ilgtsp'!R9</f>
        <v>7000</v>
      </c>
      <c r="S6" s="365">
        <f>'4.DL Projekta_finansiala_ilgtsp'!S9</f>
        <v>7000</v>
      </c>
      <c r="T6" s="365">
        <f>'4.DL Projekta_finansiala_ilgtsp'!T9</f>
        <v>7000</v>
      </c>
      <c r="U6" s="365">
        <f>'4.DL Projekta_finansiala_ilgtsp'!U9</f>
        <v>7000</v>
      </c>
      <c r="V6" s="365">
        <f>'4.DL Projekta_finansiala_ilgtsp'!V9</f>
        <v>7000</v>
      </c>
      <c r="W6" s="365">
        <f>'4.DL Projekta_finansiala_ilgtsp'!W9</f>
        <v>7000</v>
      </c>
      <c r="X6" s="365">
        <f>'4.DL Projekta_finansiala_ilgtsp'!X9</f>
        <v>7000</v>
      </c>
      <c r="Y6" s="365">
        <f>'4.DL Projekta_finansiala_ilgtsp'!Y9</f>
        <v>7000</v>
      </c>
      <c r="Z6" s="365">
        <f>'4.DL Projekta_finansiala_ilgtsp'!Z9</f>
        <v>7000</v>
      </c>
      <c r="AA6" s="365">
        <f>'4.DL Projekta_finansiala_ilgtsp'!AA9</f>
        <v>7000</v>
      </c>
      <c r="AB6" s="365">
        <f>'4.DL Projekta_finansiala_ilgtsp'!AB9</f>
        <v>7000</v>
      </c>
      <c r="AC6" s="365">
        <f>'4.DL Projekta_finansiala_ilgtsp'!AC9</f>
        <v>7000</v>
      </c>
      <c r="AD6" s="366">
        <f>'4.DL Projekta_finansiala_ilgtsp'!AD9</f>
        <v>7000</v>
      </c>
      <c r="AE6" s="346">
        <f t="shared" ref="AE6:AE12" si="4">SUM(F6:AD6)</f>
        <v>175000</v>
      </c>
      <c r="AF6" s="9" t="b">
        <f>AE6='4.DL Projekta_finansiala_ilgtsp'!AE9</f>
        <v>1</v>
      </c>
    </row>
    <row r="7" spans="1:36" s="32" customFormat="1" ht="12.75" x14ac:dyDescent="0.2">
      <c r="A7" s="93"/>
      <c r="B7" s="32" t="s">
        <v>32</v>
      </c>
      <c r="C7" s="32" t="s">
        <v>87</v>
      </c>
      <c r="E7" s="94" t="s">
        <v>24</v>
      </c>
      <c r="F7" s="367">
        <f>'4.DL Projekta_finansiala_ilgtsp'!F13</f>
        <v>0</v>
      </c>
      <c r="G7" s="368">
        <f>'4.DL Projekta_finansiala_ilgtsp'!G13</f>
        <v>0</v>
      </c>
      <c r="H7" s="368">
        <f>'4.DL Projekta_finansiala_ilgtsp'!H13</f>
        <v>0</v>
      </c>
      <c r="I7" s="368">
        <f>'4.DL Projekta_finansiala_ilgtsp'!I13</f>
        <v>0</v>
      </c>
      <c r="J7" s="368">
        <f>'4.DL Projekta_finansiala_ilgtsp'!J13</f>
        <v>0</v>
      </c>
      <c r="K7" s="368">
        <f>'4.DL Projekta_finansiala_ilgtsp'!K13</f>
        <v>0</v>
      </c>
      <c r="L7" s="368">
        <f>'4.DL Projekta_finansiala_ilgtsp'!L13</f>
        <v>0</v>
      </c>
      <c r="M7" s="368">
        <f>'4.DL Projekta_finansiala_ilgtsp'!M13</f>
        <v>0</v>
      </c>
      <c r="N7" s="368">
        <f>'4.DL Projekta_finansiala_ilgtsp'!N13</f>
        <v>0</v>
      </c>
      <c r="O7" s="368">
        <f>'4.DL Projekta_finansiala_ilgtsp'!O13</f>
        <v>0</v>
      </c>
      <c r="P7" s="368">
        <f>'4.DL Projekta_finansiala_ilgtsp'!P13</f>
        <v>0</v>
      </c>
      <c r="Q7" s="368">
        <f>'4.DL Projekta_finansiala_ilgtsp'!Q13</f>
        <v>0</v>
      </c>
      <c r="R7" s="368">
        <f>'4.DL Projekta_finansiala_ilgtsp'!R13</f>
        <v>0</v>
      </c>
      <c r="S7" s="368">
        <f>'4.DL Projekta_finansiala_ilgtsp'!S13</f>
        <v>0</v>
      </c>
      <c r="T7" s="368">
        <f>'4.DL Projekta_finansiala_ilgtsp'!T13</f>
        <v>0</v>
      </c>
      <c r="U7" s="368">
        <f>'4.DL Projekta_finansiala_ilgtsp'!U13</f>
        <v>0</v>
      </c>
      <c r="V7" s="368">
        <f>'4.DL Projekta_finansiala_ilgtsp'!V13</f>
        <v>0</v>
      </c>
      <c r="W7" s="368">
        <f>'4.DL Projekta_finansiala_ilgtsp'!W13</f>
        <v>0</v>
      </c>
      <c r="X7" s="368">
        <f>'4.DL Projekta_finansiala_ilgtsp'!X13</f>
        <v>0</v>
      </c>
      <c r="Y7" s="368">
        <f>'4.DL Projekta_finansiala_ilgtsp'!Y13</f>
        <v>0</v>
      </c>
      <c r="Z7" s="368">
        <f>'4.DL Projekta_finansiala_ilgtsp'!Z13</f>
        <v>0</v>
      </c>
      <c r="AA7" s="368">
        <f>'4.DL Projekta_finansiala_ilgtsp'!AA13</f>
        <v>0</v>
      </c>
      <c r="AB7" s="368">
        <f>'4.DL Projekta_finansiala_ilgtsp'!AB13</f>
        <v>0</v>
      </c>
      <c r="AC7" s="368">
        <f>'4.DL Projekta_finansiala_ilgtsp'!AC13</f>
        <v>0</v>
      </c>
      <c r="AD7" s="368">
        <f>'4.DL Projekta_finansiala_ilgtsp'!AD13</f>
        <v>0</v>
      </c>
      <c r="AE7" s="490">
        <f t="shared" si="4"/>
        <v>0</v>
      </c>
      <c r="AF7" s="9" t="b">
        <f>AE7='4.DL Projekta_finansiala_ilgtsp'!AE13</f>
        <v>1</v>
      </c>
    </row>
    <row r="8" spans="1:36" s="32" customFormat="1" ht="12.75" x14ac:dyDescent="0.2">
      <c r="A8" s="93"/>
      <c r="B8" s="32" t="s">
        <v>93</v>
      </c>
      <c r="C8" s="32" t="s">
        <v>123</v>
      </c>
      <c r="E8" s="94" t="s">
        <v>24</v>
      </c>
      <c r="F8" s="369">
        <f>'15.RL Investīciju naudas plūsma'!E7</f>
        <v>4117.9500000000007</v>
      </c>
      <c r="G8" s="370">
        <f>'15.RL Investīciju naudas plūsma'!F7</f>
        <v>4117.9500000000007</v>
      </c>
      <c r="H8" s="370">
        <f>'15.RL Investīciju naudas plūsma'!G7</f>
        <v>4117.9500000000007</v>
      </c>
      <c r="I8" s="370">
        <f>'15.RL Investīciju naudas plūsma'!H7</f>
        <v>4117.9500000000007</v>
      </c>
      <c r="J8" s="370">
        <f>'15.RL Investīciju naudas plūsma'!I7</f>
        <v>4117.9500000000007</v>
      </c>
      <c r="K8" s="370">
        <f>'15.RL Investīciju naudas plūsma'!J7</f>
        <v>4117.9500000000007</v>
      </c>
      <c r="L8" s="370">
        <f>'15.RL Investīciju naudas plūsma'!K7</f>
        <v>4117.9500000000007</v>
      </c>
      <c r="M8" s="370">
        <f>'15.RL Investīciju naudas plūsma'!L7</f>
        <v>4117.9500000000007</v>
      </c>
      <c r="N8" s="370">
        <f>'15.RL Investīciju naudas plūsma'!M7</f>
        <v>4117.9500000000007</v>
      </c>
      <c r="O8" s="370">
        <f>'15.RL Investīciju naudas plūsma'!N7</f>
        <v>4117.9500000000007</v>
      </c>
      <c r="P8" s="370">
        <f>'15.RL Investīciju naudas plūsma'!O7</f>
        <v>4117.9500000000007</v>
      </c>
      <c r="Q8" s="370">
        <f>'15.RL Investīciju naudas plūsma'!P7</f>
        <v>4117.9500000000007</v>
      </c>
      <c r="R8" s="370">
        <f>'15.RL Investīciju naudas plūsma'!Q7</f>
        <v>4117.9500000000007</v>
      </c>
      <c r="S8" s="370">
        <f>'15.RL Investīciju naudas plūsma'!R7</f>
        <v>4117.9500000000007</v>
      </c>
      <c r="T8" s="370">
        <f>'15.RL Investīciju naudas plūsma'!S7</f>
        <v>4117.9500000000007</v>
      </c>
      <c r="U8" s="370">
        <f>'15.RL Investīciju naudas plūsma'!T7</f>
        <v>4117.9500000000007</v>
      </c>
      <c r="V8" s="370">
        <f>'15.RL Investīciju naudas plūsma'!U7</f>
        <v>4117.9500000000007</v>
      </c>
      <c r="W8" s="370">
        <f>'15.RL Investīciju naudas plūsma'!V7</f>
        <v>4117.9500000000007</v>
      </c>
      <c r="X8" s="370">
        <f>'15.RL Investīciju naudas plūsma'!W7</f>
        <v>4117.9500000000007</v>
      </c>
      <c r="Y8" s="370">
        <f>'15.RL Investīciju naudas plūsma'!X7</f>
        <v>4117.9500000000007</v>
      </c>
      <c r="Z8" s="370">
        <f>'15.RL Investīciju naudas plūsma'!Y7</f>
        <v>4117.9500000000007</v>
      </c>
      <c r="AA8" s="370">
        <f>'15.RL Investīciju naudas plūsma'!Z7</f>
        <v>4117.9500000000007</v>
      </c>
      <c r="AB8" s="370">
        <f>'15.RL Investīciju naudas plūsma'!AA7</f>
        <v>4117.9500000000007</v>
      </c>
      <c r="AC8" s="370">
        <f>'15.RL Investīciju naudas plūsma'!AB7</f>
        <v>4117.9500000000007</v>
      </c>
      <c r="AD8" s="370">
        <f>'15.RL Investīciju naudas plūsma'!AC7</f>
        <v>4117.9500000000007</v>
      </c>
      <c r="AE8" s="490">
        <f t="shared" si="4"/>
        <v>102948.74999999996</v>
      </c>
      <c r="AF8" s="9" t="b">
        <f>AE8='4.DL Projekta_finansiala_ilgtsp'!AE15</f>
        <v>1</v>
      </c>
    </row>
    <row r="9" spans="1:36" s="32" customFormat="1" ht="12.75" x14ac:dyDescent="0.2">
      <c r="A9" s="93"/>
      <c r="B9" s="32" t="s">
        <v>158</v>
      </c>
      <c r="C9" s="32" t="s">
        <v>99</v>
      </c>
      <c r="E9" s="94" t="s">
        <v>24</v>
      </c>
      <c r="F9" s="369">
        <f>'4.DL Projekta_finansiala_ilgtsp'!F17</f>
        <v>0</v>
      </c>
      <c r="G9" s="313">
        <f>'4.DL Projekta_finansiala_ilgtsp'!G17</f>
        <v>0</v>
      </c>
      <c r="H9" s="313">
        <f>'4.DL Projekta_finansiala_ilgtsp'!H17</f>
        <v>0</v>
      </c>
      <c r="I9" s="313">
        <f>'4.DL Projekta_finansiala_ilgtsp'!I17</f>
        <v>0</v>
      </c>
      <c r="J9" s="313">
        <f>'4.DL Projekta_finansiala_ilgtsp'!J17</f>
        <v>0</v>
      </c>
      <c r="K9" s="313">
        <f>'4.DL Projekta_finansiala_ilgtsp'!K17</f>
        <v>0</v>
      </c>
      <c r="L9" s="313">
        <f>'4.DL Projekta_finansiala_ilgtsp'!L17</f>
        <v>0</v>
      </c>
      <c r="M9" s="313">
        <f>'4.DL Projekta_finansiala_ilgtsp'!M17</f>
        <v>0</v>
      </c>
      <c r="N9" s="313">
        <f>'4.DL Projekta_finansiala_ilgtsp'!N17</f>
        <v>0</v>
      </c>
      <c r="O9" s="313">
        <f>'4.DL Projekta_finansiala_ilgtsp'!O17</f>
        <v>0</v>
      </c>
      <c r="P9" s="313">
        <f>'4.DL Projekta_finansiala_ilgtsp'!P17</f>
        <v>0</v>
      </c>
      <c r="Q9" s="313">
        <f>'4.DL Projekta_finansiala_ilgtsp'!Q17</f>
        <v>0</v>
      </c>
      <c r="R9" s="313">
        <f>'4.DL Projekta_finansiala_ilgtsp'!R17</f>
        <v>0</v>
      </c>
      <c r="S9" s="313">
        <f>'4.DL Projekta_finansiala_ilgtsp'!S17</f>
        <v>0</v>
      </c>
      <c r="T9" s="313">
        <f>'4.DL Projekta_finansiala_ilgtsp'!T17</f>
        <v>0</v>
      </c>
      <c r="U9" s="313">
        <f>'4.DL Projekta_finansiala_ilgtsp'!U17</f>
        <v>0</v>
      </c>
      <c r="V9" s="313">
        <f>'4.DL Projekta_finansiala_ilgtsp'!V17</f>
        <v>0</v>
      </c>
      <c r="W9" s="313">
        <f>'4.DL Projekta_finansiala_ilgtsp'!W17</f>
        <v>0</v>
      </c>
      <c r="X9" s="313">
        <f>'4.DL Projekta_finansiala_ilgtsp'!X17</f>
        <v>0</v>
      </c>
      <c r="Y9" s="313">
        <f>'4.DL Projekta_finansiala_ilgtsp'!Y17</f>
        <v>0</v>
      </c>
      <c r="Z9" s="313">
        <f>'4.DL Projekta_finansiala_ilgtsp'!Z17</f>
        <v>0</v>
      </c>
      <c r="AA9" s="313">
        <f>'4.DL Projekta_finansiala_ilgtsp'!AA17</f>
        <v>0</v>
      </c>
      <c r="AB9" s="313">
        <f>'4.DL Projekta_finansiala_ilgtsp'!AB17</f>
        <v>0</v>
      </c>
      <c r="AC9" s="313">
        <f>'4.DL Projekta_finansiala_ilgtsp'!AC17</f>
        <v>0</v>
      </c>
      <c r="AD9" s="313">
        <f>'4.DL Projekta_finansiala_ilgtsp'!AD17</f>
        <v>0</v>
      </c>
      <c r="AE9" s="490">
        <f t="shared" si="4"/>
        <v>0</v>
      </c>
      <c r="AF9" s="9" t="b">
        <f>AE9='4.DL Projekta_finansiala_ilgtsp'!AE17</f>
        <v>1</v>
      </c>
    </row>
    <row r="10" spans="1:36" s="32" customFormat="1" ht="12.75" x14ac:dyDescent="0.2">
      <c r="A10" s="93"/>
      <c r="B10" s="32" t="s">
        <v>94</v>
      </c>
      <c r="C10" s="32" t="s">
        <v>159</v>
      </c>
      <c r="E10" s="94" t="s">
        <v>24</v>
      </c>
      <c r="F10" s="369">
        <f>'4.DL Projekta_finansiala_ilgtsp'!F18+'4.DL Projekta_finansiala_ilgtsp'!F19</f>
        <v>0</v>
      </c>
      <c r="G10" s="313">
        <f>'4.DL Projekta_finansiala_ilgtsp'!G18+'4.DL Projekta_finansiala_ilgtsp'!G19</f>
        <v>500</v>
      </c>
      <c r="H10" s="313">
        <f>'4.DL Projekta_finansiala_ilgtsp'!H18+'4.DL Projekta_finansiala_ilgtsp'!H19</f>
        <v>6000</v>
      </c>
      <c r="I10" s="313">
        <f>'4.DL Projekta_finansiala_ilgtsp'!I18+'4.DL Projekta_finansiala_ilgtsp'!I19</f>
        <v>5900</v>
      </c>
      <c r="J10" s="313">
        <f>'4.DL Projekta_finansiala_ilgtsp'!J18+'4.DL Projekta_finansiala_ilgtsp'!J19</f>
        <v>5800</v>
      </c>
      <c r="K10" s="313">
        <f>'4.DL Projekta_finansiala_ilgtsp'!K18+'4.DL Projekta_finansiala_ilgtsp'!K19</f>
        <v>5700</v>
      </c>
      <c r="L10" s="313">
        <f>'4.DL Projekta_finansiala_ilgtsp'!L18+'4.DL Projekta_finansiala_ilgtsp'!L19</f>
        <v>5600</v>
      </c>
      <c r="M10" s="313">
        <f>'4.DL Projekta_finansiala_ilgtsp'!M18+'4.DL Projekta_finansiala_ilgtsp'!M19</f>
        <v>5500</v>
      </c>
      <c r="N10" s="313">
        <f>'4.DL Projekta_finansiala_ilgtsp'!N18+'4.DL Projekta_finansiala_ilgtsp'!N19</f>
        <v>5400</v>
      </c>
      <c r="O10" s="313">
        <f>'4.DL Projekta_finansiala_ilgtsp'!O18+'4.DL Projekta_finansiala_ilgtsp'!O19</f>
        <v>5300</v>
      </c>
      <c r="P10" s="313">
        <f>'4.DL Projekta_finansiala_ilgtsp'!P18+'4.DL Projekta_finansiala_ilgtsp'!P19</f>
        <v>5200</v>
      </c>
      <c r="Q10" s="313">
        <f>'4.DL Projekta_finansiala_ilgtsp'!Q18+'4.DL Projekta_finansiala_ilgtsp'!Q19</f>
        <v>5100</v>
      </c>
      <c r="R10" s="313">
        <f>'4.DL Projekta_finansiala_ilgtsp'!R18+'4.DL Projekta_finansiala_ilgtsp'!R19</f>
        <v>0</v>
      </c>
      <c r="S10" s="313">
        <f>'4.DL Projekta_finansiala_ilgtsp'!S18+'4.DL Projekta_finansiala_ilgtsp'!S19</f>
        <v>0</v>
      </c>
      <c r="T10" s="313">
        <f>'4.DL Projekta_finansiala_ilgtsp'!T18+'4.DL Projekta_finansiala_ilgtsp'!T19</f>
        <v>0</v>
      </c>
      <c r="U10" s="313">
        <f>'4.DL Projekta_finansiala_ilgtsp'!U18+'4.DL Projekta_finansiala_ilgtsp'!U19</f>
        <v>0</v>
      </c>
      <c r="V10" s="313">
        <f>'4.DL Projekta_finansiala_ilgtsp'!V18+'4.DL Projekta_finansiala_ilgtsp'!V19</f>
        <v>0</v>
      </c>
      <c r="W10" s="313">
        <f>'4.DL Projekta_finansiala_ilgtsp'!W18+'4.DL Projekta_finansiala_ilgtsp'!W19</f>
        <v>0</v>
      </c>
      <c r="X10" s="313">
        <f>'4.DL Projekta_finansiala_ilgtsp'!X18+'4.DL Projekta_finansiala_ilgtsp'!X19</f>
        <v>0</v>
      </c>
      <c r="Y10" s="313">
        <f>'4.DL Projekta_finansiala_ilgtsp'!Y18+'4.DL Projekta_finansiala_ilgtsp'!Y19</f>
        <v>0</v>
      </c>
      <c r="Z10" s="313">
        <f>'4.DL Projekta_finansiala_ilgtsp'!Z18+'4.DL Projekta_finansiala_ilgtsp'!Z19</f>
        <v>0</v>
      </c>
      <c r="AA10" s="313">
        <f>'4.DL Projekta_finansiala_ilgtsp'!AA18+'4.DL Projekta_finansiala_ilgtsp'!AA19</f>
        <v>0</v>
      </c>
      <c r="AB10" s="313">
        <f>'4.DL Projekta_finansiala_ilgtsp'!AB18+'4.DL Projekta_finansiala_ilgtsp'!AB19</f>
        <v>0</v>
      </c>
      <c r="AC10" s="313">
        <f>'4.DL Projekta_finansiala_ilgtsp'!AC18+'4.DL Projekta_finansiala_ilgtsp'!AC19</f>
        <v>0</v>
      </c>
      <c r="AD10" s="313">
        <f>'4.DL Projekta_finansiala_ilgtsp'!AD18+'4.DL Projekta_finansiala_ilgtsp'!AD19</f>
        <v>0</v>
      </c>
      <c r="AE10" s="490">
        <f t="shared" si="4"/>
        <v>56000</v>
      </c>
      <c r="AF10" s="9" t="b">
        <f>AE10='4.DL Projekta_finansiala_ilgtsp'!AE18+'4.DL Projekta_finansiala_ilgtsp'!AE19</f>
        <v>1</v>
      </c>
    </row>
    <row r="11" spans="1:36" s="32" customFormat="1" ht="12.75" x14ac:dyDescent="0.2">
      <c r="A11" s="93"/>
      <c r="B11" s="32" t="s">
        <v>95</v>
      </c>
      <c r="C11" s="32" t="s">
        <v>160</v>
      </c>
      <c r="E11" s="71" t="s">
        <v>24</v>
      </c>
      <c r="F11" s="369">
        <f>'18.PIV 2.pielikums Fin.plāns'!B6</f>
        <v>28700.800834369107</v>
      </c>
      <c r="G11" s="313">
        <f>'18.PIV 2.pielikums Fin.plāns'!C6</f>
        <v>28700.800834369107</v>
      </c>
      <c r="H11" s="313">
        <f>'18.PIV 2.pielikums Fin.plāns'!D6</f>
        <v>24600.686429459234</v>
      </c>
      <c r="I11" s="313">
        <f>'18.PIV 2.pielikums Fin.plāns'!E6</f>
        <v>0</v>
      </c>
      <c r="J11" s="313">
        <f>'18.PIV 2.pielikums Fin.plāns'!F6</f>
        <v>0</v>
      </c>
      <c r="K11" s="313">
        <f>'18.PIV 2.pielikums Fin.plāns'!G6</f>
        <v>0</v>
      </c>
      <c r="L11" s="371"/>
      <c r="M11" s="371"/>
      <c r="N11" s="371"/>
      <c r="O11" s="371"/>
      <c r="P11" s="371"/>
      <c r="Q11" s="371"/>
      <c r="R11" s="371"/>
      <c r="S11" s="371"/>
      <c r="T11" s="371"/>
      <c r="U11" s="371"/>
      <c r="V11" s="371"/>
      <c r="W11" s="371"/>
      <c r="X11" s="371"/>
      <c r="Y11" s="371"/>
      <c r="Z11" s="371"/>
      <c r="AA11" s="371"/>
      <c r="AB11" s="371"/>
      <c r="AC11" s="371"/>
      <c r="AD11" s="372"/>
      <c r="AE11" s="490">
        <f t="shared" si="4"/>
        <v>82002.288098197445</v>
      </c>
      <c r="AF11" s="9"/>
    </row>
    <row r="12" spans="1:36" s="32" customFormat="1" ht="12.75" x14ac:dyDescent="0.2">
      <c r="A12" s="93"/>
      <c r="B12" s="32" t="s">
        <v>161</v>
      </c>
      <c r="C12" s="26" t="s">
        <v>102</v>
      </c>
      <c r="D12" s="26"/>
      <c r="E12" s="94" t="s">
        <v>24</v>
      </c>
      <c r="F12" s="369">
        <f>SUM(F6,F7)-SUM(F8:F11)</f>
        <v>-25818.750834369108</v>
      </c>
      <c r="G12" s="313">
        <f>SUM(G6:G7)-SUM(G8:G11)</f>
        <v>-26318.750834369108</v>
      </c>
      <c r="H12" s="313">
        <f t="shared" ref="H12:AD12" si="5">SUM(H6:H7)-SUM(H8:H11)</f>
        <v>-27718.636429459235</v>
      </c>
      <c r="I12" s="313">
        <f t="shared" si="5"/>
        <v>-3017.9500000000007</v>
      </c>
      <c r="J12" s="313">
        <f t="shared" si="5"/>
        <v>-2917.9500000000007</v>
      </c>
      <c r="K12" s="313">
        <f t="shared" si="5"/>
        <v>-2817.9500000000007</v>
      </c>
      <c r="L12" s="313">
        <f t="shared" si="5"/>
        <v>-2717.9500000000007</v>
      </c>
      <c r="M12" s="313">
        <f t="shared" si="5"/>
        <v>-2617.9500000000007</v>
      </c>
      <c r="N12" s="313">
        <f t="shared" si="5"/>
        <v>-2517.9500000000007</v>
      </c>
      <c r="O12" s="313">
        <f t="shared" si="5"/>
        <v>-2417.9500000000007</v>
      </c>
      <c r="P12" s="313">
        <f t="shared" si="5"/>
        <v>-2317.9500000000007</v>
      </c>
      <c r="Q12" s="313">
        <f t="shared" si="5"/>
        <v>-2217.9500000000007</v>
      </c>
      <c r="R12" s="313">
        <f t="shared" si="5"/>
        <v>2882.0499999999993</v>
      </c>
      <c r="S12" s="313">
        <f t="shared" si="5"/>
        <v>2882.0499999999993</v>
      </c>
      <c r="T12" s="313">
        <f t="shared" si="5"/>
        <v>2882.0499999999993</v>
      </c>
      <c r="U12" s="313">
        <f t="shared" si="5"/>
        <v>2882.0499999999993</v>
      </c>
      <c r="V12" s="313">
        <f t="shared" si="5"/>
        <v>2882.0499999999993</v>
      </c>
      <c r="W12" s="313">
        <f t="shared" si="5"/>
        <v>2882.0499999999993</v>
      </c>
      <c r="X12" s="313">
        <f t="shared" si="5"/>
        <v>2882.0499999999993</v>
      </c>
      <c r="Y12" s="313">
        <f t="shared" si="5"/>
        <v>2882.0499999999993</v>
      </c>
      <c r="Z12" s="313">
        <f t="shared" si="5"/>
        <v>2882.0499999999993</v>
      </c>
      <c r="AA12" s="313">
        <f t="shared" si="5"/>
        <v>2882.0499999999993</v>
      </c>
      <c r="AB12" s="313">
        <f t="shared" si="5"/>
        <v>2882.0499999999993</v>
      </c>
      <c r="AC12" s="313">
        <f t="shared" si="5"/>
        <v>2882.0499999999993</v>
      </c>
      <c r="AD12" s="313">
        <f t="shared" si="5"/>
        <v>2882.0499999999993</v>
      </c>
      <c r="AE12" s="490">
        <f t="shared" si="4"/>
        <v>-65951.038098197387</v>
      </c>
    </row>
    <row r="13" spans="1:36" s="32" customFormat="1" ht="12.75" x14ac:dyDescent="0.2">
      <c r="E13" s="71"/>
      <c r="F13" s="45"/>
      <c r="G13" s="95"/>
      <c r="H13" s="95"/>
      <c r="I13" s="95"/>
      <c r="J13" s="95"/>
      <c r="K13" s="95"/>
      <c r="L13" s="95"/>
      <c r="M13" s="95"/>
      <c r="N13" s="95"/>
      <c r="O13" s="95"/>
      <c r="P13" s="95"/>
      <c r="Q13" s="95"/>
      <c r="R13" s="95"/>
      <c r="S13" s="95"/>
      <c r="T13" s="95"/>
      <c r="U13" s="95"/>
      <c r="V13" s="95"/>
      <c r="W13" s="95"/>
      <c r="X13" s="95"/>
      <c r="Y13" s="95"/>
      <c r="Z13" s="95"/>
      <c r="AA13" s="95"/>
      <c r="AB13" s="95"/>
      <c r="AC13" s="95"/>
      <c r="AD13" s="45"/>
      <c r="AE13" s="198"/>
      <c r="AF13" s="96"/>
    </row>
    <row r="14" spans="1:36" s="35" customFormat="1" ht="12.75" x14ac:dyDescent="0.2">
      <c r="A14" s="20">
        <v>2</v>
      </c>
      <c r="B14" s="21" t="s">
        <v>124</v>
      </c>
      <c r="C14" s="21"/>
      <c r="D14" s="21"/>
      <c r="E14" s="21"/>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3"/>
      <c r="AF14" s="9"/>
    </row>
    <row r="15" spans="1:36" s="32" customFormat="1" x14ac:dyDescent="0.25">
      <c r="A15" s="90"/>
      <c r="B15" s="97"/>
      <c r="C15" s="11" t="s">
        <v>125</v>
      </c>
      <c r="D15" s="11"/>
      <c r="E15" s="98" t="s">
        <v>25</v>
      </c>
      <c r="F15" s="99">
        <f>Titullapa!B21</f>
        <v>0.04</v>
      </c>
      <c r="H15" s="9"/>
      <c r="I15" s="100"/>
      <c r="J15" s="100"/>
      <c r="K15" s="100"/>
      <c r="L15" s="100"/>
      <c r="M15" s="100"/>
      <c r="N15" s="100"/>
      <c r="O15" s="100"/>
      <c r="P15" s="100"/>
      <c r="Q15" s="100"/>
      <c r="R15" s="100"/>
      <c r="S15" s="100"/>
      <c r="T15" s="100"/>
      <c r="U15" s="100"/>
      <c r="V15" s="100"/>
      <c r="W15" s="100"/>
      <c r="X15" s="100"/>
      <c r="Y15" s="100"/>
      <c r="Z15" s="100"/>
      <c r="AA15" s="100"/>
      <c r="AB15" s="100"/>
      <c r="AC15" s="100"/>
      <c r="AD15" s="100"/>
      <c r="AE15" s="9"/>
      <c r="AF15" s="9"/>
    </row>
    <row r="16" spans="1:36" s="32" customFormat="1" ht="12.75" x14ac:dyDescent="0.2">
      <c r="A16" s="93"/>
      <c r="B16" s="101"/>
      <c r="C16" s="24" t="s">
        <v>126</v>
      </c>
      <c r="D16" s="24"/>
      <c r="E16" s="102" t="s">
        <v>127</v>
      </c>
      <c r="F16" s="103">
        <v>0</v>
      </c>
      <c r="G16" s="104">
        <v>1</v>
      </c>
      <c r="H16" s="104">
        <f t="shared" ref="H16:S16" si="6">G16+1</f>
        <v>2</v>
      </c>
      <c r="I16" s="104">
        <f t="shared" si="6"/>
        <v>3</v>
      </c>
      <c r="J16" s="104">
        <f t="shared" si="6"/>
        <v>4</v>
      </c>
      <c r="K16" s="104">
        <f t="shared" si="6"/>
        <v>5</v>
      </c>
      <c r="L16" s="104">
        <f t="shared" si="6"/>
        <v>6</v>
      </c>
      <c r="M16" s="104">
        <f t="shared" si="6"/>
        <v>7</v>
      </c>
      <c r="N16" s="104">
        <f t="shared" si="6"/>
        <v>8</v>
      </c>
      <c r="O16" s="104">
        <f t="shared" si="6"/>
        <v>9</v>
      </c>
      <c r="P16" s="104">
        <f t="shared" si="6"/>
        <v>10</v>
      </c>
      <c r="Q16" s="104">
        <f t="shared" si="6"/>
        <v>11</v>
      </c>
      <c r="R16" s="104">
        <f t="shared" si="6"/>
        <v>12</v>
      </c>
      <c r="S16" s="104">
        <f t="shared" si="6"/>
        <v>13</v>
      </c>
      <c r="T16" s="104">
        <f t="shared" ref="T16" si="7">S16+1</f>
        <v>14</v>
      </c>
      <c r="U16" s="104">
        <f t="shared" ref="U16" si="8">T16+1</f>
        <v>15</v>
      </c>
      <c r="V16" s="104">
        <f t="shared" ref="V16" si="9">U16+1</f>
        <v>16</v>
      </c>
      <c r="W16" s="104">
        <f t="shared" ref="W16" si="10">V16+1</f>
        <v>17</v>
      </c>
      <c r="X16" s="104">
        <f t="shared" ref="X16" si="11">W16+1</f>
        <v>18</v>
      </c>
      <c r="Y16" s="104">
        <f t="shared" ref="Y16" si="12">X16+1</f>
        <v>19</v>
      </c>
      <c r="Z16" s="104">
        <f t="shared" ref="Z16" si="13">Y16+1</f>
        <v>20</v>
      </c>
      <c r="AA16" s="104">
        <f t="shared" ref="AA16" si="14">Z16+1</f>
        <v>21</v>
      </c>
      <c r="AB16" s="104">
        <f t="shared" ref="AB16" si="15">AA16+1</f>
        <v>22</v>
      </c>
      <c r="AC16" s="104">
        <f t="shared" ref="AC16" si="16">AB16+1</f>
        <v>23</v>
      </c>
      <c r="AD16" s="104">
        <f t="shared" ref="AD16" si="17">AC16+1</f>
        <v>24</v>
      </c>
      <c r="AE16" s="85" t="s">
        <v>45</v>
      </c>
      <c r="AF16" s="9"/>
    </row>
    <row r="17" spans="1:33" s="32" customFormat="1" ht="12.75" x14ac:dyDescent="0.2">
      <c r="A17" s="105"/>
      <c r="B17" s="15"/>
      <c r="C17" s="16" t="s">
        <v>128</v>
      </c>
      <c r="D17" s="16"/>
      <c r="E17" s="106" t="s">
        <v>129</v>
      </c>
      <c r="F17" s="107">
        <f t="shared" ref="F17:AD17" si="18">1/(1+$F$15)^F16</f>
        <v>1</v>
      </c>
      <c r="G17" s="108">
        <f t="shared" si="18"/>
        <v>0.96153846153846145</v>
      </c>
      <c r="H17" s="108">
        <f t="shared" si="18"/>
        <v>0.92455621301775137</v>
      </c>
      <c r="I17" s="108">
        <f t="shared" si="18"/>
        <v>0.88899635867091487</v>
      </c>
      <c r="J17" s="108">
        <f t="shared" si="18"/>
        <v>0.85480419102972571</v>
      </c>
      <c r="K17" s="108">
        <f t="shared" si="18"/>
        <v>0.82192710675935154</v>
      </c>
      <c r="L17" s="108">
        <f t="shared" si="18"/>
        <v>0.79031452573014571</v>
      </c>
      <c r="M17" s="108">
        <f t="shared" si="18"/>
        <v>0.75991781320206331</v>
      </c>
      <c r="N17" s="108">
        <f t="shared" si="18"/>
        <v>0.73069020500198378</v>
      </c>
      <c r="O17" s="108">
        <f t="shared" si="18"/>
        <v>0.70258673557883045</v>
      </c>
      <c r="P17" s="108">
        <f t="shared" si="18"/>
        <v>0.67556416882579851</v>
      </c>
      <c r="Q17" s="108">
        <f t="shared" si="18"/>
        <v>0.6495809315632679</v>
      </c>
      <c r="R17" s="108">
        <f t="shared" si="18"/>
        <v>0.62459704958006512</v>
      </c>
      <c r="S17" s="108">
        <f t="shared" si="18"/>
        <v>0.600574086134678</v>
      </c>
      <c r="T17" s="108">
        <f t="shared" si="18"/>
        <v>0.57747508282180582</v>
      </c>
      <c r="U17" s="108">
        <f t="shared" si="18"/>
        <v>0.55526450271327477</v>
      </c>
      <c r="V17" s="108">
        <f t="shared" si="18"/>
        <v>0.53390817568584104</v>
      </c>
      <c r="W17" s="108">
        <f t="shared" si="18"/>
        <v>0.51337324585177024</v>
      </c>
      <c r="X17" s="108">
        <f t="shared" si="18"/>
        <v>0.49362812101131748</v>
      </c>
      <c r="Y17" s="108">
        <f t="shared" si="18"/>
        <v>0.47464242404934376</v>
      </c>
      <c r="Z17" s="108">
        <f t="shared" si="18"/>
        <v>0.45638694620129205</v>
      </c>
      <c r="AA17" s="108">
        <f t="shared" si="18"/>
        <v>0.43883360211662686</v>
      </c>
      <c r="AB17" s="108">
        <f t="shared" si="18"/>
        <v>0.42195538665060278</v>
      </c>
      <c r="AC17" s="108">
        <f t="shared" si="18"/>
        <v>0.40572633331788732</v>
      </c>
      <c r="AD17" s="108">
        <f t="shared" si="18"/>
        <v>0.39012147434412242</v>
      </c>
      <c r="AE17" s="29"/>
      <c r="AF17" s="9"/>
    </row>
    <row r="18" spans="1:33" s="32" customFormat="1" ht="12.75" x14ac:dyDescent="0.2">
      <c r="A18" s="90"/>
      <c r="B18" s="91" t="s">
        <v>58</v>
      </c>
      <c r="C18" s="91" t="s">
        <v>130</v>
      </c>
      <c r="D18" s="91"/>
      <c r="E18" s="92" t="s">
        <v>24</v>
      </c>
      <c r="F18" s="373">
        <f t="shared" ref="F18:AD18" si="19">F6*F$17</f>
        <v>7000</v>
      </c>
      <c r="G18" s="374">
        <f t="shared" si="19"/>
        <v>6730.7692307692305</v>
      </c>
      <c r="H18" s="374">
        <f t="shared" si="19"/>
        <v>6471.8934911242595</v>
      </c>
      <c r="I18" s="374">
        <f t="shared" si="19"/>
        <v>6222.9745106964037</v>
      </c>
      <c r="J18" s="374">
        <f t="shared" si="19"/>
        <v>5983.62933720808</v>
      </c>
      <c r="K18" s="374">
        <f t="shared" si="19"/>
        <v>5753.4897473154606</v>
      </c>
      <c r="L18" s="374">
        <f t="shared" si="19"/>
        <v>5532.2016801110203</v>
      </c>
      <c r="M18" s="374">
        <f t="shared" si="19"/>
        <v>5319.4246924144436</v>
      </c>
      <c r="N18" s="374">
        <f t="shared" si="19"/>
        <v>5114.8314350138862</v>
      </c>
      <c r="O18" s="374">
        <f t="shared" si="19"/>
        <v>4918.1071490518134</v>
      </c>
      <c r="P18" s="374">
        <f t="shared" si="19"/>
        <v>4728.9491817805892</v>
      </c>
      <c r="Q18" s="374">
        <f t="shared" si="19"/>
        <v>4547.0665209428753</v>
      </c>
      <c r="R18" s="374">
        <f t="shared" si="19"/>
        <v>4372.1793470604562</v>
      </c>
      <c r="S18" s="374">
        <f t="shared" si="19"/>
        <v>4204.0186029427459</v>
      </c>
      <c r="T18" s="374">
        <f t="shared" si="19"/>
        <v>4042.3255797526408</v>
      </c>
      <c r="U18" s="374">
        <f t="shared" si="19"/>
        <v>3886.8515189929235</v>
      </c>
      <c r="V18" s="374">
        <f t="shared" si="19"/>
        <v>3737.3572298008871</v>
      </c>
      <c r="W18" s="374">
        <f t="shared" si="19"/>
        <v>3593.6127209623919</v>
      </c>
      <c r="X18" s="374">
        <f t="shared" si="19"/>
        <v>3455.3968470792224</v>
      </c>
      <c r="Y18" s="374">
        <f t="shared" si="19"/>
        <v>3322.4969683454065</v>
      </c>
      <c r="Z18" s="374">
        <f t="shared" si="19"/>
        <v>3194.7086234090443</v>
      </c>
      <c r="AA18" s="374">
        <f t="shared" si="19"/>
        <v>3071.8352148163881</v>
      </c>
      <c r="AB18" s="374">
        <f t="shared" si="19"/>
        <v>2953.6877065542194</v>
      </c>
      <c r="AC18" s="374">
        <f t="shared" si="19"/>
        <v>2840.0843332252111</v>
      </c>
      <c r="AD18" s="374">
        <f t="shared" si="19"/>
        <v>2730.850320408857</v>
      </c>
      <c r="AE18" s="491">
        <f t="shared" ref="AE18:AE25" si="20">SUM(F18:AD18)</f>
        <v>113728.74198977844</v>
      </c>
      <c r="AF18" s="9"/>
    </row>
    <row r="19" spans="1:33" s="32" customFormat="1" ht="12.75" hidden="1" x14ac:dyDescent="0.2">
      <c r="A19" s="93"/>
      <c r="B19" s="32" t="s">
        <v>62</v>
      </c>
      <c r="C19" s="32" t="s">
        <v>131</v>
      </c>
      <c r="E19" s="94" t="s">
        <v>162</v>
      </c>
      <c r="F19" s="369" t="e">
        <f>#REF!*F$17</f>
        <v>#REF!</v>
      </c>
      <c r="G19" s="313" t="e">
        <f>#REF!*G$17</f>
        <v>#REF!</v>
      </c>
      <c r="H19" s="313" t="e">
        <f>#REF!*H$17</f>
        <v>#REF!</v>
      </c>
      <c r="I19" s="313" t="e">
        <f>#REF!*I$17</f>
        <v>#REF!</v>
      </c>
      <c r="J19" s="313" t="e">
        <f>#REF!*J$17</f>
        <v>#REF!</v>
      </c>
      <c r="K19" s="313" t="e">
        <f>#REF!*K$17</f>
        <v>#REF!</v>
      </c>
      <c r="L19" s="313" t="e">
        <f>#REF!*L$17</f>
        <v>#REF!</v>
      </c>
      <c r="M19" s="313" t="e">
        <f>#REF!*M$17</f>
        <v>#REF!</v>
      </c>
      <c r="N19" s="313" t="e">
        <f>#REF!*N$17</f>
        <v>#REF!</v>
      </c>
      <c r="O19" s="313" t="e">
        <f>#REF!*O$17</f>
        <v>#REF!</v>
      </c>
      <c r="P19" s="313" t="e">
        <f>#REF!*P$17</f>
        <v>#REF!</v>
      </c>
      <c r="Q19" s="313" t="e">
        <f>#REF!*Q$17</f>
        <v>#REF!</v>
      </c>
      <c r="R19" s="313" t="e">
        <f>#REF!*R$17</f>
        <v>#REF!</v>
      </c>
      <c r="S19" s="313" t="e">
        <f>#REF!*S$17</f>
        <v>#REF!</v>
      </c>
      <c r="T19" s="313"/>
      <c r="U19" s="313"/>
      <c r="V19" s="313"/>
      <c r="W19" s="313"/>
      <c r="X19" s="313"/>
      <c r="Y19" s="313"/>
      <c r="Z19" s="313"/>
      <c r="AA19" s="313"/>
      <c r="AB19" s="313"/>
      <c r="AC19" s="313"/>
      <c r="AD19" s="313" t="e">
        <f>#REF!*AD$17</f>
        <v>#REF!</v>
      </c>
      <c r="AE19" s="490" t="e">
        <f t="shared" si="20"/>
        <v>#REF!</v>
      </c>
      <c r="AF19" s="9"/>
    </row>
    <row r="20" spans="1:33" s="32" customFormat="1" ht="12.75" x14ac:dyDescent="0.2">
      <c r="A20" s="93"/>
      <c r="B20" s="32" t="s">
        <v>59</v>
      </c>
      <c r="C20" s="32" t="s">
        <v>163</v>
      </c>
      <c r="E20" s="94" t="s">
        <v>24</v>
      </c>
      <c r="F20" s="369">
        <f t="shared" ref="F20:AD25" si="21">F7*F$17</f>
        <v>0</v>
      </c>
      <c r="G20" s="313">
        <f t="shared" si="21"/>
        <v>0</v>
      </c>
      <c r="H20" s="313">
        <f t="shared" si="21"/>
        <v>0</v>
      </c>
      <c r="I20" s="313">
        <f t="shared" si="21"/>
        <v>0</v>
      </c>
      <c r="J20" s="313">
        <f t="shared" si="21"/>
        <v>0</v>
      </c>
      <c r="K20" s="313">
        <f t="shared" si="21"/>
        <v>0</v>
      </c>
      <c r="L20" s="313">
        <f t="shared" si="21"/>
        <v>0</v>
      </c>
      <c r="M20" s="313">
        <f t="shared" si="21"/>
        <v>0</v>
      </c>
      <c r="N20" s="313">
        <f t="shared" si="21"/>
        <v>0</v>
      </c>
      <c r="O20" s="313">
        <f t="shared" si="21"/>
        <v>0</v>
      </c>
      <c r="P20" s="313">
        <f t="shared" si="21"/>
        <v>0</v>
      </c>
      <c r="Q20" s="313">
        <f t="shared" si="21"/>
        <v>0</v>
      </c>
      <c r="R20" s="313">
        <f t="shared" si="21"/>
        <v>0</v>
      </c>
      <c r="S20" s="313">
        <f t="shared" si="21"/>
        <v>0</v>
      </c>
      <c r="T20" s="313">
        <f t="shared" si="21"/>
        <v>0</v>
      </c>
      <c r="U20" s="313">
        <f t="shared" si="21"/>
        <v>0</v>
      </c>
      <c r="V20" s="313">
        <f t="shared" si="21"/>
        <v>0</v>
      </c>
      <c r="W20" s="313">
        <f t="shared" si="21"/>
        <v>0</v>
      </c>
      <c r="X20" s="313">
        <f t="shared" si="21"/>
        <v>0</v>
      </c>
      <c r="Y20" s="313">
        <f t="shared" si="21"/>
        <v>0</v>
      </c>
      <c r="Z20" s="313">
        <f t="shared" si="21"/>
        <v>0</v>
      </c>
      <c r="AA20" s="313">
        <f t="shared" si="21"/>
        <v>0</v>
      </c>
      <c r="AB20" s="313">
        <f t="shared" si="21"/>
        <v>0</v>
      </c>
      <c r="AC20" s="313">
        <f t="shared" si="21"/>
        <v>0</v>
      </c>
      <c r="AD20" s="313">
        <f t="shared" si="21"/>
        <v>0</v>
      </c>
      <c r="AE20" s="490">
        <f t="shared" si="20"/>
        <v>0</v>
      </c>
      <c r="AF20" s="9"/>
    </row>
    <row r="21" spans="1:33" s="32" customFormat="1" ht="12.75" x14ac:dyDescent="0.2">
      <c r="A21" s="93"/>
      <c r="B21" s="32" t="s">
        <v>60</v>
      </c>
      <c r="C21" s="32" t="s">
        <v>132</v>
      </c>
      <c r="E21" s="94" t="s">
        <v>24</v>
      </c>
      <c r="F21" s="369">
        <f t="shared" si="21"/>
        <v>4117.9500000000007</v>
      </c>
      <c r="G21" s="313">
        <f t="shared" si="21"/>
        <v>3959.5673076923081</v>
      </c>
      <c r="H21" s="313">
        <f t="shared" si="21"/>
        <v>3807.2762573964501</v>
      </c>
      <c r="I21" s="313">
        <f t="shared" si="21"/>
        <v>3660.8425551888945</v>
      </c>
      <c r="J21" s="313">
        <f t="shared" si="21"/>
        <v>3520.0409184508594</v>
      </c>
      <c r="K21" s="313">
        <f t="shared" si="21"/>
        <v>3384.6547292796722</v>
      </c>
      <c r="L21" s="313">
        <f t="shared" si="21"/>
        <v>3254.475701230454</v>
      </c>
      <c r="M21" s="313">
        <f t="shared" si="21"/>
        <v>3129.3035588754374</v>
      </c>
      <c r="N21" s="313">
        <f t="shared" si="21"/>
        <v>3008.9457296879195</v>
      </c>
      <c r="O21" s="313">
        <f t="shared" si="21"/>
        <v>2893.2170477768454</v>
      </c>
      <c r="P21" s="313">
        <f t="shared" si="21"/>
        <v>2781.9394690161976</v>
      </c>
      <c r="Q21" s="313">
        <f t="shared" si="21"/>
        <v>2674.9417971309595</v>
      </c>
      <c r="R21" s="313">
        <f t="shared" si="21"/>
        <v>2572.0594203182295</v>
      </c>
      <c r="S21" s="313">
        <f t="shared" si="21"/>
        <v>2473.1340579982975</v>
      </c>
      <c r="T21" s="313">
        <f t="shared" si="21"/>
        <v>2378.0135173060557</v>
      </c>
      <c r="U21" s="313">
        <f t="shared" si="21"/>
        <v>2286.5514589481304</v>
      </c>
      <c r="V21" s="313">
        <f t="shared" si="21"/>
        <v>2198.6071720655095</v>
      </c>
      <c r="W21" s="313">
        <f t="shared" si="21"/>
        <v>2114.0453577552976</v>
      </c>
      <c r="X21" s="313">
        <f t="shared" si="21"/>
        <v>2032.7359209185552</v>
      </c>
      <c r="Y21" s="313">
        <f t="shared" si="21"/>
        <v>1954.5537701139954</v>
      </c>
      <c r="Z21" s="313">
        <f t="shared" si="21"/>
        <v>1879.378625109611</v>
      </c>
      <c r="AA21" s="313">
        <f t="shared" si="21"/>
        <v>1807.0948318361638</v>
      </c>
      <c r="AB21" s="313">
        <f t="shared" si="21"/>
        <v>1737.59118445785</v>
      </c>
      <c r="AC21" s="313">
        <f t="shared" si="21"/>
        <v>1670.7607542863943</v>
      </c>
      <c r="AD21" s="313">
        <f t="shared" si="21"/>
        <v>1606.5007252753792</v>
      </c>
      <c r="AE21" s="490">
        <f t="shared" si="20"/>
        <v>66904.181868115469</v>
      </c>
      <c r="AF21" s="9"/>
    </row>
    <row r="22" spans="1:33" s="32" customFormat="1" ht="12.75" x14ac:dyDescent="0.2">
      <c r="A22" s="93"/>
      <c r="B22" s="32" t="s">
        <v>61</v>
      </c>
      <c r="C22" s="32" t="s">
        <v>164</v>
      </c>
      <c r="E22" s="94" t="s">
        <v>24</v>
      </c>
      <c r="F22" s="369">
        <f t="shared" si="21"/>
        <v>0</v>
      </c>
      <c r="G22" s="313">
        <f t="shared" si="21"/>
        <v>0</v>
      </c>
      <c r="H22" s="313">
        <f t="shared" si="21"/>
        <v>0</v>
      </c>
      <c r="I22" s="313">
        <f t="shared" si="21"/>
        <v>0</v>
      </c>
      <c r="J22" s="313">
        <f t="shared" si="21"/>
        <v>0</v>
      </c>
      <c r="K22" s="313">
        <f t="shared" si="21"/>
        <v>0</v>
      </c>
      <c r="L22" s="313">
        <f t="shared" si="21"/>
        <v>0</v>
      </c>
      <c r="M22" s="313">
        <f t="shared" si="21"/>
        <v>0</v>
      </c>
      <c r="N22" s="313">
        <f t="shared" si="21"/>
        <v>0</v>
      </c>
      <c r="O22" s="313">
        <f t="shared" si="21"/>
        <v>0</v>
      </c>
      <c r="P22" s="313">
        <f t="shared" si="21"/>
        <v>0</v>
      </c>
      <c r="Q22" s="313">
        <f t="shared" si="21"/>
        <v>0</v>
      </c>
      <c r="R22" s="313">
        <f t="shared" si="21"/>
        <v>0</v>
      </c>
      <c r="S22" s="313">
        <f t="shared" si="21"/>
        <v>0</v>
      </c>
      <c r="T22" s="313">
        <f t="shared" si="21"/>
        <v>0</v>
      </c>
      <c r="U22" s="313">
        <f t="shared" si="21"/>
        <v>0</v>
      </c>
      <c r="V22" s="313">
        <f t="shared" si="21"/>
        <v>0</v>
      </c>
      <c r="W22" s="313">
        <f t="shared" si="21"/>
        <v>0</v>
      </c>
      <c r="X22" s="313">
        <f t="shared" si="21"/>
        <v>0</v>
      </c>
      <c r="Y22" s="313">
        <f t="shared" si="21"/>
        <v>0</v>
      </c>
      <c r="Z22" s="313">
        <f t="shared" si="21"/>
        <v>0</v>
      </c>
      <c r="AA22" s="313">
        <f t="shared" si="21"/>
        <v>0</v>
      </c>
      <c r="AB22" s="313">
        <f t="shared" si="21"/>
        <v>0</v>
      </c>
      <c r="AC22" s="313">
        <f t="shared" si="21"/>
        <v>0</v>
      </c>
      <c r="AD22" s="313">
        <f t="shared" si="21"/>
        <v>0</v>
      </c>
      <c r="AE22" s="490">
        <f t="shared" si="20"/>
        <v>0</v>
      </c>
      <c r="AF22" s="9"/>
    </row>
    <row r="23" spans="1:33" s="32" customFormat="1" ht="13.5" customHeight="1" x14ac:dyDescent="0.2">
      <c r="A23" s="93"/>
      <c r="B23" s="32" t="s">
        <v>62</v>
      </c>
      <c r="C23" s="32" t="s">
        <v>165</v>
      </c>
      <c r="E23" s="94" t="s">
        <v>24</v>
      </c>
      <c r="F23" s="369">
        <f t="shared" si="21"/>
        <v>0</v>
      </c>
      <c r="G23" s="313">
        <f t="shared" si="21"/>
        <v>480.76923076923072</v>
      </c>
      <c r="H23" s="313">
        <f t="shared" si="21"/>
        <v>5547.3372781065082</v>
      </c>
      <c r="I23" s="313">
        <f t="shared" si="21"/>
        <v>5245.0785161583981</v>
      </c>
      <c r="J23" s="313">
        <f t="shared" si="21"/>
        <v>4957.8643079724088</v>
      </c>
      <c r="K23" s="313">
        <f t="shared" si="21"/>
        <v>4684.9845085283041</v>
      </c>
      <c r="L23" s="313">
        <f t="shared" si="21"/>
        <v>4425.7613440888163</v>
      </c>
      <c r="M23" s="313">
        <f t="shared" si="21"/>
        <v>4179.5479726113481</v>
      </c>
      <c r="N23" s="313">
        <f t="shared" si="21"/>
        <v>3945.7271070107126</v>
      </c>
      <c r="O23" s="313">
        <f t="shared" si="21"/>
        <v>3723.7096985678013</v>
      </c>
      <c r="P23" s="313">
        <f t="shared" si="21"/>
        <v>3512.9336778941524</v>
      </c>
      <c r="Q23" s="313">
        <f t="shared" si="21"/>
        <v>3312.8627509726662</v>
      </c>
      <c r="R23" s="313">
        <f t="shared" si="21"/>
        <v>0</v>
      </c>
      <c r="S23" s="313">
        <f t="shared" si="21"/>
        <v>0</v>
      </c>
      <c r="T23" s="313">
        <f t="shared" si="21"/>
        <v>0</v>
      </c>
      <c r="U23" s="313">
        <f t="shared" si="21"/>
        <v>0</v>
      </c>
      <c r="V23" s="313">
        <f t="shared" si="21"/>
        <v>0</v>
      </c>
      <c r="W23" s="313">
        <f t="shared" si="21"/>
        <v>0</v>
      </c>
      <c r="X23" s="313">
        <f t="shared" si="21"/>
        <v>0</v>
      </c>
      <c r="Y23" s="313">
        <f t="shared" si="21"/>
        <v>0</v>
      </c>
      <c r="Z23" s="313">
        <f t="shared" si="21"/>
        <v>0</v>
      </c>
      <c r="AA23" s="313">
        <f t="shared" si="21"/>
        <v>0</v>
      </c>
      <c r="AB23" s="313">
        <f t="shared" si="21"/>
        <v>0</v>
      </c>
      <c r="AC23" s="313">
        <f t="shared" si="21"/>
        <v>0</v>
      </c>
      <c r="AD23" s="313">
        <f t="shared" si="21"/>
        <v>0</v>
      </c>
      <c r="AE23" s="490">
        <f t="shared" si="20"/>
        <v>44016.576392680341</v>
      </c>
    </row>
    <row r="24" spans="1:33" s="32" customFormat="1" ht="12.75" x14ac:dyDescent="0.2">
      <c r="A24" s="93"/>
      <c r="B24" s="32" t="s">
        <v>63</v>
      </c>
      <c r="C24" s="26" t="s">
        <v>166</v>
      </c>
      <c r="D24" s="26"/>
      <c r="E24" s="94" t="s">
        <v>24</v>
      </c>
      <c r="F24" s="369">
        <f t="shared" si="21"/>
        <v>28700.800834369107</v>
      </c>
      <c r="G24" s="313">
        <f t="shared" si="21"/>
        <v>27596.923879201062</v>
      </c>
      <c r="H24" s="313">
        <f t="shared" si="21"/>
        <v>22744.717482858017</v>
      </c>
      <c r="I24" s="313">
        <f t="shared" si="21"/>
        <v>0</v>
      </c>
      <c r="J24" s="313">
        <f t="shared" si="21"/>
        <v>0</v>
      </c>
      <c r="K24" s="313">
        <f t="shared" si="21"/>
        <v>0</v>
      </c>
      <c r="L24" s="313">
        <f t="shared" si="21"/>
        <v>0</v>
      </c>
      <c r="M24" s="313">
        <f t="shared" si="21"/>
        <v>0</v>
      </c>
      <c r="N24" s="313">
        <f t="shared" si="21"/>
        <v>0</v>
      </c>
      <c r="O24" s="313">
        <f t="shared" si="21"/>
        <v>0</v>
      </c>
      <c r="P24" s="313">
        <f t="shared" si="21"/>
        <v>0</v>
      </c>
      <c r="Q24" s="313">
        <f t="shared" si="21"/>
        <v>0</v>
      </c>
      <c r="R24" s="313">
        <f t="shared" si="21"/>
        <v>0</v>
      </c>
      <c r="S24" s="313">
        <f t="shared" si="21"/>
        <v>0</v>
      </c>
      <c r="T24" s="313">
        <f t="shared" si="21"/>
        <v>0</v>
      </c>
      <c r="U24" s="313">
        <f t="shared" si="21"/>
        <v>0</v>
      </c>
      <c r="V24" s="313">
        <f t="shared" si="21"/>
        <v>0</v>
      </c>
      <c r="W24" s="313">
        <f t="shared" si="21"/>
        <v>0</v>
      </c>
      <c r="X24" s="313">
        <f t="shared" si="21"/>
        <v>0</v>
      </c>
      <c r="Y24" s="313">
        <f t="shared" si="21"/>
        <v>0</v>
      </c>
      <c r="Z24" s="313">
        <f t="shared" si="21"/>
        <v>0</v>
      </c>
      <c r="AA24" s="313">
        <f t="shared" si="21"/>
        <v>0</v>
      </c>
      <c r="AB24" s="313">
        <f t="shared" si="21"/>
        <v>0</v>
      </c>
      <c r="AC24" s="313">
        <f t="shared" si="21"/>
        <v>0</v>
      </c>
      <c r="AD24" s="313">
        <f t="shared" si="21"/>
        <v>0</v>
      </c>
      <c r="AE24" s="490">
        <f t="shared" si="20"/>
        <v>79042.442196428194</v>
      </c>
    </row>
    <row r="25" spans="1:33" s="32" customFormat="1" ht="12.75" x14ac:dyDescent="0.2">
      <c r="A25" s="105"/>
      <c r="B25" s="59" t="s">
        <v>167</v>
      </c>
      <c r="C25" s="59" t="s">
        <v>135</v>
      </c>
      <c r="D25" s="59"/>
      <c r="E25" s="109" t="s">
        <v>24</v>
      </c>
      <c r="F25" s="375">
        <f t="shared" si="21"/>
        <v>-25818.750834369108</v>
      </c>
      <c r="G25" s="376">
        <f t="shared" si="21"/>
        <v>-25306.49118689337</v>
      </c>
      <c r="H25" s="376">
        <f t="shared" si="21"/>
        <v>-25627.437527236714</v>
      </c>
      <c r="I25" s="376">
        <f t="shared" si="21"/>
        <v>-2682.9465606508884</v>
      </c>
      <c r="J25" s="376">
        <f t="shared" si="21"/>
        <v>-2494.2758892151887</v>
      </c>
      <c r="K25" s="376">
        <f t="shared" si="21"/>
        <v>-2316.1494904925153</v>
      </c>
      <c r="L25" s="376">
        <f t="shared" si="21"/>
        <v>-2148.0353652082499</v>
      </c>
      <c r="M25" s="376">
        <f t="shared" si="21"/>
        <v>-1989.4268390723421</v>
      </c>
      <c r="N25" s="376">
        <f t="shared" si="21"/>
        <v>-1839.8414016847455</v>
      </c>
      <c r="O25" s="376">
        <f t="shared" si="21"/>
        <v>-1698.8195972928336</v>
      </c>
      <c r="P25" s="376">
        <f t="shared" si="21"/>
        <v>-1565.9239651297601</v>
      </c>
      <c r="Q25" s="376">
        <f t="shared" si="21"/>
        <v>-1440.7380271607506</v>
      </c>
      <c r="R25" s="376">
        <f t="shared" si="21"/>
        <v>1800.1199267422262</v>
      </c>
      <c r="S25" s="376">
        <f t="shared" si="21"/>
        <v>1730.8845449444482</v>
      </c>
      <c r="T25" s="376">
        <f t="shared" si="21"/>
        <v>1664.3120624465851</v>
      </c>
      <c r="U25" s="376">
        <f t="shared" si="21"/>
        <v>1600.3000600447931</v>
      </c>
      <c r="V25" s="376">
        <f t="shared" si="21"/>
        <v>1538.7500577353778</v>
      </c>
      <c r="W25" s="376">
        <f t="shared" si="21"/>
        <v>1479.5673632070941</v>
      </c>
      <c r="X25" s="376">
        <f t="shared" si="21"/>
        <v>1422.6609261606673</v>
      </c>
      <c r="Y25" s="376">
        <f t="shared" si="21"/>
        <v>1367.9431982314109</v>
      </c>
      <c r="Z25" s="376">
        <f t="shared" si="21"/>
        <v>1315.3299982994333</v>
      </c>
      <c r="AA25" s="376">
        <f t="shared" si="21"/>
        <v>1264.7403829802242</v>
      </c>
      <c r="AB25" s="376">
        <f t="shared" si="21"/>
        <v>1216.0965220963694</v>
      </c>
      <c r="AC25" s="376">
        <f t="shared" si="21"/>
        <v>1169.3235789388168</v>
      </c>
      <c r="AD25" s="376">
        <f t="shared" si="21"/>
        <v>1124.3495951334778</v>
      </c>
      <c r="AE25" s="492">
        <f t="shared" si="20"/>
        <v>-76234.458467445569</v>
      </c>
    </row>
    <row r="26" spans="1:33" s="32" customFormat="1" ht="12.75" x14ac:dyDescent="0.2">
      <c r="A26" s="105"/>
      <c r="B26" s="59"/>
      <c r="C26" s="59"/>
      <c r="D26" s="59"/>
      <c r="E26" s="110"/>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493"/>
    </row>
    <row r="27" spans="1:33" s="35" customFormat="1" ht="12.75" x14ac:dyDescent="0.2">
      <c r="A27" s="20">
        <v>3</v>
      </c>
      <c r="B27" s="21" t="s">
        <v>136</v>
      </c>
      <c r="C27" s="21"/>
      <c r="D27" s="21"/>
      <c r="E27" s="21"/>
      <c r="F27" s="21"/>
      <c r="G27" s="22"/>
      <c r="H27" s="22"/>
      <c r="I27" s="22"/>
      <c r="J27" s="22"/>
      <c r="K27" s="22"/>
      <c r="L27" s="22"/>
      <c r="M27" s="22"/>
      <c r="N27" s="22"/>
      <c r="O27" s="22"/>
      <c r="P27" s="22"/>
      <c r="Q27" s="22"/>
      <c r="R27" s="22"/>
      <c r="S27" s="22"/>
      <c r="T27" s="22"/>
      <c r="U27" s="22"/>
      <c r="V27" s="22"/>
      <c r="W27" s="22"/>
      <c r="X27" s="22"/>
      <c r="Y27" s="22"/>
      <c r="Z27" s="22"/>
      <c r="AA27" s="22"/>
      <c r="AB27" s="22"/>
      <c r="AC27" s="22"/>
      <c r="AD27" s="22"/>
      <c r="AE27" s="23"/>
      <c r="AF27" s="36"/>
      <c r="AG27" s="112"/>
    </row>
    <row r="28" spans="1:33" s="34" customFormat="1" ht="12.75" x14ac:dyDescent="0.2">
      <c r="A28" s="54"/>
      <c r="B28" s="55"/>
      <c r="C28" s="55"/>
      <c r="D28" s="55"/>
      <c r="G28" s="113" t="s">
        <v>137</v>
      </c>
      <c r="H28" s="114"/>
      <c r="I28" s="115" t="s">
        <v>138</v>
      </c>
      <c r="J28" s="36"/>
      <c r="K28" s="36"/>
      <c r="L28" s="36"/>
      <c r="M28" s="36"/>
      <c r="N28" s="36"/>
      <c r="O28" s="36"/>
      <c r="P28" s="36"/>
      <c r="Q28" s="36"/>
      <c r="R28" s="36"/>
      <c r="S28" s="36"/>
      <c r="T28" s="36"/>
      <c r="U28" s="36"/>
      <c r="V28" s="36"/>
      <c r="W28" s="36"/>
      <c r="X28" s="36"/>
      <c r="Y28" s="36"/>
      <c r="Z28" s="36"/>
      <c r="AA28" s="36"/>
      <c r="AB28" s="36"/>
      <c r="AC28" s="36"/>
      <c r="AD28" s="36"/>
      <c r="AE28" s="36"/>
      <c r="AF28" s="36"/>
      <c r="AG28" s="9"/>
    </row>
    <row r="29" spans="1:33" s="32" customFormat="1" ht="12.75" x14ac:dyDescent="0.2">
      <c r="A29" s="90"/>
      <c r="B29" s="91" t="s">
        <v>35</v>
      </c>
      <c r="C29" s="91" t="s">
        <v>91</v>
      </c>
      <c r="D29" s="116"/>
      <c r="E29" s="117"/>
      <c r="F29" s="118"/>
      <c r="G29" s="494">
        <f>AE6</f>
        <v>175000</v>
      </c>
      <c r="H29" s="342"/>
      <c r="I29" s="494">
        <f t="shared" ref="I29:I35" si="22">AE18</f>
        <v>113728.74198977844</v>
      </c>
      <c r="J29" s="67"/>
      <c r="K29" s="9"/>
      <c r="L29" s="9"/>
      <c r="M29" s="9"/>
      <c r="N29" s="9"/>
      <c r="O29" s="9"/>
      <c r="P29" s="9"/>
      <c r="Q29" s="9"/>
      <c r="R29" s="9"/>
      <c r="S29" s="9"/>
      <c r="T29" s="9"/>
      <c r="U29" s="9"/>
      <c r="V29" s="9"/>
      <c r="W29" s="9"/>
      <c r="X29" s="9"/>
      <c r="Y29" s="9"/>
      <c r="Z29" s="9"/>
      <c r="AA29" s="9"/>
      <c r="AB29" s="9"/>
      <c r="AC29" s="9"/>
      <c r="AD29" s="9"/>
      <c r="AE29" s="9"/>
      <c r="AG29" s="9"/>
    </row>
    <row r="30" spans="1:33" s="32" customFormat="1" ht="12.75" hidden="1" x14ac:dyDescent="0.2">
      <c r="A30" s="93"/>
      <c r="B30" s="32" t="s">
        <v>36</v>
      </c>
      <c r="C30" s="32" t="s">
        <v>168</v>
      </c>
      <c r="D30" s="119"/>
      <c r="E30" s="117"/>
      <c r="F30" s="118"/>
      <c r="G30" s="495" t="e">
        <f>#REF!</f>
        <v>#REF!</v>
      </c>
      <c r="H30" s="342"/>
      <c r="I30" s="495" t="e">
        <f t="shared" si="22"/>
        <v>#REF!</v>
      </c>
      <c r="J30" s="67"/>
      <c r="K30" s="9"/>
      <c r="L30" s="9"/>
      <c r="M30" s="9"/>
      <c r="N30" s="9"/>
      <c r="O30" s="9"/>
      <c r="P30" s="9"/>
      <c r="Q30" s="9"/>
      <c r="R30" s="9"/>
      <c r="S30" s="9"/>
      <c r="T30" s="9"/>
      <c r="U30" s="9"/>
      <c r="V30" s="9"/>
      <c r="W30" s="9"/>
      <c r="X30" s="9"/>
      <c r="Y30" s="9"/>
      <c r="Z30" s="9"/>
      <c r="AA30" s="9"/>
      <c r="AB30" s="9"/>
      <c r="AC30" s="9"/>
      <c r="AD30" s="9"/>
      <c r="AE30" s="9"/>
      <c r="AG30" s="9"/>
    </row>
    <row r="31" spans="1:33" s="32" customFormat="1" ht="12.75" x14ac:dyDescent="0.2">
      <c r="A31" s="93"/>
      <c r="B31" s="32" t="s">
        <v>36</v>
      </c>
      <c r="C31" s="32" t="s">
        <v>87</v>
      </c>
      <c r="D31" s="119"/>
      <c r="E31" s="117"/>
      <c r="F31" s="118"/>
      <c r="G31" s="495">
        <f t="shared" ref="G31:G36" si="23">AE7</f>
        <v>0</v>
      </c>
      <c r="H31" s="342"/>
      <c r="I31" s="495">
        <f t="shared" si="22"/>
        <v>0</v>
      </c>
      <c r="J31" s="67"/>
      <c r="K31" s="9"/>
      <c r="L31" s="9"/>
      <c r="M31" s="9"/>
      <c r="N31" s="9"/>
      <c r="O31" s="9"/>
      <c r="P31" s="9"/>
      <c r="Q31" s="9"/>
      <c r="R31" s="9"/>
      <c r="S31" s="9"/>
      <c r="T31" s="9"/>
      <c r="U31" s="9"/>
      <c r="V31" s="9"/>
      <c r="W31" s="9"/>
      <c r="X31" s="9"/>
      <c r="Y31" s="9"/>
      <c r="Z31" s="9"/>
      <c r="AA31" s="9"/>
      <c r="AB31" s="9"/>
      <c r="AC31" s="9"/>
      <c r="AD31" s="9"/>
      <c r="AE31" s="9"/>
      <c r="AG31" s="9"/>
    </row>
    <row r="32" spans="1:33" s="32" customFormat="1" ht="12.75" x14ac:dyDescent="0.2">
      <c r="A32" s="93"/>
      <c r="B32" s="32" t="s">
        <v>139</v>
      </c>
      <c r="C32" s="32" t="s">
        <v>123</v>
      </c>
      <c r="D32" s="119"/>
      <c r="E32" s="117"/>
      <c r="F32" s="118"/>
      <c r="G32" s="495">
        <f t="shared" si="23"/>
        <v>102948.74999999996</v>
      </c>
      <c r="H32" s="342"/>
      <c r="I32" s="495">
        <f t="shared" si="22"/>
        <v>66904.181868115469</v>
      </c>
      <c r="J32" s="67"/>
      <c r="K32" s="9"/>
      <c r="L32" s="9"/>
      <c r="M32" s="9"/>
      <c r="N32" s="9"/>
      <c r="O32" s="9"/>
      <c r="P32" s="9"/>
      <c r="Q32" s="9"/>
      <c r="R32" s="9"/>
      <c r="S32" s="9"/>
      <c r="T32" s="9"/>
      <c r="U32" s="9"/>
      <c r="V32" s="9"/>
      <c r="W32" s="9"/>
      <c r="X32" s="9"/>
      <c r="Y32" s="9"/>
      <c r="Z32" s="9"/>
      <c r="AA32" s="9"/>
      <c r="AB32" s="9"/>
      <c r="AC32" s="9"/>
      <c r="AD32" s="9"/>
      <c r="AE32" s="9"/>
      <c r="AG32" s="9"/>
    </row>
    <row r="33" spans="1:33" s="32" customFormat="1" ht="12.75" x14ac:dyDescent="0.2">
      <c r="A33" s="93"/>
      <c r="B33" s="32" t="s">
        <v>140</v>
      </c>
      <c r="C33" s="32" t="s">
        <v>99</v>
      </c>
      <c r="D33" s="119"/>
      <c r="E33" s="120"/>
      <c r="F33" s="71"/>
      <c r="G33" s="495">
        <f t="shared" si="23"/>
        <v>0</v>
      </c>
      <c r="H33" s="342"/>
      <c r="I33" s="495">
        <f t="shared" si="22"/>
        <v>0</v>
      </c>
      <c r="J33" s="67"/>
      <c r="K33" s="9"/>
      <c r="L33" s="9"/>
      <c r="M33" s="9"/>
      <c r="N33" s="9"/>
      <c r="O33" s="9"/>
      <c r="P33" s="9"/>
      <c r="Q33" s="9"/>
      <c r="R33" s="9"/>
      <c r="S33" s="9"/>
      <c r="T33" s="9"/>
      <c r="U33" s="9"/>
      <c r="V33" s="9"/>
      <c r="W33" s="9"/>
      <c r="X33" s="9"/>
      <c r="Y33" s="9"/>
      <c r="Z33" s="9"/>
      <c r="AA33" s="9"/>
      <c r="AB33" s="9"/>
      <c r="AC33" s="9"/>
      <c r="AD33" s="9"/>
      <c r="AE33" s="9"/>
      <c r="AG33" s="9"/>
    </row>
    <row r="34" spans="1:33" s="32" customFormat="1" ht="12.75" x14ac:dyDescent="0.2">
      <c r="A34" s="93"/>
      <c r="B34" s="32" t="s">
        <v>141</v>
      </c>
      <c r="C34" s="32" t="s">
        <v>159</v>
      </c>
      <c r="D34" s="119"/>
      <c r="E34" s="120"/>
      <c r="F34" s="71"/>
      <c r="G34" s="495">
        <f t="shared" si="23"/>
        <v>56000</v>
      </c>
      <c r="H34" s="342"/>
      <c r="I34" s="495">
        <f t="shared" si="22"/>
        <v>44016.576392680341</v>
      </c>
      <c r="J34" s="67"/>
      <c r="K34" s="9"/>
      <c r="L34" s="9"/>
      <c r="M34" s="9"/>
      <c r="N34" s="9"/>
      <c r="O34" s="9"/>
      <c r="P34" s="9"/>
      <c r="Q34" s="9"/>
      <c r="R34" s="9"/>
      <c r="S34" s="9"/>
      <c r="T34" s="9"/>
      <c r="U34" s="9"/>
      <c r="V34" s="9"/>
      <c r="W34" s="9"/>
      <c r="X34" s="9"/>
      <c r="Y34" s="9"/>
      <c r="Z34" s="9"/>
      <c r="AA34" s="9"/>
      <c r="AB34" s="9"/>
      <c r="AC34" s="9"/>
      <c r="AD34" s="9"/>
      <c r="AE34" s="9"/>
      <c r="AG34" s="9"/>
    </row>
    <row r="35" spans="1:33" s="32" customFormat="1" ht="12.75" x14ac:dyDescent="0.2">
      <c r="A35" s="93"/>
      <c r="B35" s="32" t="s">
        <v>169</v>
      </c>
      <c r="C35" s="32" t="str">
        <f>C11</f>
        <v xml:space="preserve">Projektā ieguldītais kapitāls </v>
      </c>
      <c r="D35" s="119"/>
      <c r="E35" s="120"/>
      <c r="F35" s="71"/>
      <c r="G35" s="495">
        <f t="shared" si="23"/>
        <v>82002.288098197445</v>
      </c>
      <c r="H35" s="342"/>
      <c r="I35" s="495">
        <f t="shared" si="22"/>
        <v>79042.442196428194</v>
      </c>
      <c r="J35" s="67"/>
      <c r="K35" s="9"/>
      <c r="L35" s="9"/>
      <c r="M35" s="9"/>
      <c r="N35" s="9"/>
      <c r="O35" s="9"/>
      <c r="P35" s="9"/>
      <c r="Q35" s="9"/>
      <c r="R35" s="9"/>
      <c r="S35" s="9"/>
      <c r="T35" s="9"/>
      <c r="U35" s="9"/>
      <c r="V35" s="9"/>
      <c r="W35" s="9"/>
      <c r="X35" s="9"/>
      <c r="Y35" s="9"/>
      <c r="Z35" s="9"/>
      <c r="AA35" s="9"/>
      <c r="AB35" s="9"/>
      <c r="AC35" s="9"/>
      <c r="AD35" s="9"/>
      <c r="AE35" s="9"/>
      <c r="AG35" s="9"/>
    </row>
    <row r="36" spans="1:33" s="32" customFormat="1" ht="12.75" x14ac:dyDescent="0.2">
      <c r="A36" s="105"/>
      <c r="B36" s="59" t="s">
        <v>170</v>
      </c>
      <c r="C36" s="59" t="s">
        <v>102</v>
      </c>
      <c r="D36" s="121"/>
      <c r="E36" s="120"/>
      <c r="F36" s="71"/>
      <c r="G36" s="496">
        <f t="shared" si="23"/>
        <v>-65951.038098197387</v>
      </c>
      <c r="H36" s="342"/>
      <c r="I36" s="496">
        <f>AE25</f>
        <v>-76234.458467445569</v>
      </c>
      <c r="J36" s="67"/>
      <c r="K36" s="9"/>
      <c r="L36" s="9"/>
      <c r="M36" s="9"/>
      <c r="N36" s="9"/>
      <c r="O36" s="9"/>
      <c r="P36" s="9"/>
      <c r="Q36" s="9"/>
      <c r="R36" s="9"/>
      <c r="S36" s="9"/>
      <c r="T36" s="9"/>
      <c r="U36" s="9"/>
      <c r="V36" s="9"/>
      <c r="W36" s="9"/>
      <c r="X36" s="9"/>
      <c r="Y36" s="9"/>
      <c r="Z36" s="9"/>
      <c r="AA36" s="9"/>
      <c r="AB36" s="9"/>
      <c r="AC36" s="9"/>
      <c r="AD36" s="9"/>
      <c r="AE36" s="9"/>
      <c r="AG36" s="9"/>
    </row>
    <row r="37" spans="1:33" s="32" customFormat="1" ht="12.75" x14ac:dyDescent="0.2">
      <c r="A37" s="9"/>
      <c r="B37" s="9"/>
      <c r="C37" s="9"/>
      <c r="D37" s="9"/>
      <c r="E37" s="71"/>
      <c r="F37" s="71"/>
      <c r="G37" s="497"/>
      <c r="H37" s="46"/>
      <c r="I37" s="497"/>
      <c r="J37" s="67"/>
      <c r="K37" s="9"/>
      <c r="L37" s="9"/>
      <c r="M37" s="9"/>
      <c r="N37" s="9"/>
      <c r="O37" s="9"/>
      <c r="P37" s="9"/>
      <c r="Q37" s="9"/>
      <c r="R37" s="9"/>
      <c r="S37" s="9"/>
      <c r="T37" s="9"/>
      <c r="U37" s="9"/>
      <c r="V37" s="9"/>
      <c r="W37" s="9"/>
      <c r="X37" s="9"/>
      <c r="Y37" s="9"/>
      <c r="Z37" s="9"/>
      <c r="AA37" s="9"/>
      <c r="AB37" s="9"/>
      <c r="AC37" s="9"/>
      <c r="AD37" s="9"/>
      <c r="AE37" s="9"/>
      <c r="AG37" s="9"/>
    </row>
    <row r="38" spans="1:33" s="35" customFormat="1" ht="12.75" x14ac:dyDescent="0.2">
      <c r="A38" s="20">
        <v>4</v>
      </c>
      <c r="B38" s="21" t="s">
        <v>142</v>
      </c>
      <c r="C38" s="21"/>
      <c r="D38" s="21"/>
      <c r="E38" s="21"/>
      <c r="F38" s="21"/>
      <c r="G38" s="22"/>
      <c r="H38" s="22"/>
      <c r="I38" s="22"/>
      <c r="J38" s="22"/>
      <c r="K38" s="22"/>
      <c r="L38" s="22"/>
      <c r="M38" s="22"/>
      <c r="N38" s="22"/>
      <c r="O38" s="22"/>
      <c r="P38" s="22"/>
      <c r="Q38" s="22"/>
      <c r="R38" s="22"/>
      <c r="S38" s="22"/>
      <c r="T38" s="22"/>
      <c r="U38" s="22"/>
      <c r="V38" s="22"/>
      <c r="W38" s="22"/>
      <c r="X38" s="22"/>
      <c r="Y38" s="22"/>
      <c r="Z38" s="22"/>
      <c r="AA38" s="22"/>
      <c r="AB38" s="22"/>
      <c r="AC38" s="22"/>
      <c r="AD38" s="22"/>
      <c r="AE38" s="23"/>
      <c r="AF38" s="36"/>
      <c r="AG38" s="112"/>
    </row>
    <row r="39" spans="1:33" s="32" customFormat="1" ht="12.75" x14ac:dyDescent="0.2">
      <c r="A39" s="90"/>
      <c r="B39" s="91" t="s">
        <v>86</v>
      </c>
      <c r="C39" s="91" t="s">
        <v>171</v>
      </c>
      <c r="D39" s="116"/>
      <c r="E39" s="122"/>
      <c r="F39" s="123"/>
      <c r="G39" s="494">
        <f>I36</f>
        <v>-76234.458467445569</v>
      </c>
      <c r="H39" s="9"/>
      <c r="I39" s="9"/>
      <c r="J39" s="9"/>
      <c r="K39" s="9"/>
      <c r="L39" s="9"/>
      <c r="M39" s="9"/>
      <c r="N39" s="72"/>
      <c r="O39" s="9"/>
      <c r="P39" s="9"/>
      <c r="Q39" s="9"/>
      <c r="R39" s="9"/>
      <c r="S39" s="9"/>
      <c r="T39" s="9"/>
      <c r="U39" s="9"/>
      <c r="V39" s="9"/>
      <c r="W39" s="9"/>
      <c r="X39" s="9"/>
      <c r="Y39" s="9"/>
      <c r="Z39" s="9"/>
      <c r="AA39" s="9"/>
      <c r="AB39" s="9"/>
      <c r="AC39" s="9"/>
      <c r="AD39" s="9"/>
      <c r="AE39" s="9"/>
      <c r="AG39" s="9"/>
    </row>
    <row r="40" spans="1:33" s="32" customFormat="1" ht="12.75" x14ac:dyDescent="0.2">
      <c r="A40" s="105"/>
      <c r="B40" s="59" t="s">
        <v>112</v>
      </c>
      <c r="C40" s="59" t="s">
        <v>172</v>
      </c>
      <c r="D40" s="121"/>
      <c r="E40" s="122"/>
      <c r="F40" s="123"/>
      <c r="G40" s="498">
        <f>IRR(F12:AD12,'7.DL Jūtīguma analīze_Invest'!K53)</f>
        <v>-6.207479579834152E-2</v>
      </c>
      <c r="H40" s="158" t="s">
        <v>582</v>
      </c>
      <c r="I40" s="9"/>
      <c r="J40" s="9"/>
      <c r="K40" s="9"/>
      <c r="L40" s="9"/>
      <c r="M40" s="9"/>
      <c r="N40" s="9"/>
      <c r="O40" s="9"/>
      <c r="P40" s="9"/>
      <c r="Q40" s="9"/>
      <c r="R40" s="9"/>
      <c r="S40" s="9"/>
      <c r="T40" s="9"/>
      <c r="U40" s="9"/>
      <c r="V40" s="9"/>
      <c r="W40" s="9"/>
      <c r="X40" s="9"/>
      <c r="Y40" s="9"/>
      <c r="Z40" s="9"/>
      <c r="AA40" s="9"/>
      <c r="AB40" s="9"/>
      <c r="AC40" s="9"/>
      <c r="AD40" s="9"/>
      <c r="AE40" s="9"/>
      <c r="AG40" s="9"/>
    </row>
  </sheetData>
  <sheetProtection algorithmName="SHA-512" hashValue="l2GjrpfWbVLTMr2fjyjYleKFeMhBmrkIUG6tz090PICMAU14lOaEoG2IDz7Cjb5H8jdxo0f/ceU1FEU8FKsWHQ==" saltValue="+ZROK5m760Flc6wyUfJj8w==" spinCount="100000" sheet="1" objects="1" scenarios="1" formatCells="0" formatColumns="0" formatRows="0"/>
  <mergeCells count="1">
    <mergeCell ref="A1:F1"/>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N53"/>
  <sheetViews>
    <sheetView topLeftCell="A6" zoomScale="86" zoomScaleNormal="86" workbookViewId="0">
      <selection activeCell="L34" sqref="L34"/>
    </sheetView>
  </sheetViews>
  <sheetFormatPr defaultRowHeight="15" x14ac:dyDescent="0.25"/>
  <cols>
    <col min="1" max="3" width="9.140625" style="430"/>
    <col min="4" max="4" width="22.85546875" style="430" customWidth="1"/>
    <col min="5" max="5" width="9.140625" style="430"/>
    <col min="6" max="6" width="11" style="430" customWidth="1"/>
    <col min="7" max="7" width="11.42578125" style="430" customWidth="1"/>
    <col min="8" max="8" width="10.5703125" style="430" customWidth="1"/>
    <col min="9" max="9" width="11.140625" style="430" customWidth="1"/>
    <col min="10" max="10" width="11.5703125" style="430" customWidth="1"/>
    <col min="11" max="11" width="11.42578125" style="430" customWidth="1"/>
    <col min="12" max="12" width="11.85546875" style="430" customWidth="1"/>
    <col min="13" max="13" width="10.28515625" style="430" customWidth="1"/>
    <col min="14" max="14" width="10.5703125" style="430" customWidth="1"/>
    <col min="15" max="15" width="11.140625" style="430" customWidth="1"/>
    <col min="16" max="16" width="10.28515625" style="430" customWidth="1"/>
    <col min="17" max="17" width="10.42578125" style="430" customWidth="1"/>
    <col min="18" max="30" width="9.140625" style="430"/>
    <col min="31" max="31" width="12.42578125" style="430" customWidth="1"/>
    <col min="32" max="16384" width="9.140625" style="430"/>
  </cols>
  <sheetData>
    <row r="1" spans="1:36" s="25" customFormat="1" ht="27" customHeight="1" x14ac:dyDescent="0.2">
      <c r="A1" s="977" t="s">
        <v>455</v>
      </c>
      <c r="B1" s="977"/>
      <c r="C1" s="977"/>
      <c r="D1" s="977"/>
      <c r="E1" s="977"/>
      <c r="F1" s="977"/>
      <c r="G1" s="9"/>
      <c r="H1" s="9"/>
      <c r="I1" s="9"/>
      <c r="J1" s="9"/>
      <c r="K1" s="9"/>
      <c r="L1" s="9"/>
      <c r="M1" s="9"/>
      <c r="N1" s="9"/>
      <c r="O1" s="9"/>
      <c r="P1" s="9"/>
      <c r="Q1" s="9"/>
      <c r="R1" s="9"/>
      <c r="S1" s="9"/>
      <c r="T1" s="9"/>
      <c r="U1" s="9"/>
      <c r="V1" s="9"/>
      <c r="W1" s="9"/>
      <c r="X1" s="9"/>
      <c r="Y1" s="9"/>
      <c r="Z1" s="9"/>
      <c r="AA1" s="9"/>
      <c r="AB1" s="9"/>
      <c r="AC1" s="9"/>
      <c r="AD1" s="9"/>
      <c r="AE1" s="9"/>
      <c r="AF1" s="9"/>
    </row>
    <row r="2" spans="1:36" s="32" customFormat="1" ht="24.95" customHeight="1" x14ac:dyDescent="0.35">
      <c r="A2" s="8" t="s">
        <v>463</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6" s="25" customFormat="1" ht="12.75" x14ac:dyDescent="0.2">
      <c r="A3" s="83"/>
      <c r="B3" s="12"/>
      <c r="C3" s="12"/>
      <c r="D3" s="11"/>
      <c r="E3" s="11"/>
      <c r="F3" s="84">
        <v>0</v>
      </c>
      <c r="G3" s="84">
        <f>1+F3</f>
        <v>1</v>
      </c>
      <c r="H3" s="84">
        <f t="shared" ref="H3:AD4" si="0">1+G3</f>
        <v>2</v>
      </c>
      <c r="I3" s="84">
        <f t="shared" si="0"/>
        <v>3</v>
      </c>
      <c r="J3" s="84">
        <f t="shared" si="0"/>
        <v>4</v>
      </c>
      <c r="K3" s="84">
        <f t="shared" si="0"/>
        <v>5</v>
      </c>
      <c r="L3" s="84">
        <f t="shared" si="0"/>
        <v>6</v>
      </c>
      <c r="M3" s="84">
        <f t="shared" si="0"/>
        <v>7</v>
      </c>
      <c r="N3" s="84">
        <f t="shared" si="0"/>
        <v>8</v>
      </c>
      <c r="O3" s="84">
        <f t="shared" si="0"/>
        <v>9</v>
      </c>
      <c r="P3" s="84">
        <f t="shared" si="0"/>
        <v>10</v>
      </c>
      <c r="Q3" s="84">
        <f t="shared" si="0"/>
        <v>11</v>
      </c>
      <c r="R3" s="84">
        <f t="shared" si="0"/>
        <v>12</v>
      </c>
      <c r="S3" s="84">
        <f t="shared" si="0"/>
        <v>13</v>
      </c>
      <c r="T3" s="84">
        <f t="shared" si="0"/>
        <v>14</v>
      </c>
      <c r="U3" s="84">
        <f t="shared" si="0"/>
        <v>15</v>
      </c>
      <c r="V3" s="84">
        <f t="shared" si="0"/>
        <v>16</v>
      </c>
      <c r="W3" s="84">
        <f t="shared" si="0"/>
        <v>17</v>
      </c>
      <c r="X3" s="84">
        <f t="shared" si="0"/>
        <v>18</v>
      </c>
      <c r="Y3" s="84">
        <f t="shared" si="0"/>
        <v>19</v>
      </c>
      <c r="Z3" s="84">
        <f t="shared" si="0"/>
        <v>20</v>
      </c>
      <c r="AA3" s="84">
        <f t="shared" si="0"/>
        <v>21</v>
      </c>
      <c r="AB3" s="84">
        <f t="shared" si="0"/>
        <v>22</v>
      </c>
      <c r="AC3" s="84">
        <f t="shared" si="0"/>
        <v>23</v>
      </c>
      <c r="AD3" s="84">
        <f t="shared" si="0"/>
        <v>24</v>
      </c>
      <c r="AE3" s="85" t="s">
        <v>45</v>
      </c>
      <c r="AF3" s="9"/>
      <c r="AG3" s="86"/>
      <c r="AH3" s="86"/>
      <c r="AI3" s="86"/>
      <c r="AJ3" s="86"/>
    </row>
    <row r="4" spans="1:36" s="35" customFormat="1" ht="12.75" x14ac:dyDescent="0.2">
      <c r="A4" s="52">
        <v>1</v>
      </c>
      <c r="B4" s="28" t="s">
        <v>46</v>
      </c>
      <c r="C4" s="28"/>
      <c r="D4" s="28"/>
      <c r="E4" s="16" t="s">
        <v>44</v>
      </c>
      <c r="F4" s="87">
        <f>Titullapa!D9</f>
        <v>2017</v>
      </c>
      <c r="G4" s="87">
        <f>1+F4</f>
        <v>2018</v>
      </c>
      <c r="H4" s="87">
        <f t="shared" si="0"/>
        <v>2019</v>
      </c>
      <c r="I4" s="87">
        <f t="shared" si="0"/>
        <v>2020</v>
      </c>
      <c r="J4" s="87">
        <f t="shared" si="0"/>
        <v>2021</v>
      </c>
      <c r="K4" s="87">
        <f t="shared" si="0"/>
        <v>2022</v>
      </c>
      <c r="L4" s="87">
        <f t="shared" si="0"/>
        <v>2023</v>
      </c>
      <c r="M4" s="87">
        <f t="shared" si="0"/>
        <v>2024</v>
      </c>
      <c r="N4" s="87">
        <f t="shared" si="0"/>
        <v>2025</v>
      </c>
      <c r="O4" s="87">
        <f t="shared" si="0"/>
        <v>2026</v>
      </c>
      <c r="P4" s="87">
        <f t="shared" si="0"/>
        <v>2027</v>
      </c>
      <c r="Q4" s="87">
        <f t="shared" si="0"/>
        <v>2028</v>
      </c>
      <c r="R4" s="87">
        <f t="shared" si="0"/>
        <v>2029</v>
      </c>
      <c r="S4" s="87">
        <f t="shared" si="0"/>
        <v>2030</v>
      </c>
      <c r="T4" s="87">
        <f t="shared" si="0"/>
        <v>2031</v>
      </c>
      <c r="U4" s="87">
        <f t="shared" si="0"/>
        <v>2032</v>
      </c>
      <c r="V4" s="87">
        <f t="shared" si="0"/>
        <v>2033</v>
      </c>
      <c r="W4" s="87">
        <f t="shared" si="0"/>
        <v>2034</v>
      </c>
      <c r="X4" s="87">
        <f t="shared" si="0"/>
        <v>2035</v>
      </c>
      <c r="Y4" s="87">
        <f t="shared" si="0"/>
        <v>2036</v>
      </c>
      <c r="Z4" s="87">
        <f t="shared" si="0"/>
        <v>2037</v>
      </c>
      <c r="AA4" s="87">
        <f t="shared" si="0"/>
        <v>2038</v>
      </c>
      <c r="AB4" s="87">
        <f t="shared" si="0"/>
        <v>2039</v>
      </c>
      <c r="AC4" s="87">
        <f t="shared" si="0"/>
        <v>2040</v>
      </c>
      <c r="AD4" s="87">
        <f t="shared" si="0"/>
        <v>2041</v>
      </c>
      <c r="AE4" s="29"/>
      <c r="AF4" s="9"/>
    </row>
    <row r="5" spans="1:36" s="32" customFormat="1" ht="12.75" x14ac:dyDescent="0.2">
      <c r="A5" s="9"/>
      <c r="B5" s="9"/>
      <c r="C5" s="9"/>
      <c r="D5" s="9"/>
      <c r="E5" s="44"/>
      <c r="F5" s="88"/>
      <c r="G5" s="88"/>
      <c r="H5" s="88"/>
      <c r="I5" s="88"/>
      <c r="J5" s="88"/>
      <c r="K5" s="88"/>
      <c r="L5" s="88"/>
      <c r="M5" s="88"/>
      <c r="N5" s="88"/>
      <c r="O5" s="88"/>
      <c r="P5" s="88"/>
      <c r="Q5" s="88"/>
      <c r="R5" s="88"/>
      <c r="S5" s="88"/>
      <c r="T5" s="88"/>
      <c r="U5" s="88"/>
      <c r="V5" s="88"/>
      <c r="W5" s="88"/>
      <c r="X5" s="88"/>
      <c r="Y5" s="88"/>
      <c r="Z5" s="88"/>
      <c r="AA5" s="88"/>
      <c r="AB5" s="88"/>
      <c r="AC5" s="88"/>
      <c r="AD5" s="88"/>
      <c r="AE5" s="88"/>
      <c r="AF5" s="9"/>
      <c r="AG5" s="89"/>
    </row>
    <row r="6" spans="1:36" s="32" customFormat="1" ht="12.75" x14ac:dyDescent="0.2">
      <c r="A6" s="90"/>
      <c r="B6" s="91" t="s">
        <v>31</v>
      </c>
      <c r="C6" s="91" t="s">
        <v>157</v>
      </c>
      <c r="D6" s="91"/>
      <c r="E6" s="124" t="s">
        <v>24</v>
      </c>
      <c r="F6" s="364">
        <f>'4.DL Projekta_finansiala_ilgtsp'!F9</f>
        <v>7000</v>
      </c>
      <c r="G6" s="365">
        <f>'4.DL Projekta_finansiala_ilgtsp'!G9</f>
        <v>7000</v>
      </c>
      <c r="H6" s="365">
        <f>'4.DL Projekta_finansiala_ilgtsp'!H9</f>
        <v>7000</v>
      </c>
      <c r="I6" s="365">
        <f>'4.DL Projekta_finansiala_ilgtsp'!I9</f>
        <v>7000</v>
      </c>
      <c r="J6" s="365">
        <f>'4.DL Projekta_finansiala_ilgtsp'!J9</f>
        <v>7000</v>
      </c>
      <c r="K6" s="365">
        <f>'4.DL Projekta_finansiala_ilgtsp'!K9</f>
        <v>7000</v>
      </c>
      <c r="L6" s="365">
        <f>'4.DL Projekta_finansiala_ilgtsp'!L9</f>
        <v>7000</v>
      </c>
      <c r="M6" s="365">
        <f>'4.DL Projekta_finansiala_ilgtsp'!M9</f>
        <v>7000</v>
      </c>
      <c r="N6" s="365">
        <f>'4.DL Projekta_finansiala_ilgtsp'!N9</f>
        <v>7000</v>
      </c>
      <c r="O6" s="365">
        <f>'4.DL Projekta_finansiala_ilgtsp'!O9</f>
        <v>7000</v>
      </c>
      <c r="P6" s="365">
        <f>'4.DL Projekta_finansiala_ilgtsp'!P9</f>
        <v>7000</v>
      </c>
      <c r="Q6" s="365">
        <f>'4.DL Projekta_finansiala_ilgtsp'!Q9</f>
        <v>7000</v>
      </c>
      <c r="R6" s="365">
        <f>'4.DL Projekta_finansiala_ilgtsp'!R9</f>
        <v>7000</v>
      </c>
      <c r="S6" s="365">
        <f>'4.DL Projekta_finansiala_ilgtsp'!S9</f>
        <v>7000</v>
      </c>
      <c r="T6" s="365">
        <f>'4.DL Projekta_finansiala_ilgtsp'!T9</f>
        <v>7000</v>
      </c>
      <c r="U6" s="365">
        <f>'4.DL Projekta_finansiala_ilgtsp'!U9</f>
        <v>7000</v>
      </c>
      <c r="V6" s="365">
        <f>'4.DL Projekta_finansiala_ilgtsp'!V9</f>
        <v>7000</v>
      </c>
      <c r="W6" s="365">
        <f>'4.DL Projekta_finansiala_ilgtsp'!W9</f>
        <v>7000</v>
      </c>
      <c r="X6" s="365">
        <f>'4.DL Projekta_finansiala_ilgtsp'!X9</f>
        <v>7000</v>
      </c>
      <c r="Y6" s="365">
        <f>'4.DL Projekta_finansiala_ilgtsp'!Y9</f>
        <v>7000</v>
      </c>
      <c r="Z6" s="365">
        <f>'4.DL Projekta_finansiala_ilgtsp'!Z9</f>
        <v>7000</v>
      </c>
      <c r="AA6" s="365">
        <f>'4.DL Projekta_finansiala_ilgtsp'!AA9</f>
        <v>7000</v>
      </c>
      <c r="AB6" s="365">
        <f>'4.DL Projekta_finansiala_ilgtsp'!AB9</f>
        <v>7000</v>
      </c>
      <c r="AC6" s="365">
        <f>'4.DL Projekta_finansiala_ilgtsp'!AC9</f>
        <v>7000</v>
      </c>
      <c r="AD6" s="366">
        <f>'4.DL Projekta_finansiala_ilgtsp'!AD9</f>
        <v>7000</v>
      </c>
      <c r="AE6" s="346">
        <f t="shared" ref="AE6:AE12" si="1">SUM(F6:AD6)</f>
        <v>175000</v>
      </c>
      <c r="AF6" s="9" t="b">
        <f>AE6='4.DL Projekta_finansiala_ilgtsp'!AE9</f>
        <v>1</v>
      </c>
    </row>
    <row r="7" spans="1:36" s="32" customFormat="1" ht="12.75" x14ac:dyDescent="0.2">
      <c r="A7" s="93"/>
      <c r="B7" s="32" t="s">
        <v>32</v>
      </c>
      <c r="C7" s="32" t="s">
        <v>87</v>
      </c>
      <c r="E7" s="94" t="s">
        <v>24</v>
      </c>
      <c r="F7" s="367">
        <f>'4.DL Projekta_finansiala_ilgtsp'!F13</f>
        <v>0</v>
      </c>
      <c r="G7" s="368">
        <f>'4.DL Projekta_finansiala_ilgtsp'!G13</f>
        <v>0</v>
      </c>
      <c r="H7" s="368">
        <f>'4.DL Projekta_finansiala_ilgtsp'!H13</f>
        <v>0</v>
      </c>
      <c r="I7" s="368">
        <f>'4.DL Projekta_finansiala_ilgtsp'!I13</f>
        <v>0</v>
      </c>
      <c r="J7" s="368">
        <f>'4.DL Projekta_finansiala_ilgtsp'!J13</f>
        <v>0</v>
      </c>
      <c r="K7" s="368">
        <f>'4.DL Projekta_finansiala_ilgtsp'!K13</f>
        <v>0</v>
      </c>
      <c r="L7" s="368">
        <f>'4.DL Projekta_finansiala_ilgtsp'!L13</f>
        <v>0</v>
      </c>
      <c r="M7" s="368">
        <f>'4.DL Projekta_finansiala_ilgtsp'!M13</f>
        <v>0</v>
      </c>
      <c r="N7" s="368">
        <f>'4.DL Projekta_finansiala_ilgtsp'!N13</f>
        <v>0</v>
      </c>
      <c r="O7" s="368">
        <f>'4.DL Projekta_finansiala_ilgtsp'!O13</f>
        <v>0</v>
      </c>
      <c r="P7" s="368">
        <f>'4.DL Projekta_finansiala_ilgtsp'!P13</f>
        <v>0</v>
      </c>
      <c r="Q7" s="368">
        <f>'4.DL Projekta_finansiala_ilgtsp'!Q13</f>
        <v>0</v>
      </c>
      <c r="R7" s="368">
        <f>'4.DL Projekta_finansiala_ilgtsp'!R13</f>
        <v>0</v>
      </c>
      <c r="S7" s="368">
        <f>'4.DL Projekta_finansiala_ilgtsp'!S13</f>
        <v>0</v>
      </c>
      <c r="T7" s="368">
        <f>'4.DL Projekta_finansiala_ilgtsp'!T13</f>
        <v>0</v>
      </c>
      <c r="U7" s="368">
        <f>'4.DL Projekta_finansiala_ilgtsp'!U13</f>
        <v>0</v>
      </c>
      <c r="V7" s="368">
        <f>'4.DL Projekta_finansiala_ilgtsp'!V13</f>
        <v>0</v>
      </c>
      <c r="W7" s="368">
        <f>'4.DL Projekta_finansiala_ilgtsp'!W13</f>
        <v>0</v>
      </c>
      <c r="X7" s="368">
        <f>'4.DL Projekta_finansiala_ilgtsp'!X13</f>
        <v>0</v>
      </c>
      <c r="Y7" s="368">
        <f>'4.DL Projekta_finansiala_ilgtsp'!Y13</f>
        <v>0</v>
      </c>
      <c r="Z7" s="368">
        <f>'4.DL Projekta_finansiala_ilgtsp'!Z13</f>
        <v>0</v>
      </c>
      <c r="AA7" s="368">
        <f>'4.DL Projekta_finansiala_ilgtsp'!AA13</f>
        <v>0</v>
      </c>
      <c r="AB7" s="368">
        <f>'4.DL Projekta_finansiala_ilgtsp'!AB13</f>
        <v>0</v>
      </c>
      <c r="AC7" s="368">
        <f>'4.DL Projekta_finansiala_ilgtsp'!AC13</f>
        <v>0</v>
      </c>
      <c r="AD7" s="368">
        <f>'4.DL Projekta_finansiala_ilgtsp'!AD13</f>
        <v>0</v>
      </c>
      <c r="AE7" s="490">
        <f t="shared" si="1"/>
        <v>0</v>
      </c>
      <c r="AF7" s="9" t="b">
        <f>AE7='4.DL Projekta_finansiala_ilgtsp'!AE13</f>
        <v>1</v>
      </c>
    </row>
    <row r="8" spans="1:36" s="32" customFormat="1" ht="12.75" x14ac:dyDescent="0.2">
      <c r="A8" s="93"/>
      <c r="B8" s="32" t="s">
        <v>93</v>
      </c>
      <c r="C8" s="32" t="s">
        <v>123</v>
      </c>
      <c r="E8" s="94" t="s">
        <v>24</v>
      </c>
      <c r="F8" s="369">
        <f>'15.RL Investīciju naudas plūsma'!E7</f>
        <v>4117.9500000000007</v>
      </c>
      <c r="G8" s="370">
        <f>'15.RL Investīciju naudas plūsma'!F7</f>
        <v>4117.9500000000007</v>
      </c>
      <c r="H8" s="370">
        <f>'15.RL Investīciju naudas plūsma'!G7</f>
        <v>4117.9500000000007</v>
      </c>
      <c r="I8" s="370">
        <f>'15.RL Investīciju naudas plūsma'!H7</f>
        <v>4117.9500000000007</v>
      </c>
      <c r="J8" s="370">
        <f>'15.RL Investīciju naudas plūsma'!I7</f>
        <v>4117.9500000000007</v>
      </c>
      <c r="K8" s="370">
        <f>'15.RL Investīciju naudas plūsma'!J7</f>
        <v>4117.9500000000007</v>
      </c>
      <c r="L8" s="370">
        <f>'15.RL Investīciju naudas plūsma'!K7</f>
        <v>4117.9500000000007</v>
      </c>
      <c r="M8" s="370">
        <f>'15.RL Investīciju naudas plūsma'!L7</f>
        <v>4117.9500000000007</v>
      </c>
      <c r="N8" s="370">
        <f>'15.RL Investīciju naudas plūsma'!M7</f>
        <v>4117.9500000000007</v>
      </c>
      <c r="O8" s="370">
        <f>'15.RL Investīciju naudas plūsma'!N7</f>
        <v>4117.9500000000007</v>
      </c>
      <c r="P8" s="370">
        <f>'15.RL Investīciju naudas plūsma'!O7</f>
        <v>4117.9500000000007</v>
      </c>
      <c r="Q8" s="370">
        <f>'15.RL Investīciju naudas plūsma'!P7</f>
        <v>4117.9500000000007</v>
      </c>
      <c r="R8" s="370">
        <f>'15.RL Investīciju naudas plūsma'!Q7</f>
        <v>4117.9500000000007</v>
      </c>
      <c r="S8" s="370">
        <f>'15.RL Investīciju naudas plūsma'!R7</f>
        <v>4117.9500000000007</v>
      </c>
      <c r="T8" s="370">
        <f>'15.RL Investīciju naudas plūsma'!S7</f>
        <v>4117.9500000000007</v>
      </c>
      <c r="U8" s="370">
        <f>'15.RL Investīciju naudas plūsma'!T7</f>
        <v>4117.9500000000007</v>
      </c>
      <c r="V8" s="370">
        <f>'15.RL Investīciju naudas plūsma'!U7</f>
        <v>4117.9500000000007</v>
      </c>
      <c r="W8" s="370">
        <f>'15.RL Investīciju naudas plūsma'!V7</f>
        <v>4117.9500000000007</v>
      </c>
      <c r="X8" s="370">
        <f>'15.RL Investīciju naudas plūsma'!W7</f>
        <v>4117.9500000000007</v>
      </c>
      <c r="Y8" s="370">
        <f>'15.RL Investīciju naudas plūsma'!X7</f>
        <v>4117.9500000000007</v>
      </c>
      <c r="Z8" s="370">
        <f>'15.RL Investīciju naudas plūsma'!Y7</f>
        <v>4117.9500000000007</v>
      </c>
      <c r="AA8" s="370">
        <f>'15.RL Investīciju naudas plūsma'!Z7</f>
        <v>4117.9500000000007</v>
      </c>
      <c r="AB8" s="370">
        <f>'15.RL Investīciju naudas plūsma'!AA7</f>
        <v>4117.9500000000007</v>
      </c>
      <c r="AC8" s="370">
        <f>'15.RL Investīciju naudas plūsma'!AB7</f>
        <v>4117.9500000000007</v>
      </c>
      <c r="AD8" s="370">
        <f>'15.RL Investīciju naudas plūsma'!AC7</f>
        <v>4117.9500000000007</v>
      </c>
      <c r="AE8" s="490">
        <f t="shared" si="1"/>
        <v>102948.74999999996</v>
      </c>
      <c r="AF8" s="9" t="b">
        <f>AE8='4.DL Projekta_finansiala_ilgtsp'!AE15</f>
        <v>1</v>
      </c>
    </row>
    <row r="9" spans="1:36" s="704" customFormat="1" ht="12.75" x14ac:dyDescent="0.2">
      <c r="A9" s="93"/>
      <c r="B9" s="32" t="s">
        <v>158</v>
      </c>
      <c r="C9" s="32" t="s">
        <v>99</v>
      </c>
      <c r="D9" s="32"/>
      <c r="E9" s="94" t="s">
        <v>24</v>
      </c>
      <c r="F9" s="705"/>
      <c r="G9" s="706">
        <f>'4.DL Projekta_finansiala_ilgtsp'!G17</f>
        <v>0</v>
      </c>
      <c r="H9" s="706">
        <v>0</v>
      </c>
      <c r="I9" s="706">
        <f>'4.DL Projekta_finansiala_ilgtsp'!I17</f>
        <v>0</v>
      </c>
      <c r="J9" s="706">
        <f>'4.DL Projekta_finansiala_ilgtsp'!J17</f>
        <v>0</v>
      </c>
      <c r="K9" s="706">
        <v>0</v>
      </c>
      <c r="L9" s="706">
        <f>'4.DL Projekta_finansiala_ilgtsp'!L17</f>
        <v>0</v>
      </c>
      <c r="M9" s="706">
        <f>'4.DL Projekta_finansiala_ilgtsp'!M17</f>
        <v>0</v>
      </c>
      <c r="N9" s="706">
        <f>'4.DL Projekta_finansiala_ilgtsp'!N17</f>
        <v>0</v>
      </c>
      <c r="O9" s="706">
        <f>'4.DL Projekta_finansiala_ilgtsp'!O17</f>
        <v>0</v>
      </c>
      <c r="P9" s="706">
        <f>'4.DL Projekta_finansiala_ilgtsp'!P17</f>
        <v>0</v>
      </c>
      <c r="Q9" s="706">
        <f>'4.DL Projekta_finansiala_ilgtsp'!Q17</f>
        <v>0</v>
      </c>
      <c r="R9" s="706">
        <f>'4.DL Projekta_finansiala_ilgtsp'!R17</f>
        <v>0</v>
      </c>
      <c r="S9" s="706">
        <f>'4.DL Projekta_finansiala_ilgtsp'!S17</f>
        <v>0</v>
      </c>
      <c r="T9" s="706">
        <f>'4.DL Projekta_finansiala_ilgtsp'!T17</f>
        <v>0</v>
      </c>
      <c r="U9" s="706">
        <f>'4.DL Projekta_finansiala_ilgtsp'!U17</f>
        <v>0</v>
      </c>
      <c r="V9" s="706">
        <f>'4.DL Projekta_finansiala_ilgtsp'!V17</f>
        <v>0</v>
      </c>
      <c r="W9" s="706">
        <f>'4.DL Projekta_finansiala_ilgtsp'!W17</f>
        <v>0</v>
      </c>
      <c r="X9" s="706">
        <f>'4.DL Projekta_finansiala_ilgtsp'!X17</f>
        <v>0</v>
      </c>
      <c r="Y9" s="706">
        <f>'4.DL Projekta_finansiala_ilgtsp'!Y17</f>
        <v>0</v>
      </c>
      <c r="Z9" s="706">
        <f>'4.DL Projekta_finansiala_ilgtsp'!Z17</f>
        <v>0</v>
      </c>
      <c r="AA9" s="706">
        <f>'4.DL Projekta_finansiala_ilgtsp'!AA17</f>
        <v>0</v>
      </c>
      <c r="AB9" s="706">
        <f>'4.DL Projekta_finansiala_ilgtsp'!AB17</f>
        <v>0</v>
      </c>
      <c r="AC9" s="706">
        <f>'4.DL Projekta_finansiala_ilgtsp'!AC17</f>
        <v>0</v>
      </c>
      <c r="AD9" s="706">
        <f>'4.DL Projekta_finansiala_ilgtsp'!AD17</f>
        <v>0</v>
      </c>
      <c r="AE9" s="490">
        <f t="shared" si="1"/>
        <v>0</v>
      </c>
      <c r="AF9" s="9" t="b">
        <f>AE9='4.DL Projekta_finansiala_ilgtsp'!AE17</f>
        <v>1</v>
      </c>
    </row>
    <row r="10" spans="1:36" s="32" customFormat="1" ht="12.75" x14ac:dyDescent="0.2">
      <c r="A10" s="93"/>
      <c r="B10" s="32" t="s">
        <v>94</v>
      </c>
      <c r="C10" s="32" t="s">
        <v>159</v>
      </c>
      <c r="E10" s="94" t="s">
        <v>24</v>
      </c>
      <c r="F10" s="369">
        <f>F49+F50</f>
        <v>0</v>
      </c>
      <c r="G10" s="313">
        <f t="shared" ref="G10:AD10" si="2">G49+G50</f>
        <v>0</v>
      </c>
      <c r="H10" s="313">
        <f t="shared" si="2"/>
        <v>0</v>
      </c>
      <c r="I10" s="313">
        <f t="shared" si="2"/>
        <v>0</v>
      </c>
      <c r="J10" s="313">
        <f t="shared" si="2"/>
        <v>0</v>
      </c>
      <c r="K10" s="313">
        <f t="shared" si="2"/>
        <v>0</v>
      </c>
      <c r="L10" s="313">
        <f t="shared" si="2"/>
        <v>0</v>
      </c>
      <c r="M10" s="313">
        <f t="shared" si="2"/>
        <v>0</v>
      </c>
      <c r="N10" s="313">
        <f t="shared" si="2"/>
        <v>0</v>
      </c>
      <c r="O10" s="313">
        <f t="shared" si="2"/>
        <v>0</v>
      </c>
      <c r="P10" s="313">
        <f t="shared" si="2"/>
        <v>0</v>
      </c>
      <c r="Q10" s="313">
        <f t="shared" si="2"/>
        <v>0</v>
      </c>
      <c r="R10" s="313">
        <f t="shared" si="2"/>
        <v>0</v>
      </c>
      <c r="S10" s="313">
        <f t="shared" si="2"/>
        <v>0</v>
      </c>
      <c r="T10" s="313">
        <f t="shared" si="2"/>
        <v>0</v>
      </c>
      <c r="U10" s="313">
        <f t="shared" si="2"/>
        <v>0</v>
      </c>
      <c r="V10" s="313">
        <f t="shared" si="2"/>
        <v>0</v>
      </c>
      <c r="W10" s="313">
        <f t="shared" si="2"/>
        <v>0</v>
      </c>
      <c r="X10" s="313">
        <f t="shared" si="2"/>
        <v>0</v>
      </c>
      <c r="Y10" s="313">
        <f t="shared" si="2"/>
        <v>0</v>
      </c>
      <c r="Z10" s="313">
        <f t="shared" si="2"/>
        <v>0</v>
      </c>
      <c r="AA10" s="313">
        <f t="shared" si="2"/>
        <v>0</v>
      </c>
      <c r="AB10" s="313">
        <f t="shared" si="2"/>
        <v>0</v>
      </c>
      <c r="AC10" s="313">
        <f t="shared" si="2"/>
        <v>0</v>
      </c>
      <c r="AD10" s="313">
        <f t="shared" si="2"/>
        <v>0</v>
      </c>
      <c r="AE10" s="348">
        <f t="shared" si="1"/>
        <v>0</v>
      </c>
      <c r="AF10" s="9" t="b">
        <f>AE10='4.DL Projekta_finansiala_ilgtsp'!AE18+'4.DL Projekta_finansiala_ilgtsp'!AE19</f>
        <v>0</v>
      </c>
    </row>
    <row r="11" spans="1:36" s="32" customFormat="1" ht="12.75" x14ac:dyDescent="0.2">
      <c r="A11" s="93"/>
      <c r="B11" s="32" t="s">
        <v>95</v>
      </c>
      <c r="C11" s="32" t="s">
        <v>160</v>
      </c>
      <c r="E11" s="71" t="s">
        <v>24</v>
      </c>
      <c r="F11" s="369">
        <f>'3.DL Naudas plūsma ar projektu'!E51</f>
        <v>35000</v>
      </c>
      <c r="G11" s="313">
        <f>'3.DL Naudas plūsma ar projektu'!F51</f>
        <v>35000</v>
      </c>
      <c r="H11" s="313">
        <f>'3.DL Naudas plūsma ar projektu'!G52</f>
        <v>30000</v>
      </c>
      <c r="I11" s="313">
        <f>'3.DL Naudas plūsma ar projektu'!H52</f>
        <v>0</v>
      </c>
      <c r="J11" s="313">
        <f>'3.DL Naudas plūsma ar projektu'!I52</f>
        <v>0</v>
      </c>
      <c r="K11" s="313">
        <f>'3.DL Naudas plūsma ar projektu'!J52</f>
        <v>0</v>
      </c>
      <c r="L11" s="371"/>
      <c r="M11" s="371"/>
      <c r="N11" s="371"/>
      <c r="O11" s="371"/>
      <c r="P11" s="371"/>
      <c r="Q11" s="371"/>
      <c r="R11" s="371"/>
      <c r="S11" s="371"/>
      <c r="T11" s="371"/>
      <c r="U11" s="371"/>
      <c r="V11" s="371"/>
      <c r="W11" s="371"/>
      <c r="X11" s="371"/>
      <c r="Y11" s="371"/>
      <c r="Z11" s="371"/>
      <c r="AA11" s="371"/>
      <c r="AB11" s="371"/>
      <c r="AC11" s="371"/>
      <c r="AD11" s="372"/>
      <c r="AE11" s="490">
        <f t="shared" si="1"/>
        <v>100000</v>
      </c>
      <c r="AF11" s="9"/>
    </row>
    <row r="12" spans="1:36" s="32" customFormat="1" ht="12.75" x14ac:dyDescent="0.2">
      <c r="A12" s="93"/>
      <c r="B12" s="32" t="s">
        <v>161</v>
      </c>
      <c r="C12" s="26" t="s">
        <v>102</v>
      </c>
      <c r="D12" s="26"/>
      <c r="E12" s="94" t="s">
        <v>24</v>
      </c>
      <c r="F12" s="369">
        <f>SUM(F6,F7)-SUM(F8:F11)</f>
        <v>-32117.949999999997</v>
      </c>
      <c r="G12" s="313">
        <f>SUM(G6:G7)-SUM(G8:G11)</f>
        <v>-32117.949999999997</v>
      </c>
      <c r="H12" s="313">
        <f t="shared" ref="H12:AD12" si="3">SUM(H6:H7)-SUM(H8:H11)</f>
        <v>-27117.949999999997</v>
      </c>
      <c r="I12" s="313">
        <f t="shared" si="3"/>
        <v>2882.0499999999993</v>
      </c>
      <c r="J12" s="313">
        <f t="shared" si="3"/>
        <v>2882.0499999999993</v>
      </c>
      <c r="K12" s="313">
        <f t="shared" si="3"/>
        <v>2882.0499999999993</v>
      </c>
      <c r="L12" s="313">
        <f t="shared" si="3"/>
        <v>2882.0499999999993</v>
      </c>
      <c r="M12" s="313">
        <f t="shared" si="3"/>
        <v>2882.0499999999993</v>
      </c>
      <c r="N12" s="313">
        <f t="shared" si="3"/>
        <v>2882.0499999999993</v>
      </c>
      <c r="O12" s="313">
        <f t="shared" si="3"/>
        <v>2882.0499999999993</v>
      </c>
      <c r="P12" s="313">
        <f t="shared" si="3"/>
        <v>2882.0499999999993</v>
      </c>
      <c r="Q12" s="313">
        <f t="shared" si="3"/>
        <v>2882.0499999999993</v>
      </c>
      <c r="R12" s="313">
        <f t="shared" si="3"/>
        <v>2882.0499999999993</v>
      </c>
      <c r="S12" s="313">
        <f t="shared" si="3"/>
        <v>2882.0499999999993</v>
      </c>
      <c r="T12" s="313">
        <f t="shared" si="3"/>
        <v>2882.0499999999993</v>
      </c>
      <c r="U12" s="313">
        <f t="shared" si="3"/>
        <v>2882.0499999999993</v>
      </c>
      <c r="V12" s="313">
        <f t="shared" si="3"/>
        <v>2882.0499999999993</v>
      </c>
      <c r="W12" s="313">
        <f t="shared" si="3"/>
        <v>2882.0499999999993</v>
      </c>
      <c r="X12" s="313">
        <f t="shared" si="3"/>
        <v>2882.0499999999993</v>
      </c>
      <c r="Y12" s="313">
        <f t="shared" si="3"/>
        <v>2882.0499999999993</v>
      </c>
      <c r="Z12" s="313">
        <f t="shared" si="3"/>
        <v>2882.0499999999993</v>
      </c>
      <c r="AA12" s="313">
        <f t="shared" si="3"/>
        <v>2882.0499999999993</v>
      </c>
      <c r="AB12" s="313">
        <f t="shared" si="3"/>
        <v>2882.0499999999993</v>
      </c>
      <c r="AC12" s="313">
        <f t="shared" si="3"/>
        <v>2882.0499999999993</v>
      </c>
      <c r="AD12" s="313">
        <f t="shared" si="3"/>
        <v>2882.0499999999993</v>
      </c>
      <c r="AE12" s="490">
        <f t="shared" si="1"/>
        <v>-27948.749999999935</v>
      </c>
    </row>
    <row r="13" spans="1:36" s="32" customFormat="1" ht="12.75" x14ac:dyDescent="0.2">
      <c r="E13" s="71"/>
      <c r="F13" s="45"/>
      <c r="G13" s="95"/>
      <c r="H13" s="95"/>
      <c r="I13" s="95"/>
      <c r="J13" s="95"/>
      <c r="K13" s="95"/>
      <c r="L13" s="95"/>
      <c r="M13" s="95"/>
      <c r="N13" s="95"/>
      <c r="O13" s="95"/>
      <c r="P13" s="95"/>
      <c r="Q13" s="95"/>
      <c r="R13" s="95"/>
      <c r="S13" s="95"/>
      <c r="T13" s="95"/>
      <c r="U13" s="95"/>
      <c r="V13" s="95"/>
      <c r="W13" s="95"/>
      <c r="X13" s="95"/>
      <c r="Y13" s="95"/>
      <c r="Z13" s="95"/>
      <c r="AA13" s="95"/>
      <c r="AB13" s="95"/>
      <c r="AC13" s="95"/>
      <c r="AD13" s="45"/>
      <c r="AE13" s="198"/>
      <c r="AF13" s="96"/>
    </row>
    <row r="14" spans="1:36" s="35" customFormat="1" ht="12.75" x14ac:dyDescent="0.2">
      <c r="A14" s="20">
        <v>2</v>
      </c>
      <c r="B14" s="21" t="s">
        <v>124</v>
      </c>
      <c r="C14" s="21"/>
      <c r="D14" s="21"/>
      <c r="E14" s="21"/>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3"/>
      <c r="AF14" s="9"/>
    </row>
    <row r="15" spans="1:36" s="32" customFormat="1" x14ac:dyDescent="0.25">
      <c r="A15" s="90"/>
      <c r="B15" s="97"/>
      <c r="C15" s="11" t="s">
        <v>125</v>
      </c>
      <c r="D15" s="11"/>
      <c r="E15" s="98" t="s">
        <v>25</v>
      </c>
      <c r="F15" s="99">
        <f>Titullapa!B21</f>
        <v>0.04</v>
      </c>
      <c r="H15" s="9"/>
      <c r="I15" s="100"/>
      <c r="J15" s="100"/>
      <c r="K15" s="100"/>
      <c r="L15" s="100"/>
      <c r="M15" s="100"/>
      <c r="N15" s="100"/>
      <c r="O15" s="100"/>
      <c r="P15" s="100"/>
      <c r="Q15" s="100"/>
      <c r="R15" s="100"/>
      <c r="S15" s="100"/>
      <c r="T15" s="100"/>
      <c r="U15" s="100"/>
      <c r="V15" s="100"/>
      <c r="W15" s="100"/>
      <c r="X15" s="100"/>
      <c r="Y15" s="100"/>
      <c r="Z15" s="100"/>
      <c r="AA15" s="100"/>
      <c r="AB15" s="100"/>
      <c r="AC15" s="100"/>
      <c r="AD15" s="100"/>
      <c r="AE15" s="9"/>
      <c r="AF15" s="9"/>
    </row>
    <row r="16" spans="1:36" s="32" customFormat="1" ht="12.75" x14ac:dyDescent="0.2">
      <c r="A16" s="93"/>
      <c r="B16" s="101"/>
      <c r="C16" s="24" t="s">
        <v>126</v>
      </c>
      <c r="D16" s="24"/>
      <c r="E16" s="102" t="s">
        <v>127</v>
      </c>
      <c r="F16" s="103">
        <v>0</v>
      </c>
      <c r="G16" s="104">
        <v>1</v>
      </c>
      <c r="H16" s="104">
        <f t="shared" ref="H16:AD16" si="4">G16+1</f>
        <v>2</v>
      </c>
      <c r="I16" s="104">
        <f t="shared" si="4"/>
        <v>3</v>
      </c>
      <c r="J16" s="104">
        <f t="shared" si="4"/>
        <v>4</v>
      </c>
      <c r="K16" s="104">
        <f t="shared" si="4"/>
        <v>5</v>
      </c>
      <c r="L16" s="104">
        <f t="shared" si="4"/>
        <v>6</v>
      </c>
      <c r="M16" s="104">
        <f t="shared" si="4"/>
        <v>7</v>
      </c>
      <c r="N16" s="104">
        <f t="shared" si="4"/>
        <v>8</v>
      </c>
      <c r="O16" s="104">
        <f t="shared" si="4"/>
        <v>9</v>
      </c>
      <c r="P16" s="104">
        <f t="shared" si="4"/>
        <v>10</v>
      </c>
      <c r="Q16" s="104">
        <f t="shared" si="4"/>
        <v>11</v>
      </c>
      <c r="R16" s="104">
        <f t="shared" si="4"/>
        <v>12</v>
      </c>
      <c r="S16" s="104">
        <f t="shared" si="4"/>
        <v>13</v>
      </c>
      <c r="T16" s="104">
        <f t="shared" si="4"/>
        <v>14</v>
      </c>
      <c r="U16" s="104">
        <f t="shared" si="4"/>
        <v>15</v>
      </c>
      <c r="V16" s="104">
        <f t="shared" si="4"/>
        <v>16</v>
      </c>
      <c r="W16" s="104">
        <f t="shared" si="4"/>
        <v>17</v>
      </c>
      <c r="X16" s="104">
        <f t="shared" si="4"/>
        <v>18</v>
      </c>
      <c r="Y16" s="104">
        <f t="shared" si="4"/>
        <v>19</v>
      </c>
      <c r="Z16" s="104">
        <f t="shared" si="4"/>
        <v>20</v>
      </c>
      <c r="AA16" s="104">
        <f t="shared" si="4"/>
        <v>21</v>
      </c>
      <c r="AB16" s="104">
        <f t="shared" si="4"/>
        <v>22</v>
      </c>
      <c r="AC16" s="104">
        <f t="shared" si="4"/>
        <v>23</v>
      </c>
      <c r="AD16" s="104">
        <f t="shared" si="4"/>
        <v>24</v>
      </c>
      <c r="AE16" s="85" t="s">
        <v>45</v>
      </c>
      <c r="AF16" s="9"/>
    </row>
    <row r="17" spans="1:33" s="32" customFormat="1" ht="12.75" x14ac:dyDescent="0.2">
      <c r="A17" s="105"/>
      <c r="B17" s="15"/>
      <c r="C17" s="16" t="s">
        <v>128</v>
      </c>
      <c r="D17" s="16"/>
      <c r="E17" s="106" t="s">
        <v>129</v>
      </c>
      <c r="F17" s="107">
        <f t="shared" ref="F17:AD17" si="5">1/(1+$F$15)^F16</f>
        <v>1</v>
      </c>
      <c r="G17" s="108">
        <f t="shared" si="5"/>
        <v>0.96153846153846145</v>
      </c>
      <c r="H17" s="108">
        <f t="shared" si="5"/>
        <v>0.92455621301775137</v>
      </c>
      <c r="I17" s="108">
        <f t="shared" si="5"/>
        <v>0.88899635867091487</v>
      </c>
      <c r="J17" s="108">
        <f t="shared" si="5"/>
        <v>0.85480419102972571</v>
      </c>
      <c r="K17" s="108">
        <f t="shared" si="5"/>
        <v>0.82192710675935154</v>
      </c>
      <c r="L17" s="108">
        <f t="shared" si="5"/>
        <v>0.79031452573014571</v>
      </c>
      <c r="M17" s="108">
        <f t="shared" si="5"/>
        <v>0.75991781320206331</v>
      </c>
      <c r="N17" s="108">
        <f t="shared" si="5"/>
        <v>0.73069020500198378</v>
      </c>
      <c r="O17" s="108">
        <f t="shared" si="5"/>
        <v>0.70258673557883045</v>
      </c>
      <c r="P17" s="108">
        <f t="shared" si="5"/>
        <v>0.67556416882579851</v>
      </c>
      <c r="Q17" s="108">
        <f t="shared" si="5"/>
        <v>0.6495809315632679</v>
      </c>
      <c r="R17" s="108">
        <f t="shared" si="5"/>
        <v>0.62459704958006512</v>
      </c>
      <c r="S17" s="108">
        <f t="shared" si="5"/>
        <v>0.600574086134678</v>
      </c>
      <c r="T17" s="108">
        <f t="shared" si="5"/>
        <v>0.57747508282180582</v>
      </c>
      <c r="U17" s="108">
        <f t="shared" si="5"/>
        <v>0.55526450271327477</v>
      </c>
      <c r="V17" s="108">
        <f t="shared" si="5"/>
        <v>0.53390817568584104</v>
      </c>
      <c r="W17" s="108">
        <f t="shared" si="5"/>
        <v>0.51337324585177024</v>
      </c>
      <c r="X17" s="108">
        <f t="shared" si="5"/>
        <v>0.49362812101131748</v>
      </c>
      <c r="Y17" s="108">
        <f t="shared" si="5"/>
        <v>0.47464242404934376</v>
      </c>
      <c r="Z17" s="108">
        <f t="shared" si="5"/>
        <v>0.45638694620129205</v>
      </c>
      <c r="AA17" s="108">
        <f t="shared" si="5"/>
        <v>0.43883360211662686</v>
      </c>
      <c r="AB17" s="108">
        <f t="shared" si="5"/>
        <v>0.42195538665060278</v>
      </c>
      <c r="AC17" s="108">
        <f t="shared" si="5"/>
        <v>0.40572633331788732</v>
      </c>
      <c r="AD17" s="108">
        <f t="shared" si="5"/>
        <v>0.39012147434412242</v>
      </c>
      <c r="AE17" s="29"/>
      <c r="AF17" s="9"/>
    </row>
    <row r="18" spans="1:33" s="32" customFormat="1" ht="12.75" x14ac:dyDescent="0.2">
      <c r="A18" s="90"/>
      <c r="B18" s="91" t="s">
        <v>58</v>
      </c>
      <c r="C18" s="91" t="s">
        <v>130</v>
      </c>
      <c r="D18" s="91"/>
      <c r="E18" s="92" t="s">
        <v>24</v>
      </c>
      <c r="F18" s="373">
        <f t="shared" ref="F18:AD18" si="6">F6*F$17</f>
        <v>7000</v>
      </c>
      <c r="G18" s="374">
        <f t="shared" si="6"/>
        <v>6730.7692307692305</v>
      </c>
      <c r="H18" s="374">
        <f t="shared" si="6"/>
        <v>6471.8934911242595</v>
      </c>
      <c r="I18" s="374">
        <f t="shared" si="6"/>
        <v>6222.9745106964037</v>
      </c>
      <c r="J18" s="374">
        <f t="shared" si="6"/>
        <v>5983.62933720808</v>
      </c>
      <c r="K18" s="374">
        <f t="shared" si="6"/>
        <v>5753.4897473154606</v>
      </c>
      <c r="L18" s="374">
        <f t="shared" si="6"/>
        <v>5532.2016801110203</v>
      </c>
      <c r="M18" s="374">
        <f t="shared" si="6"/>
        <v>5319.4246924144436</v>
      </c>
      <c r="N18" s="374">
        <f t="shared" si="6"/>
        <v>5114.8314350138862</v>
      </c>
      <c r="O18" s="374">
        <f t="shared" si="6"/>
        <v>4918.1071490518134</v>
      </c>
      <c r="P18" s="374">
        <f t="shared" si="6"/>
        <v>4728.9491817805892</v>
      </c>
      <c r="Q18" s="374">
        <f t="shared" si="6"/>
        <v>4547.0665209428753</v>
      </c>
      <c r="R18" s="374">
        <f t="shared" si="6"/>
        <v>4372.1793470604562</v>
      </c>
      <c r="S18" s="374">
        <f t="shared" si="6"/>
        <v>4204.0186029427459</v>
      </c>
      <c r="T18" s="374">
        <f t="shared" si="6"/>
        <v>4042.3255797526408</v>
      </c>
      <c r="U18" s="374">
        <f t="shared" si="6"/>
        <v>3886.8515189929235</v>
      </c>
      <c r="V18" s="374">
        <f t="shared" si="6"/>
        <v>3737.3572298008871</v>
      </c>
      <c r="W18" s="374">
        <f t="shared" si="6"/>
        <v>3593.6127209623919</v>
      </c>
      <c r="X18" s="374">
        <f t="shared" si="6"/>
        <v>3455.3968470792224</v>
      </c>
      <c r="Y18" s="374">
        <f t="shared" si="6"/>
        <v>3322.4969683454065</v>
      </c>
      <c r="Z18" s="374">
        <f t="shared" si="6"/>
        <v>3194.7086234090443</v>
      </c>
      <c r="AA18" s="374">
        <f t="shared" si="6"/>
        <v>3071.8352148163881</v>
      </c>
      <c r="AB18" s="374">
        <f t="shared" si="6"/>
        <v>2953.6877065542194</v>
      </c>
      <c r="AC18" s="374">
        <f t="shared" si="6"/>
        <v>2840.0843332252111</v>
      </c>
      <c r="AD18" s="374">
        <f t="shared" si="6"/>
        <v>2730.850320408857</v>
      </c>
      <c r="AE18" s="491">
        <f t="shared" ref="AE18:AE25" si="7">SUM(F18:AD18)</f>
        <v>113728.74198977844</v>
      </c>
      <c r="AF18" s="9"/>
    </row>
    <row r="19" spans="1:33" s="32" customFormat="1" ht="12.75" hidden="1" x14ac:dyDescent="0.2">
      <c r="A19" s="93"/>
      <c r="B19" s="32" t="s">
        <v>62</v>
      </c>
      <c r="C19" s="32" t="s">
        <v>131</v>
      </c>
      <c r="E19" s="94" t="s">
        <v>162</v>
      </c>
      <c r="F19" s="369" t="e">
        <f>#REF!*F$17</f>
        <v>#REF!</v>
      </c>
      <c r="G19" s="313" t="e">
        <f>#REF!*G$17</f>
        <v>#REF!</v>
      </c>
      <c r="H19" s="313" t="e">
        <f>#REF!*H$17</f>
        <v>#REF!</v>
      </c>
      <c r="I19" s="313" t="e">
        <f>#REF!*I$17</f>
        <v>#REF!</v>
      </c>
      <c r="J19" s="313" t="e">
        <f>#REF!*J$17</f>
        <v>#REF!</v>
      </c>
      <c r="K19" s="313" t="e">
        <f>#REF!*K$17</f>
        <v>#REF!</v>
      </c>
      <c r="L19" s="313" t="e">
        <f>#REF!*L$17</f>
        <v>#REF!</v>
      </c>
      <c r="M19" s="313" t="e">
        <f>#REF!*M$17</f>
        <v>#REF!</v>
      </c>
      <c r="N19" s="313" t="e">
        <f>#REF!*N$17</f>
        <v>#REF!</v>
      </c>
      <c r="O19" s="313" t="e">
        <f>#REF!*O$17</f>
        <v>#REF!</v>
      </c>
      <c r="P19" s="313" t="e">
        <f>#REF!*P$17</f>
        <v>#REF!</v>
      </c>
      <c r="Q19" s="313" t="e">
        <f>#REF!*Q$17</f>
        <v>#REF!</v>
      </c>
      <c r="R19" s="313" t="e">
        <f>#REF!*R$17</f>
        <v>#REF!</v>
      </c>
      <c r="S19" s="313" t="e">
        <f>#REF!*S$17</f>
        <v>#REF!</v>
      </c>
      <c r="T19" s="313"/>
      <c r="U19" s="313"/>
      <c r="V19" s="313"/>
      <c r="W19" s="313"/>
      <c r="X19" s="313"/>
      <c r="Y19" s="313"/>
      <c r="Z19" s="313"/>
      <c r="AA19" s="313"/>
      <c r="AB19" s="313"/>
      <c r="AC19" s="313"/>
      <c r="AD19" s="313" t="e">
        <f>#REF!*AD$17</f>
        <v>#REF!</v>
      </c>
      <c r="AE19" s="490" t="e">
        <f t="shared" si="7"/>
        <v>#REF!</v>
      </c>
      <c r="AF19" s="9"/>
    </row>
    <row r="20" spans="1:33" s="32" customFormat="1" ht="12.75" x14ac:dyDescent="0.2">
      <c r="A20" s="93"/>
      <c r="B20" s="32" t="s">
        <v>59</v>
      </c>
      <c r="C20" s="32" t="s">
        <v>163</v>
      </c>
      <c r="E20" s="94" t="s">
        <v>24</v>
      </c>
      <c r="F20" s="369">
        <f t="shared" ref="F20:AD25" si="8">F7*F$17</f>
        <v>0</v>
      </c>
      <c r="G20" s="313">
        <f t="shared" si="8"/>
        <v>0</v>
      </c>
      <c r="H20" s="313">
        <f t="shared" si="8"/>
        <v>0</v>
      </c>
      <c r="I20" s="313">
        <f t="shared" si="8"/>
        <v>0</v>
      </c>
      <c r="J20" s="313">
        <f t="shared" si="8"/>
        <v>0</v>
      </c>
      <c r="K20" s="313">
        <f t="shared" si="8"/>
        <v>0</v>
      </c>
      <c r="L20" s="313">
        <f t="shared" si="8"/>
        <v>0</v>
      </c>
      <c r="M20" s="313">
        <f t="shared" si="8"/>
        <v>0</v>
      </c>
      <c r="N20" s="313">
        <f t="shared" si="8"/>
        <v>0</v>
      </c>
      <c r="O20" s="313">
        <f t="shared" si="8"/>
        <v>0</v>
      </c>
      <c r="P20" s="313">
        <f t="shared" si="8"/>
        <v>0</v>
      </c>
      <c r="Q20" s="313">
        <f t="shared" si="8"/>
        <v>0</v>
      </c>
      <c r="R20" s="313">
        <f t="shared" si="8"/>
        <v>0</v>
      </c>
      <c r="S20" s="313">
        <f t="shared" si="8"/>
        <v>0</v>
      </c>
      <c r="T20" s="313">
        <f t="shared" si="8"/>
        <v>0</v>
      </c>
      <c r="U20" s="313">
        <f t="shared" si="8"/>
        <v>0</v>
      </c>
      <c r="V20" s="313">
        <f t="shared" si="8"/>
        <v>0</v>
      </c>
      <c r="W20" s="313">
        <f t="shared" si="8"/>
        <v>0</v>
      </c>
      <c r="X20" s="313">
        <f t="shared" si="8"/>
        <v>0</v>
      </c>
      <c r="Y20" s="313">
        <f t="shared" si="8"/>
        <v>0</v>
      </c>
      <c r="Z20" s="313">
        <f t="shared" si="8"/>
        <v>0</v>
      </c>
      <c r="AA20" s="313">
        <f t="shared" si="8"/>
        <v>0</v>
      </c>
      <c r="AB20" s="313">
        <f t="shared" si="8"/>
        <v>0</v>
      </c>
      <c r="AC20" s="313">
        <f t="shared" si="8"/>
        <v>0</v>
      </c>
      <c r="AD20" s="313">
        <f t="shared" si="8"/>
        <v>0</v>
      </c>
      <c r="AE20" s="490">
        <f t="shared" si="7"/>
        <v>0</v>
      </c>
      <c r="AF20" s="9"/>
    </row>
    <row r="21" spans="1:33" s="32" customFormat="1" ht="12.75" x14ac:dyDescent="0.2">
      <c r="A21" s="93"/>
      <c r="B21" s="32" t="s">
        <v>60</v>
      </c>
      <c r="C21" s="32" t="s">
        <v>132</v>
      </c>
      <c r="E21" s="94" t="s">
        <v>24</v>
      </c>
      <c r="F21" s="369">
        <f t="shared" si="8"/>
        <v>4117.9500000000007</v>
      </c>
      <c r="G21" s="313">
        <f t="shared" si="8"/>
        <v>3959.5673076923081</v>
      </c>
      <c r="H21" s="313">
        <f t="shared" si="8"/>
        <v>3807.2762573964501</v>
      </c>
      <c r="I21" s="313">
        <f t="shared" si="8"/>
        <v>3660.8425551888945</v>
      </c>
      <c r="J21" s="313">
        <f t="shared" si="8"/>
        <v>3520.0409184508594</v>
      </c>
      <c r="K21" s="313">
        <f t="shared" si="8"/>
        <v>3384.6547292796722</v>
      </c>
      <c r="L21" s="313">
        <f t="shared" si="8"/>
        <v>3254.475701230454</v>
      </c>
      <c r="M21" s="313">
        <f t="shared" si="8"/>
        <v>3129.3035588754374</v>
      </c>
      <c r="N21" s="313">
        <f t="shared" si="8"/>
        <v>3008.9457296879195</v>
      </c>
      <c r="O21" s="313">
        <f t="shared" si="8"/>
        <v>2893.2170477768454</v>
      </c>
      <c r="P21" s="313">
        <f t="shared" si="8"/>
        <v>2781.9394690161976</v>
      </c>
      <c r="Q21" s="313">
        <f t="shared" si="8"/>
        <v>2674.9417971309595</v>
      </c>
      <c r="R21" s="313">
        <f t="shared" si="8"/>
        <v>2572.0594203182295</v>
      </c>
      <c r="S21" s="313">
        <f t="shared" si="8"/>
        <v>2473.1340579982975</v>
      </c>
      <c r="T21" s="313">
        <f t="shared" si="8"/>
        <v>2378.0135173060557</v>
      </c>
      <c r="U21" s="313">
        <f t="shared" si="8"/>
        <v>2286.5514589481304</v>
      </c>
      <c r="V21" s="313">
        <f t="shared" si="8"/>
        <v>2198.6071720655095</v>
      </c>
      <c r="W21" s="313">
        <f t="shared" si="8"/>
        <v>2114.0453577552976</v>
      </c>
      <c r="X21" s="313">
        <f t="shared" si="8"/>
        <v>2032.7359209185552</v>
      </c>
      <c r="Y21" s="313">
        <f t="shared" si="8"/>
        <v>1954.5537701139954</v>
      </c>
      <c r="Z21" s="313">
        <f t="shared" si="8"/>
        <v>1879.378625109611</v>
      </c>
      <c r="AA21" s="313">
        <f t="shared" si="8"/>
        <v>1807.0948318361638</v>
      </c>
      <c r="AB21" s="313">
        <f t="shared" si="8"/>
        <v>1737.59118445785</v>
      </c>
      <c r="AC21" s="313">
        <f t="shared" si="8"/>
        <v>1670.7607542863943</v>
      </c>
      <c r="AD21" s="313">
        <f t="shared" si="8"/>
        <v>1606.5007252753792</v>
      </c>
      <c r="AE21" s="490">
        <f t="shared" si="7"/>
        <v>66904.181868115469</v>
      </c>
      <c r="AF21" s="9"/>
    </row>
    <row r="22" spans="1:33" s="32" customFormat="1" ht="12.75" x14ac:dyDescent="0.2">
      <c r="A22" s="93"/>
      <c r="B22" s="32" t="s">
        <v>61</v>
      </c>
      <c r="C22" s="32" t="s">
        <v>164</v>
      </c>
      <c r="E22" s="94" t="s">
        <v>24</v>
      </c>
      <c r="F22" s="369">
        <f t="shared" si="8"/>
        <v>0</v>
      </c>
      <c r="G22" s="313">
        <f t="shared" si="8"/>
        <v>0</v>
      </c>
      <c r="H22" s="313">
        <f t="shared" si="8"/>
        <v>0</v>
      </c>
      <c r="I22" s="313">
        <f t="shared" si="8"/>
        <v>0</v>
      </c>
      <c r="J22" s="313">
        <f t="shared" si="8"/>
        <v>0</v>
      </c>
      <c r="K22" s="313">
        <f t="shared" si="8"/>
        <v>0</v>
      </c>
      <c r="L22" s="313">
        <f t="shared" si="8"/>
        <v>0</v>
      </c>
      <c r="M22" s="313">
        <f t="shared" si="8"/>
        <v>0</v>
      </c>
      <c r="N22" s="313">
        <f t="shared" si="8"/>
        <v>0</v>
      </c>
      <c r="O22" s="313">
        <f t="shared" si="8"/>
        <v>0</v>
      </c>
      <c r="P22" s="313">
        <f t="shared" si="8"/>
        <v>0</v>
      </c>
      <c r="Q22" s="313">
        <f t="shared" si="8"/>
        <v>0</v>
      </c>
      <c r="R22" s="313">
        <f t="shared" si="8"/>
        <v>0</v>
      </c>
      <c r="S22" s="313">
        <f t="shared" si="8"/>
        <v>0</v>
      </c>
      <c r="T22" s="313">
        <f t="shared" si="8"/>
        <v>0</v>
      </c>
      <c r="U22" s="313">
        <f t="shared" si="8"/>
        <v>0</v>
      </c>
      <c r="V22" s="313">
        <f t="shared" si="8"/>
        <v>0</v>
      </c>
      <c r="W22" s="313">
        <f t="shared" si="8"/>
        <v>0</v>
      </c>
      <c r="X22" s="313">
        <f t="shared" si="8"/>
        <v>0</v>
      </c>
      <c r="Y22" s="313">
        <f t="shared" si="8"/>
        <v>0</v>
      </c>
      <c r="Z22" s="313">
        <f t="shared" si="8"/>
        <v>0</v>
      </c>
      <c r="AA22" s="313">
        <f t="shared" si="8"/>
        <v>0</v>
      </c>
      <c r="AB22" s="313">
        <f t="shared" si="8"/>
        <v>0</v>
      </c>
      <c r="AC22" s="313">
        <f t="shared" si="8"/>
        <v>0</v>
      </c>
      <c r="AD22" s="313">
        <f t="shared" si="8"/>
        <v>0</v>
      </c>
      <c r="AE22" s="490">
        <f t="shared" si="7"/>
        <v>0</v>
      </c>
      <c r="AF22" s="9"/>
    </row>
    <row r="23" spans="1:33" s="32" customFormat="1" ht="13.5" customHeight="1" x14ac:dyDescent="0.2">
      <c r="A23" s="93"/>
      <c r="B23" s="32" t="s">
        <v>62</v>
      </c>
      <c r="C23" s="32" t="s">
        <v>165</v>
      </c>
      <c r="E23" s="94" t="s">
        <v>24</v>
      </c>
      <c r="F23" s="369">
        <f t="shared" si="8"/>
        <v>0</v>
      </c>
      <c r="G23" s="313">
        <f t="shared" si="8"/>
        <v>0</v>
      </c>
      <c r="H23" s="313">
        <f t="shared" si="8"/>
        <v>0</v>
      </c>
      <c r="I23" s="313">
        <f t="shared" si="8"/>
        <v>0</v>
      </c>
      <c r="J23" s="313">
        <f t="shared" si="8"/>
        <v>0</v>
      </c>
      <c r="K23" s="313">
        <f t="shared" si="8"/>
        <v>0</v>
      </c>
      <c r="L23" s="313">
        <f t="shared" si="8"/>
        <v>0</v>
      </c>
      <c r="M23" s="313">
        <f t="shared" si="8"/>
        <v>0</v>
      </c>
      <c r="N23" s="313">
        <f t="shared" si="8"/>
        <v>0</v>
      </c>
      <c r="O23" s="313">
        <f t="shared" si="8"/>
        <v>0</v>
      </c>
      <c r="P23" s="313">
        <f t="shared" si="8"/>
        <v>0</v>
      </c>
      <c r="Q23" s="313">
        <f t="shared" si="8"/>
        <v>0</v>
      </c>
      <c r="R23" s="313">
        <f t="shared" si="8"/>
        <v>0</v>
      </c>
      <c r="S23" s="313">
        <f t="shared" si="8"/>
        <v>0</v>
      </c>
      <c r="T23" s="313">
        <f t="shared" si="8"/>
        <v>0</v>
      </c>
      <c r="U23" s="313">
        <f t="shared" si="8"/>
        <v>0</v>
      </c>
      <c r="V23" s="313">
        <f t="shared" si="8"/>
        <v>0</v>
      </c>
      <c r="W23" s="313">
        <f t="shared" si="8"/>
        <v>0</v>
      </c>
      <c r="X23" s="313">
        <f t="shared" si="8"/>
        <v>0</v>
      </c>
      <c r="Y23" s="313">
        <f t="shared" si="8"/>
        <v>0</v>
      </c>
      <c r="Z23" s="313">
        <f t="shared" si="8"/>
        <v>0</v>
      </c>
      <c r="AA23" s="313">
        <f t="shared" si="8"/>
        <v>0</v>
      </c>
      <c r="AB23" s="313">
        <f t="shared" si="8"/>
        <v>0</v>
      </c>
      <c r="AC23" s="313">
        <f t="shared" si="8"/>
        <v>0</v>
      </c>
      <c r="AD23" s="313">
        <f t="shared" si="8"/>
        <v>0</v>
      </c>
      <c r="AE23" s="490">
        <f t="shared" si="7"/>
        <v>0</v>
      </c>
    </row>
    <row r="24" spans="1:33" s="32" customFormat="1" ht="12.75" x14ac:dyDescent="0.2">
      <c r="A24" s="93"/>
      <c r="B24" s="32" t="s">
        <v>63</v>
      </c>
      <c r="C24" s="26" t="s">
        <v>166</v>
      </c>
      <c r="D24" s="26"/>
      <c r="E24" s="94" t="s">
        <v>24</v>
      </c>
      <c r="F24" s="369">
        <f t="shared" si="8"/>
        <v>35000</v>
      </c>
      <c r="G24" s="313">
        <f t="shared" si="8"/>
        <v>33653.846153846149</v>
      </c>
      <c r="H24" s="313">
        <f t="shared" si="8"/>
        <v>27736.686390532541</v>
      </c>
      <c r="I24" s="313">
        <f t="shared" si="8"/>
        <v>0</v>
      </c>
      <c r="J24" s="313">
        <f t="shared" si="8"/>
        <v>0</v>
      </c>
      <c r="K24" s="313">
        <f t="shared" si="8"/>
        <v>0</v>
      </c>
      <c r="L24" s="313">
        <f t="shared" si="8"/>
        <v>0</v>
      </c>
      <c r="M24" s="313">
        <f t="shared" si="8"/>
        <v>0</v>
      </c>
      <c r="N24" s="313">
        <f t="shared" si="8"/>
        <v>0</v>
      </c>
      <c r="O24" s="313">
        <f t="shared" si="8"/>
        <v>0</v>
      </c>
      <c r="P24" s="313">
        <f t="shared" si="8"/>
        <v>0</v>
      </c>
      <c r="Q24" s="313">
        <f t="shared" si="8"/>
        <v>0</v>
      </c>
      <c r="R24" s="313">
        <f t="shared" si="8"/>
        <v>0</v>
      </c>
      <c r="S24" s="313">
        <f t="shared" si="8"/>
        <v>0</v>
      </c>
      <c r="T24" s="313">
        <f t="shared" si="8"/>
        <v>0</v>
      </c>
      <c r="U24" s="313">
        <f t="shared" si="8"/>
        <v>0</v>
      </c>
      <c r="V24" s="313">
        <f t="shared" si="8"/>
        <v>0</v>
      </c>
      <c r="W24" s="313">
        <f t="shared" si="8"/>
        <v>0</v>
      </c>
      <c r="X24" s="313">
        <f t="shared" si="8"/>
        <v>0</v>
      </c>
      <c r="Y24" s="313">
        <f t="shared" si="8"/>
        <v>0</v>
      </c>
      <c r="Z24" s="313">
        <f t="shared" si="8"/>
        <v>0</v>
      </c>
      <c r="AA24" s="313">
        <f t="shared" si="8"/>
        <v>0</v>
      </c>
      <c r="AB24" s="313">
        <f t="shared" si="8"/>
        <v>0</v>
      </c>
      <c r="AC24" s="313">
        <f t="shared" si="8"/>
        <v>0</v>
      </c>
      <c r="AD24" s="313">
        <f t="shared" si="8"/>
        <v>0</v>
      </c>
      <c r="AE24" s="490">
        <f t="shared" si="7"/>
        <v>96390.532544378701</v>
      </c>
    </row>
    <row r="25" spans="1:33" s="32" customFormat="1" ht="12.75" x14ac:dyDescent="0.2">
      <c r="A25" s="105"/>
      <c r="B25" s="59" t="s">
        <v>167</v>
      </c>
      <c r="C25" s="59" t="s">
        <v>135</v>
      </c>
      <c r="D25" s="59"/>
      <c r="E25" s="109" t="s">
        <v>24</v>
      </c>
      <c r="F25" s="375">
        <f t="shared" si="8"/>
        <v>-32117.949999999997</v>
      </c>
      <c r="G25" s="376">
        <f t="shared" si="8"/>
        <v>-30882.644230769227</v>
      </c>
      <c r="H25" s="376">
        <f t="shared" si="8"/>
        <v>-25072.06915680473</v>
      </c>
      <c r="I25" s="376">
        <f t="shared" si="8"/>
        <v>2562.1319555075097</v>
      </c>
      <c r="J25" s="376">
        <f t="shared" si="8"/>
        <v>2463.5884187572206</v>
      </c>
      <c r="K25" s="376">
        <f t="shared" si="8"/>
        <v>2368.8350180357884</v>
      </c>
      <c r="L25" s="376">
        <f t="shared" si="8"/>
        <v>2277.7259788805659</v>
      </c>
      <c r="M25" s="376">
        <f t="shared" si="8"/>
        <v>2190.1211335390062</v>
      </c>
      <c r="N25" s="376">
        <f t="shared" si="8"/>
        <v>2105.8857053259667</v>
      </c>
      <c r="O25" s="376">
        <f t="shared" si="8"/>
        <v>2024.8901012749677</v>
      </c>
      <c r="P25" s="376">
        <f t="shared" si="8"/>
        <v>1947.0097127643921</v>
      </c>
      <c r="Q25" s="376">
        <f t="shared" si="8"/>
        <v>1872.1247238119158</v>
      </c>
      <c r="R25" s="376">
        <f t="shared" si="8"/>
        <v>1800.1199267422262</v>
      </c>
      <c r="S25" s="376">
        <f t="shared" si="8"/>
        <v>1730.8845449444482</v>
      </c>
      <c r="T25" s="376">
        <f t="shared" si="8"/>
        <v>1664.3120624465851</v>
      </c>
      <c r="U25" s="376">
        <f t="shared" si="8"/>
        <v>1600.3000600447931</v>
      </c>
      <c r="V25" s="376">
        <f t="shared" si="8"/>
        <v>1538.7500577353778</v>
      </c>
      <c r="W25" s="376">
        <f t="shared" si="8"/>
        <v>1479.5673632070941</v>
      </c>
      <c r="X25" s="376">
        <f t="shared" si="8"/>
        <v>1422.6609261606673</v>
      </c>
      <c r="Y25" s="376">
        <f t="shared" si="8"/>
        <v>1367.9431982314109</v>
      </c>
      <c r="Z25" s="376">
        <f t="shared" si="8"/>
        <v>1315.3299982994333</v>
      </c>
      <c r="AA25" s="376">
        <f t="shared" si="8"/>
        <v>1264.7403829802242</v>
      </c>
      <c r="AB25" s="376">
        <f t="shared" si="8"/>
        <v>1216.0965220963694</v>
      </c>
      <c r="AC25" s="376">
        <f t="shared" si="8"/>
        <v>1169.3235789388168</v>
      </c>
      <c r="AD25" s="376">
        <f t="shared" si="8"/>
        <v>1124.3495951334778</v>
      </c>
      <c r="AE25" s="492">
        <f t="shared" si="7"/>
        <v>-49565.972422715677</v>
      </c>
    </row>
    <row r="26" spans="1:33" s="32" customFormat="1" ht="12.75" x14ac:dyDescent="0.2">
      <c r="A26" s="105"/>
      <c r="B26" s="59"/>
      <c r="C26" s="59"/>
      <c r="D26" s="59"/>
      <c r="E26" s="110"/>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493"/>
    </row>
    <row r="27" spans="1:33" s="35" customFormat="1" ht="12.75" x14ac:dyDescent="0.2">
      <c r="A27" s="20">
        <v>3</v>
      </c>
      <c r="B27" s="21" t="s">
        <v>136</v>
      </c>
      <c r="C27" s="21"/>
      <c r="D27" s="21"/>
      <c r="E27" s="21"/>
      <c r="F27" s="21"/>
      <c r="G27" s="22"/>
      <c r="H27" s="22"/>
      <c r="I27" s="22"/>
      <c r="J27" s="22"/>
      <c r="K27" s="22"/>
      <c r="L27" s="22"/>
      <c r="M27" s="22"/>
      <c r="N27" s="22"/>
      <c r="O27" s="22"/>
      <c r="P27" s="22"/>
      <c r="Q27" s="22"/>
      <c r="R27" s="22"/>
      <c r="S27" s="22"/>
      <c r="T27" s="22"/>
      <c r="U27" s="22"/>
      <c r="V27" s="22"/>
      <c r="W27" s="22"/>
      <c r="X27" s="22"/>
      <c r="Y27" s="22"/>
      <c r="Z27" s="22"/>
      <c r="AA27" s="22"/>
      <c r="AB27" s="22"/>
      <c r="AC27" s="22"/>
      <c r="AD27" s="22"/>
      <c r="AE27" s="23"/>
      <c r="AF27" s="36"/>
      <c r="AG27" s="112"/>
    </row>
    <row r="28" spans="1:33" s="34" customFormat="1" ht="12.75" x14ac:dyDescent="0.2">
      <c r="A28" s="54"/>
      <c r="B28" s="55"/>
      <c r="C28" s="55"/>
      <c r="D28" s="55"/>
      <c r="G28" s="113" t="s">
        <v>137</v>
      </c>
      <c r="H28" s="114"/>
      <c r="I28" s="115" t="s">
        <v>138</v>
      </c>
      <c r="J28" s="36"/>
      <c r="K28" s="36"/>
      <c r="L28" s="36"/>
      <c r="M28" s="36"/>
      <c r="N28" s="36"/>
      <c r="O28" s="36"/>
      <c r="P28" s="36"/>
      <c r="Q28" s="36"/>
      <c r="R28" s="36"/>
      <c r="S28" s="36"/>
      <c r="T28" s="36"/>
      <c r="U28" s="36"/>
      <c r="V28" s="36"/>
      <c r="W28" s="36"/>
      <c r="X28" s="36"/>
      <c r="Y28" s="36"/>
      <c r="Z28" s="36"/>
      <c r="AA28" s="36"/>
      <c r="AB28" s="36"/>
      <c r="AC28" s="36"/>
      <c r="AD28" s="36"/>
      <c r="AE28" s="36"/>
      <c r="AF28" s="36"/>
      <c r="AG28" s="9"/>
    </row>
    <row r="29" spans="1:33" s="32" customFormat="1" ht="12.75" x14ac:dyDescent="0.2">
      <c r="A29" s="90"/>
      <c r="B29" s="91" t="s">
        <v>35</v>
      </c>
      <c r="C29" s="91" t="s">
        <v>91</v>
      </c>
      <c r="D29" s="116"/>
      <c r="E29" s="117"/>
      <c r="F29" s="118"/>
      <c r="G29" s="494">
        <f>AE6</f>
        <v>175000</v>
      </c>
      <c r="H29" s="342"/>
      <c r="I29" s="494">
        <f t="shared" ref="I29:I35" si="9">AE18</f>
        <v>113728.74198977844</v>
      </c>
      <c r="J29" s="67"/>
      <c r="K29" s="9"/>
      <c r="L29" s="9"/>
      <c r="M29" s="9"/>
      <c r="N29" s="9"/>
      <c r="O29" s="9"/>
      <c r="P29" s="9"/>
      <c r="Q29" s="9"/>
      <c r="R29" s="9"/>
      <c r="S29" s="9"/>
      <c r="T29" s="9"/>
      <c r="U29" s="9"/>
      <c r="V29" s="9"/>
      <c r="W29" s="9"/>
      <c r="X29" s="9"/>
      <c r="Y29" s="9"/>
      <c r="Z29" s="9"/>
      <c r="AA29" s="9"/>
      <c r="AB29" s="9"/>
      <c r="AC29" s="9"/>
      <c r="AD29" s="9"/>
      <c r="AE29" s="9"/>
      <c r="AG29" s="9"/>
    </row>
    <row r="30" spans="1:33" s="32" customFormat="1" ht="12.75" hidden="1" x14ac:dyDescent="0.2">
      <c r="A30" s="93"/>
      <c r="B30" s="32" t="s">
        <v>36</v>
      </c>
      <c r="C30" s="32" t="s">
        <v>168</v>
      </c>
      <c r="D30" s="119"/>
      <c r="E30" s="117"/>
      <c r="F30" s="118"/>
      <c r="G30" s="495" t="e">
        <f>#REF!</f>
        <v>#REF!</v>
      </c>
      <c r="H30" s="342"/>
      <c r="I30" s="495" t="e">
        <f t="shared" si="9"/>
        <v>#REF!</v>
      </c>
      <c r="J30" s="67"/>
      <c r="K30" s="9"/>
      <c r="L30" s="9"/>
      <c r="M30" s="9"/>
      <c r="N30" s="9"/>
      <c r="O30" s="9"/>
      <c r="P30" s="9"/>
      <c r="Q30" s="9"/>
      <c r="R30" s="9"/>
      <c r="S30" s="9"/>
      <c r="T30" s="9"/>
      <c r="U30" s="9"/>
      <c r="V30" s="9"/>
      <c r="W30" s="9"/>
      <c r="X30" s="9"/>
      <c r="Y30" s="9"/>
      <c r="Z30" s="9"/>
      <c r="AA30" s="9"/>
      <c r="AB30" s="9"/>
      <c r="AC30" s="9"/>
      <c r="AD30" s="9"/>
      <c r="AE30" s="9"/>
      <c r="AG30" s="9"/>
    </row>
    <row r="31" spans="1:33" s="32" customFormat="1" ht="12.75" x14ac:dyDescent="0.2">
      <c r="A31" s="93"/>
      <c r="B31" s="32" t="s">
        <v>36</v>
      </c>
      <c r="C31" s="32" t="s">
        <v>87</v>
      </c>
      <c r="D31" s="119"/>
      <c r="E31" s="117"/>
      <c r="F31" s="118"/>
      <c r="G31" s="495">
        <f t="shared" ref="G31:G36" si="10">AE7</f>
        <v>0</v>
      </c>
      <c r="H31" s="342"/>
      <c r="I31" s="495">
        <f t="shared" si="9"/>
        <v>0</v>
      </c>
      <c r="J31" s="67"/>
      <c r="K31" s="9"/>
      <c r="L31" s="9"/>
      <c r="M31" s="9"/>
      <c r="N31" s="9"/>
      <c r="O31" s="9"/>
      <c r="P31" s="9"/>
      <c r="Q31" s="9"/>
      <c r="R31" s="9"/>
      <c r="S31" s="9"/>
      <c r="T31" s="9"/>
      <c r="U31" s="9"/>
      <c r="V31" s="9"/>
      <c r="W31" s="9"/>
      <c r="X31" s="9"/>
      <c r="Y31" s="9"/>
      <c r="Z31" s="9"/>
      <c r="AA31" s="9"/>
      <c r="AB31" s="9"/>
      <c r="AC31" s="9"/>
      <c r="AD31" s="9"/>
      <c r="AE31" s="9"/>
      <c r="AG31" s="9"/>
    </row>
    <row r="32" spans="1:33" s="32" customFormat="1" ht="12.75" x14ac:dyDescent="0.2">
      <c r="A32" s="93"/>
      <c r="B32" s="32" t="s">
        <v>139</v>
      </c>
      <c r="C32" s="32" t="s">
        <v>123</v>
      </c>
      <c r="D32" s="119"/>
      <c r="E32" s="117"/>
      <c r="F32" s="118"/>
      <c r="G32" s="495">
        <f t="shared" si="10"/>
        <v>102948.74999999996</v>
      </c>
      <c r="H32" s="342"/>
      <c r="I32" s="495">
        <f t="shared" si="9"/>
        <v>66904.181868115469</v>
      </c>
      <c r="J32" s="67"/>
      <c r="K32" s="9"/>
      <c r="L32" s="9"/>
      <c r="M32" s="9"/>
      <c r="N32" s="9"/>
      <c r="O32" s="9"/>
      <c r="P32" s="9"/>
      <c r="Q32" s="9"/>
      <c r="R32" s="9"/>
      <c r="S32" s="9"/>
      <c r="T32" s="9"/>
      <c r="U32" s="9"/>
      <c r="V32" s="9"/>
      <c r="W32" s="9"/>
      <c r="X32" s="9"/>
      <c r="Y32" s="9"/>
      <c r="Z32" s="9"/>
      <c r="AA32" s="9"/>
      <c r="AB32" s="9"/>
      <c r="AC32" s="9"/>
      <c r="AD32" s="9"/>
      <c r="AE32" s="9"/>
      <c r="AG32" s="9"/>
    </row>
    <row r="33" spans="1:248" s="32" customFormat="1" ht="12.75" x14ac:dyDescent="0.2">
      <c r="A33" s="93"/>
      <c r="B33" s="32" t="s">
        <v>140</v>
      </c>
      <c r="C33" s="32" t="s">
        <v>99</v>
      </c>
      <c r="D33" s="119"/>
      <c r="E33" s="120"/>
      <c r="F33" s="71"/>
      <c r="G33" s="495">
        <f t="shared" si="10"/>
        <v>0</v>
      </c>
      <c r="H33" s="342"/>
      <c r="I33" s="495">
        <f t="shared" si="9"/>
        <v>0</v>
      </c>
      <c r="J33" s="67"/>
      <c r="K33" s="9"/>
      <c r="L33" s="9"/>
      <c r="M33" s="9"/>
      <c r="N33" s="9"/>
      <c r="O33" s="9"/>
      <c r="P33" s="9"/>
      <c r="Q33" s="9"/>
      <c r="R33" s="9"/>
      <c r="S33" s="9"/>
      <c r="T33" s="9"/>
      <c r="U33" s="9"/>
      <c r="V33" s="9"/>
      <c r="W33" s="9"/>
      <c r="X33" s="9"/>
      <c r="Y33" s="9"/>
      <c r="Z33" s="9"/>
      <c r="AA33" s="9"/>
      <c r="AB33" s="9"/>
      <c r="AC33" s="9"/>
      <c r="AD33" s="9"/>
      <c r="AE33" s="9"/>
      <c r="AG33" s="9"/>
    </row>
    <row r="34" spans="1:248" s="32" customFormat="1" ht="12.75" x14ac:dyDescent="0.2">
      <c r="A34" s="93"/>
      <c r="B34" s="32" t="s">
        <v>141</v>
      </c>
      <c r="C34" s="32" t="s">
        <v>159</v>
      </c>
      <c r="D34" s="119"/>
      <c r="E34" s="120"/>
      <c r="F34" s="71"/>
      <c r="G34" s="495">
        <f t="shared" si="10"/>
        <v>0</v>
      </c>
      <c r="H34" s="342"/>
      <c r="I34" s="495">
        <f t="shared" si="9"/>
        <v>0</v>
      </c>
      <c r="J34" s="67"/>
      <c r="K34" s="9"/>
      <c r="L34" s="9"/>
      <c r="M34" s="9"/>
      <c r="N34" s="9"/>
      <c r="O34" s="9"/>
      <c r="P34" s="9"/>
      <c r="Q34" s="9"/>
      <c r="R34" s="9"/>
      <c r="S34" s="9"/>
      <c r="T34" s="9"/>
      <c r="U34" s="9"/>
      <c r="V34" s="9"/>
      <c r="W34" s="9"/>
      <c r="X34" s="9"/>
      <c r="Y34" s="9"/>
      <c r="Z34" s="9"/>
      <c r="AA34" s="9"/>
      <c r="AB34" s="9"/>
      <c r="AC34" s="9"/>
      <c r="AD34" s="9"/>
      <c r="AE34" s="9"/>
      <c r="AG34" s="9"/>
    </row>
    <row r="35" spans="1:248" s="32" customFormat="1" ht="12.75" x14ac:dyDescent="0.2">
      <c r="A35" s="93"/>
      <c r="B35" s="32" t="s">
        <v>169</v>
      </c>
      <c r="C35" s="32" t="str">
        <f>C11</f>
        <v xml:space="preserve">Projektā ieguldītais kapitāls </v>
      </c>
      <c r="D35" s="119"/>
      <c r="E35" s="120"/>
      <c r="F35" s="71"/>
      <c r="G35" s="495">
        <f t="shared" si="10"/>
        <v>100000</v>
      </c>
      <c r="H35" s="342"/>
      <c r="I35" s="495">
        <f t="shared" si="9"/>
        <v>96390.532544378701</v>
      </c>
      <c r="J35" s="67"/>
      <c r="K35" s="9"/>
      <c r="L35" s="9"/>
      <c r="M35" s="9"/>
      <c r="N35" s="9"/>
      <c r="O35" s="9"/>
      <c r="P35" s="9"/>
      <c r="Q35" s="9"/>
      <c r="R35" s="9"/>
      <c r="S35" s="9"/>
      <c r="T35" s="9"/>
      <c r="U35" s="9"/>
      <c r="V35" s="9"/>
      <c r="W35" s="9"/>
      <c r="X35" s="9"/>
      <c r="Y35" s="9"/>
      <c r="Z35" s="9"/>
      <c r="AA35" s="9"/>
      <c r="AB35" s="9"/>
      <c r="AC35" s="9"/>
      <c r="AD35" s="9"/>
      <c r="AE35" s="9"/>
      <c r="AG35" s="9"/>
    </row>
    <row r="36" spans="1:248" s="32" customFormat="1" ht="12.75" x14ac:dyDescent="0.2">
      <c r="A36" s="105"/>
      <c r="B36" s="59" t="s">
        <v>170</v>
      </c>
      <c r="C36" s="59" t="s">
        <v>102</v>
      </c>
      <c r="D36" s="121"/>
      <c r="E36" s="120"/>
      <c r="F36" s="71"/>
      <c r="G36" s="496">
        <f t="shared" si="10"/>
        <v>-27948.749999999935</v>
      </c>
      <c r="H36" s="342"/>
      <c r="I36" s="496">
        <f>AE25</f>
        <v>-49565.972422715677</v>
      </c>
      <c r="J36" s="67"/>
      <c r="K36" s="9"/>
      <c r="L36" s="9"/>
      <c r="M36" s="9"/>
      <c r="N36" s="9"/>
      <c r="O36" s="9"/>
      <c r="P36" s="9"/>
      <c r="Q36" s="9"/>
      <c r="R36" s="9"/>
      <c r="S36" s="9"/>
      <c r="T36" s="9"/>
      <c r="U36" s="9"/>
      <c r="V36" s="9"/>
      <c r="W36" s="9"/>
      <c r="X36" s="9"/>
      <c r="Y36" s="9"/>
      <c r="Z36" s="9"/>
      <c r="AA36" s="9"/>
      <c r="AB36" s="9"/>
      <c r="AC36" s="9"/>
      <c r="AD36" s="9"/>
      <c r="AE36" s="9"/>
      <c r="AG36" s="9"/>
    </row>
    <row r="37" spans="1:248" s="32" customFormat="1" ht="12.75" x14ac:dyDescent="0.2">
      <c r="A37" s="9"/>
      <c r="B37" s="9"/>
      <c r="C37" s="9"/>
      <c r="D37" s="9"/>
      <c r="E37" s="71"/>
      <c r="F37" s="71"/>
      <c r="G37" s="497"/>
      <c r="H37" s="46"/>
      <c r="I37" s="497"/>
      <c r="J37" s="67"/>
      <c r="K37" s="9"/>
      <c r="L37" s="9"/>
      <c r="M37" s="9"/>
      <c r="N37" s="9"/>
      <c r="O37" s="9"/>
      <c r="P37" s="9"/>
      <c r="Q37" s="9"/>
      <c r="R37" s="9"/>
      <c r="S37" s="9"/>
      <c r="T37" s="9"/>
      <c r="U37" s="9"/>
      <c r="V37" s="9"/>
      <c r="W37" s="9"/>
      <c r="X37" s="9"/>
      <c r="Y37" s="9"/>
      <c r="Z37" s="9"/>
      <c r="AA37" s="9"/>
      <c r="AB37" s="9"/>
      <c r="AC37" s="9"/>
      <c r="AD37" s="9"/>
      <c r="AE37" s="9"/>
      <c r="AG37" s="9"/>
    </row>
    <row r="38" spans="1:248" s="35" customFormat="1" ht="12.75" x14ac:dyDescent="0.2">
      <c r="A38" s="20">
        <v>4</v>
      </c>
      <c r="B38" s="21" t="s">
        <v>142</v>
      </c>
      <c r="C38" s="21"/>
      <c r="D38" s="21"/>
      <c r="E38" s="21"/>
      <c r="F38" s="21"/>
      <c r="G38" s="22"/>
      <c r="H38" s="22"/>
      <c r="I38" s="22"/>
      <c r="J38" s="22"/>
      <c r="K38" s="22"/>
      <c r="L38" s="22"/>
      <c r="M38" s="22"/>
      <c r="N38" s="22"/>
      <c r="O38" s="22"/>
      <c r="P38" s="22"/>
      <c r="Q38" s="22"/>
      <c r="R38" s="22"/>
      <c r="S38" s="22"/>
      <c r="T38" s="22"/>
      <c r="U38" s="22"/>
      <c r="V38" s="22"/>
      <c r="W38" s="22"/>
      <c r="X38" s="22"/>
      <c r="Y38" s="22"/>
      <c r="Z38" s="22"/>
      <c r="AA38" s="22"/>
      <c r="AB38" s="22"/>
      <c r="AC38" s="22"/>
      <c r="AD38" s="22"/>
      <c r="AE38" s="23"/>
      <c r="AF38" s="36"/>
      <c r="AG38" s="112"/>
    </row>
    <row r="39" spans="1:248" s="32" customFormat="1" ht="12.75" x14ac:dyDescent="0.2">
      <c r="A39" s="90"/>
      <c r="B39" s="91" t="s">
        <v>86</v>
      </c>
      <c r="C39" s="91" t="s">
        <v>511</v>
      </c>
      <c r="D39" s="116"/>
      <c r="E39" s="122"/>
      <c r="F39" s="123"/>
      <c r="G39" s="494">
        <f>I36</f>
        <v>-49565.972422715677</v>
      </c>
      <c r="H39" s="9"/>
      <c r="I39" s="9"/>
      <c r="J39" s="9"/>
      <c r="K39" s="9"/>
      <c r="L39" s="9"/>
      <c r="M39" s="9"/>
      <c r="N39" s="72"/>
      <c r="O39" s="9"/>
      <c r="P39" s="9"/>
      <c r="Q39" s="9"/>
      <c r="R39" s="9"/>
      <c r="S39" s="9"/>
      <c r="T39" s="9"/>
      <c r="U39" s="9"/>
      <c r="V39" s="9"/>
      <c r="W39" s="9"/>
      <c r="X39" s="9"/>
      <c r="Y39" s="9"/>
      <c r="Z39" s="9"/>
      <c r="AA39" s="9"/>
      <c r="AB39" s="9"/>
      <c r="AC39" s="9"/>
      <c r="AD39" s="9"/>
      <c r="AE39" s="9"/>
      <c r="AG39" s="9"/>
    </row>
    <row r="40" spans="1:248" s="32" customFormat="1" ht="12.75" x14ac:dyDescent="0.2">
      <c r="A40" s="105"/>
      <c r="B40" s="59" t="s">
        <v>112</v>
      </c>
      <c r="C40" s="59" t="s">
        <v>172</v>
      </c>
      <c r="D40" s="121"/>
      <c r="E40" s="122"/>
      <c r="F40" s="123"/>
      <c r="G40" s="498">
        <f>IRR(F12:AD12,'7.DL Jūtīguma analīze_Invest'!K53)</f>
        <v>-2.7482616159058226E-2</v>
      </c>
      <c r="H40" s="158" t="s">
        <v>582</v>
      </c>
      <c r="I40" s="9"/>
      <c r="J40" s="9"/>
      <c r="K40" s="9"/>
      <c r="L40" s="9"/>
      <c r="M40" s="9"/>
      <c r="N40" s="9"/>
      <c r="O40" s="9"/>
      <c r="P40" s="9"/>
      <c r="Q40" s="9"/>
      <c r="R40" s="9"/>
      <c r="S40" s="9"/>
      <c r="T40" s="9"/>
      <c r="U40" s="9"/>
      <c r="V40" s="9"/>
      <c r="W40" s="9"/>
      <c r="X40" s="9"/>
      <c r="Y40" s="9"/>
      <c r="Z40" s="9"/>
      <c r="AA40" s="9"/>
      <c r="AB40" s="9"/>
      <c r="AC40" s="9"/>
      <c r="AD40" s="9"/>
      <c r="AE40" s="9"/>
      <c r="AG40" s="9"/>
    </row>
    <row r="41" spans="1:248" s="435" customFormat="1" x14ac:dyDescent="0.25"/>
    <row r="42" spans="1:248" s="505" customFormat="1" ht="20.25" customHeight="1" x14ac:dyDescent="0.25">
      <c r="A42" s="927" t="s">
        <v>104</v>
      </c>
      <c r="B42" s="928"/>
      <c r="C42" s="928"/>
      <c r="D42" s="928"/>
      <c r="E42" s="928"/>
      <c r="F42" s="499"/>
      <c r="G42" s="499"/>
      <c r="H42" s="499"/>
      <c r="I42" s="499"/>
      <c r="J42" s="499"/>
      <c r="K42" s="499"/>
      <c r="L42" s="499"/>
      <c r="M42" s="499"/>
      <c r="N42" s="499"/>
      <c r="O42" s="499"/>
      <c r="P42" s="499"/>
      <c r="Q42" s="499"/>
      <c r="R42" s="499"/>
      <c r="S42" s="499"/>
      <c r="T42" s="499"/>
      <c r="U42" s="499"/>
      <c r="V42" s="500"/>
      <c r="W42" s="500"/>
      <c r="X42" s="500"/>
      <c r="Y42" s="500"/>
      <c r="Z42" s="500"/>
      <c r="AA42" s="500"/>
      <c r="AB42" s="500"/>
      <c r="AC42" s="500"/>
      <c r="AD42" s="500"/>
      <c r="AE42" s="500"/>
      <c r="AF42" s="501"/>
      <c r="AG42" s="501"/>
      <c r="AH42" s="502"/>
      <c r="AI42" s="501"/>
      <c r="AJ42" s="503"/>
      <c r="AK42" s="504"/>
      <c r="AL42" s="503"/>
      <c r="AM42" s="504"/>
      <c r="AN42" s="503"/>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BZ42" s="501"/>
      <c r="CA42" s="501"/>
      <c r="CB42" s="501"/>
      <c r="CC42" s="501"/>
      <c r="CD42" s="501"/>
      <c r="CE42" s="501"/>
      <c r="CF42" s="501"/>
      <c r="CG42" s="501"/>
      <c r="CH42" s="501"/>
      <c r="CI42" s="501"/>
      <c r="CJ42" s="501"/>
      <c r="CK42" s="501"/>
      <c r="CL42" s="501"/>
      <c r="CM42" s="501"/>
      <c r="CN42" s="501"/>
      <c r="CO42" s="501"/>
      <c r="CP42" s="501"/>
      <c r="CQ42" s="501"/>
      <c r="CR42" s="501"/>
      <c r="CS42" s="501"/>
      <c r="CT42" s="501"/>
      <c r="CU42" s="501"/>
      <c r="CV42" s="501"/>
      <c r="CW42" s="501"/>
      <c r="CX42" s="501"/>
      <c r="CY42" s="501"/>
      <c r="CZ42" s="501"/>
      <c r="DA42" s="501"/>
      <c r="DB42" s="501"/>
      <c r="DC42" s="501"/>
      <c r="DD42" s="501"/>
      <c r="DE42" s="501"/>
      <c r="DF42" s="501"/>
      <c r="DG42" s="501"/>
      <c r="DH42" s="501"/>
      <c r="DI42" s="501"/>
      <c r="DJ42" s="501"/>
      <c r="DK42" s="501"/>
      <c r="DL42" s="501"/>
      <c r="DM42" s="501"/>
      <c r="DN42" s="501"/>
      <c r="DO42" s="501"/>
      <c r="DP42" s="501"/>
      <c r="DQ42" s="501"/>
      <c r="DR42" s="501"/>
      <c r="DS42" s="501"/>
      <c r="DT42" s="501"/>
      <c r="DU42" s="501"/>
      <c r="DV42" s="501"/>
      <c r="DW42" s="501"/>
      <c r="DX42" s="501"/>
      <c r="DY42" s="501"/>
      <c r="DZ42" s="501"/>
      <c r="EA42" s="501"/>
      <c r="EB42" s="501"/>
      <c r="EC42" s="501"/>
      <c r="ED42" s="501"/>
      <c r="EE42" s="501"/>
      <c r="EF42" s="501"/>
      <c r="EG42" s="501"/>
      <c r="EH42" s="501"/>
      <c r="EI42" s="501"/>
      <c r="EJ42" s="501"/>
      <c r="EK42" s="501"/>
      <c r="EL42" s="501"/>
      <c r="EM42" s="501"/>
      <c r="EN42" s="501"/>
      <c r="EO42" s="501"/>
      <c r="EP42" s="501"/>
      <c r="EQ42" s="501"/>
      <c r="ER42" s="501"/>
      <c r="ES42" s="501"/>
      <c r="ET42" s="501"/>
      <c r="EU42" s="501"/>
      <c r="EV42" s="501"/>
      <c r="EW42" s="501"/>
      <c r="EX42" s="501"/>
      <c r="EY42" s="501"/>
      <c r="EZ42" s="501"/>
      <c r="FA42" s="501"/>
      <c r="FB42" s="501"/>
      <c r="FC42" s="501"/>
      <c r="FD42" s="501"/>
      <c r="FE42" s="501"/>
      <c r="FF42" s="501"/>
      <c r="FG42" s="501"/>
      <c r="FH42" s="501"/>
      <c r="FI42" s="501"/>
      <c r="FJ42" s="501"/>
      <c r="FK42" s="501"/>
      <c r="FL42" s="501"/>
      <c r="FM42" s="501"/>
      <c r="FN42" s="501"/>
      <c r="FO42" s="501"/>
      <c r="FP42" s="501"/>
      <c r="FQ42" s="501"/>
      <c r="FR42" s="501"/>
      <c r="FS42" s="501"/>
      <c r="FT42" s="501"/>
      <c r="FU42" s="501"/>
      <c r="FV42" s="501"/>
      <c r="FW42" s="501"/>
      <c r="FX42" s="501"/>
      <c r="FY42" s="501"/>
      <c r="FZ42" s="501"/>
      <c r="GA42" s="501"/>
      <c r="GB42" s="501"/>
      <c r="GC42" s="501"/>
      <c r="GD42" s="501"/>
      <c r="GE42" s="501"/>
      <c r="GF42" s="501"/>
      <c r="GG42" s="501"/>
      <c r="GH42" s="501"/>
      <c r="GI42" s="501"/>
      <c r="GJ42" s="501"/>
      <c r="GK42" s="501"/>
      <c r="GL42" s="501"/>
      <c r="GM42" s="501"/>
      <c r="GN42" s="501"/>
      <c r="GO42" s="501"/>
      <c r="GP42" s="501"/>
      <c r="GQ42" s="501"/>
      <c r="GR42" s="501"/>
      <c r="GS42" s="501"/>
      <c r="GT42" s="501"/>
      <c r="GU42" s="501"/>
      <c r="GV42" s="501"/>
      <c r="GW42" s="501"/>
      <c r="GX42" s="501"/>
      <c r="GY42" s="501"/>
      <c r="GZ42" s="501"/>
      <c r="HA42" s="501"/>
      <c r="HB42" s="501"/>
      <c r="HC42" s="501"/>
      <c r="HD42" s="501"/>
      <c r="HE42" s="501"/>
      <c r="HF42" s="501"/>
      <c r="HG42" s="501"/>
      <c r="HH42" s="501"/>
      <c r="HI42" s="501"/>
      <c r="HJ42" s="501"/>
      <c r="HK42" s="501"/>
      <c r="HL42" s="501"/>
      <c r="HM42" s="501"/>
      <c r="HN42" s="501"/>
      <c r="HO42" s="501"/>
      <c r="HP42" s="501"/>
      <c r="HQ42" s="501"/>
      <c r="HR42" s="501"/>
      <c r="HS42" s="501"/>
      <c r="HT42" s="501"/>
      <c r="HU42" s="501"/>
      <c r="HV42" s="501"/>
      <c r="HW42" s="501"/>
      <c r="HX42" s="501"/>
      <c r="HY42" s="501"/>
      <c r="HZ42" s="501"/>
      <c r="IA42" s="501"/>
      <c r="IB42" s="501"/>
      <c r="IC42" s="501"/>
      <c r="ID42" s="501"/>
      <c r="IE42" s="501"/>
      <c r="IF42" s="501"/>
      <c r="IG42" s="501"/>
      <c r="IH42" s="501"/>
      <c r="II42" s="501"/>
      <c r="IJ42" s="501"/>
      <c r="IK42" s="501"/>
      <c r="IL42" s="501"/>
      <c r="IM42" s="501"/>
      <c r="IN42" s="501"/>
    </row>
    <row r="43" spans="1:248" s="505" customFormat="1" ht="12.75" x14ac:dyDescent="0.2">
      <c r="A43" s="506"/>
      <c r="B43" s="507"/>
      <c r="C43" s="507"/>
      <c r="D43" s="507"/>
      <c r="E43" s="507"/>
      <c r="F43" s="508"/>
      <c r="G43" s="509"/>
      <c r="H43" s="509"/>
      <c r="I43" s="509"/>
      <c r="J43" s="508" t="s">
        <v>103</v>
      </c>
      <c r="K43" s="509"/>
      <c r="L43" s="508"/>
      <c r="M43" s="509"/>
      <c r="N43" s="509"/>
      <c r="O43" s="509"/>
      <c r="P43" s="510"/>
      <c r="Q43" s="510"/>
      <c r="R43" s="510"/>
      <c r="S43" s="510"/>
      <c r="T43" s="510"/>
      <c r="U43" s="510"/>
      <c r="V43" s="510"/>
      <c r="W43" s="510"/>
      <c r="X43" s="510"/>
      <c r="Y43" s="510"/>
      <c r="Z43" s="510"/>
      <c r="AA43" s="510"/>
      <c r="AB43" s="510"/>
      <c r="AC43" s="510"/>
      <c r="AD43" s="510"/>
      <c r="AE43" s="510"/>
      <c r="AF43" s="501"/>
      <c r="AG43" s="501"/>
      <c r="AH43" s="502"/>
      <c r="AI43" s="501"/>
      <c r="AJ43" s="503"/>
      <c r="AK43" s="504"/>
      <c r="AL43" s="503"/>
      <c r="AM43" s="504"/>
      <c r="AN43" s="503"/>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BZ43" s="501"/>
      <c r="CA43" s="501"/>
      <c r="CB43" s="501"/>
      <c r="CC43" s="501"/>
      <c r="CD43" s="501"/>
      <c r="CE43" s="501"/>
      <c r="CF43" s="501"/>
      <c r="CG43" s="501"/>
      <c r="CH43" s="501"/>
      <c r="CI43" s="501"/>
      <c r="CJ43" s="501"/>
      <c r="CK43" s="501"/>
      <c r="CL43" s="501"/>
      <c r="CM43" s="501"/>
      <c r="CN43" s="501"/>
      <c r="CO43" s="501"/>
      <c r="CP43" s="501"/>
      <c r="CQ43" s="501"/>
      <c r="CR43" s="501"/>
      <c r="CS43" s="501"/>
      <c r="CT43" s="501"/>
      <c r="CU43" s="501"/>
      <c r="CV43" s="501"/>
      <c r="CW43" s="501"/>
      <c r="CX43" s="501"/>
      <c r="CY43" s="501"/>
      <c r="CZ43" s="501"/>
      <c r="DA43" s="501"/>
      <c r="DB43" s="501"/>
      <c r="DC43" s="501"/>
      <c r="DD43" s="501"/>
      <c r="DE43" s="501"/>
      <c r="DF43" s="501"/>
      <c r="DG43" s="501"/>
      <c r="DH43" s="501"/>
      <c r="DI43" s="501"/>
      <c r="DJ43" s="501"/>
      <c r="DK43" s="501"/>
      <c r="DL43" s="501"/>
      <c r="DM43" s="501"/>
      <c r="DN43" s="501"/>
      <c r="DO43" s="501"/>
      <c r="DP43" s="501"/>
      <c r="DQ43" s="501"/>
      <c r="DR43" s="501"/>
      <c r="DS43" s="501"/>
      <c r="DT43" s="501"/>
      <c r="DU43" s="501"/>
      <c r="DV43" s="501"/>
      <c r="DW43" s="501"/>
      <c r="DX43" s="501"/>
      <c r="DY43" s="501"/>
      <c r="DZ43" s="501"/>
      <c r="EA43" s="501"/>
      <c r="EB43" s="501"/>
      <c r="EC43" s="501"/>
      <c r="ED43" s="501"/>
      <c r="EE43" s="501"/>
      <c r="EF43" s="501"/>
      <c r="EG43" s="501"/>
      <c r="EH43" s="501"/>
      <c r="EI43" s="501"/>
      <c r="EJ43" s="501"/>
      <c r="EK43" s="501"/>
      <c r="EL43" s="501"/>
      <c r="EM43" s="501"/>
      <c r="EN43" s="501"/>
      <c r="EO43" s="501"/>
      <c r="EP43" s="501"/>
      <c r="EQ43" s="501"/>
      <c r="ER43" s="501"/>
      <c r="ES43" s="501"/>
      <c r="ET43" s="501"/>
      <c r="EU43" s="501"/>
      <c r="EV43" s="501"/>
      <c r="EW43" s="501"/>
      <c r="EX43" s="501"/>
      <c r="EY43" s="501"/>
      <c r="EZ43" s="501"/>
      <c r="FA43" s="501"/>
      <c r="FB43" s="501"/>
      <c r="FC43" s="501"/>
      <c r="FD43" s="501"/>
      <c r="FE43" s="501"/>
      <c r="FF43" s="501"/>
      <c r="FG43" s="501"/>
      <c r="FH43" s="501"/>
      <c r="FI43" s="501"/>
      <c r="FJ43" s="501"/>
      <c r="FK43" s="501"/>
      <c r="FL43" s="501"/>
      <c r="FM43" s="501"/>
      <c r="FN43" s="501"/>
      <c r="FO43" s="501"/>
      <c r="FP43" s="501"/>
      <c r="FQ43" s="501"/>
      <c r="FR43" s="501"/>
      <c r="FS43" s="501"/>
      <c r="FT43" s="501"/>
      <c r="FU43" s="501"/>
      <c r="FV43" s="501"/>
      <c r="FW43" s="501"/>
      <c r="FX43" s="501"/>
      <c r="FY43" s="501"/>
      <c r="FZ43" s="501"/>
      <c r="GA43" s="501"/>
      <c r="GB43" s="501"/>
      <c r="GC43" s="501"/>
      <c r="GD43" s="501"/>
      <c r="GE43" s="501"/>
      <c r="GF43" s="501"/>
      <c r="GG43" s="501"/>
      <c r="GH43" s="501"/>
      <c r="GI43" s="501"/>
      <c r="GJ43" s="501"/>
      <c r="GK43" s="501"/>
      <c r="GL43" s="501"/>
      <c r="GM43" s="501"/>
      <c r="GN43" s="501"/>
      <c r="GO43" s="501"/>
      <c r="GP43" s="501"/>
      <c r="GQ43" s="501"/>
      <c r="GR43" s="501"/>
      <c r="GS43" s="501"/>
      <c r="GT43" s="501"/>
      <c r="GU43" s="501"/>
      <c r="GV43" s="501"/>
      <c r="GW43" s="501"/>
      <c r="GX43" s="501"/>
      <c r="GY43" s="501"/>
      <c r="GZ43" s="501"/>
      <c r="HA43" s="501"/>
      <c r="HB43" s="501"/>
      <c r="HC43" s="501"/>
      <c r="HD43" s="501"/>
      <c r="HE43" s="501"/>
      <c r="HF43" s="501"/>
      <c r="HG43" s="501"/>
      <c r="HH43" s="501"/>
      <c r="HI43" s="501"/>
      <c r="HJ43" s="501"/>
      <c r="HK43" s="501"/>
      <c r="HL43" s="501"/>
      <c r="HM43" s="501"/>
      <c r="HN43" s="501"/>
      <c r="HO43" s="501"/>
      <c r="HP43" s="501"/>
      <c r="HQ43" s="501"/>
      <c r="HR43" s="501"/>
      <c r="HS43" s="501"/>
      <c r="HT43" s="501"/>
      <c r="HU43" s="501"/>
      <c r="HV43" s="501"/>
      <c r="HW43" s="501"/>
      <c r="HX43" s="501"/>
      <c r="HY43" s="501"/>
      <c r="HZ43" s="501"/>
      <c r="IA43" s="501"/>
      <c r="IB43" s="501"/>
      <c r="IC43" s="501"/>
      <c r="ID43" s="501"/>
      <c r="IE43" s="501"/>
      <c r="IF43" s="501"/>
      <c r="IG43" s="501"/>
      <c r="IH43" s="501"/>
      <c r="II43" s="501"/>
      <c r="IJ43" s="501"/>
      <c r="IK43" s="501"/>
      <c r="IL43" s="501"/>
      <c r="IM43" s="501"/>
      <c r="IN43" s="501"/>
    </row>
    <row r="44" spans="1:248" s="505" customFormat="1" ht="12.75" x14ac:dyDescent="0.2">
      <c r="A44" s="511"/>
      <c r="B44" s="512"/>
      <c r="C44" s="512"/>
      <c r="D44" s="512"/>
      <c r="E44" s="512"/>
      <c r="F44" s="513">
        <f>F4</f>
        <v>2017</v>
      </c>
      <c r="G44" s="513">
        <f>F44+1</f>
        <v>2018</v>
      </c>
      <c r="H44" s="513">
        <f t="shared" ref="H44:AD44" si="11">G44+1</f>
        <v>2019</v>
      </c>
      <c r="I44" s="513">
        <f t="shared" si="11"/>
        <v>2020</v>
      </c>
      <c r="J44" s="513">
        <f t="shared" si="11"/>
        <v>2021</v>
      </c>
      <c r="K44" s="513">
        <f t="shared" si="11"/>
        <v>2022</v>
      </c>
      <c r="L44" s="513">
        <f t="shared" si="11"/>
        <v>2023</v>
      </c>
      <c r="M44" s="513">
        <f t="shared" si="11"/>
        <v>2024</v>
      </c>
      <c r="N44" s="513">
        <f t="shared" si="11"/>
        <v>2025</v>
      </c>
      <c r="O44" s="513">
        <f t="shared" si="11"/>
        <v>2026</v>
      </c>
      <c r="P44" s="513">
        <f t="shared" si="11"/>
        <v>2027</v>
      </c>
      <c r="Q44" s="513">
        <f t="shared" si="11"/>
        <v>2028</v>
      </c>
      <c r="R44" s="513">
        <f t="shared" si="11"/>
        <v>2029</v>
      </c>
      <c r="S44" s="513">
        <f t="shared" si="11"/>
        <v>2030</v>
      </c>
      <c r="T44" s="513">
        <f t="shared" si="11"/>
        <v>2031</v>
      </c>
      <c r="U44" s="513">
        <f t="shared" si="11"/>
        <v>2032</v>
      </c>
      <c r="V44" s="513">
        <f t="shared" si="11"/>
        <v>2033</v>
      </c>
      <c r="W44" s="513">
        <f t="shared" si="11"/>
        <v>2034</v>
      </c>
      <c r="X44" s="513">
        <f t="shared" si="11"/>
        <v>2035</v>
      </c>
      <c r="Y44" s="513">
        <f t="shared" si="11"/>
        <v>2036</v>
      </c>
      <c r="Z44" s="513">
        <f t="shared" si="11"/>
        <v>2037</v>
      </c>
      <c r="AA44" s="513">
        <f t="shared" si="11"/>
        <v>2038</v>
      </c>
      <c r="AB44" s="513">
        <f t="shared" si="11"/>
        <v>2039</v>
      </c>
      <c r="AC44" s="513">
        <f t="shared" si="11"/>
        <v>2040</v>
      </c>
      <c r="AD44" s="513">
        <f t="shared" si="11"/>
        <v>2041</v>
      </c>
      <c r="AE44" s="514" t="s">
        <v>45</v>
      </c>
      <c r="AF44" s="501"/>
      <c r="AG44" s="501"/>
      <c r="AH44" s="502"/>
      <c r="AI44" s="501"/>
      <c r="AJ44" s="503"/>
      <c r="AK44" s="504"/>
      <c r="AL44" s="503"/>
      <c r="AM44" s="504"/>
      <c r="AN44" s="503"/>
      <c r="AO44" s="501"/>
      <c r="AP44" s="501"/>
      <c r="AQ44" s="501"/>
      <c r="AR44" s="501"/>
      <c r="AS44" s="501"/>
      <c r="AT44" s="501"/>
      <c r="AU44" s="501"/>
      <c r="AV44" s="501"/>
      <c r="AW44" s="501"/>
      <c r="AX44" s="501"/>
      <c r="AY44" s="501"/>
      <c r="AZ44" s="501"/>
      <c r="BA44" s="501"/>
      <c r="BB44" s="501"/>
      <c r="BC44" s="501"/>
      <c r="BD44" s="501"/>
      <c r="BE44" s="501"/>
      <c r="BF44" s="501"/>
      <c r="BG44" s="501"/>
      <c r="BH44" s="501"/>
      <c r="BI44" s="501"/>
      <c r="BJ44" s="501"/>
      <c r="BK44" s="501"/>
      <c r="BL44" s="501"/>
      <c r="BM44" s="501"/>
      <c r="BN44" s="501"/>
      <c r="BO44" s="501"/>
      <c r="BP44" s="501"/>
      <c r="BQ44" s="501"/>
      <c r="BR44" s="501"/>
      <c r="BS44" s="501"/>
      <c r="BT44" s="501"/>
      <c r="BU44" s="501"/>
      <c r="BV44" s="501"/>
      <c r="BW44" s="501"/>
      <c r="BX44" s="501"/>
      <c r="BY44" s="501"/>
      <c r="BZ44" s="501"/>
      <c r="CA44" s="501"/>
      <c r="CB44" s="501"/>
      <c r="CC44" s="501"/>
      <c r="CD44" s="501"/>
      <c r="CE44" s="501"/>
      <c r="CF44" s="501"/>
      <c r="CG44" s="501"/>
      <c r="CH44" s="501"/>
      <c r="CI44" s="501"/>
      <c r="CJ44" s="501"/>
      <c r="CK44" s="501"/>
      <c r="CL44" s="501"/>
      <c r="CM44" s="501"/>
      <c r="CN44" s="501"/>
      <c r="CO44" s="501"/>
      <c r="CP44" s="501"/>
      <c r="CQ44" s="501"/>
      <c r="CR44" s="501"/>
      <c r="CS44" s="501"/>
      <c r="CT44" s="501"/>
      <c r="CU44" s="501"/>
      <c r="CV44" s="501"/>
      <c r="CW44" s="501"/>
      <c r="CX44" s="501"/>
      <c r="CY44" s="501"/>
      <c r="CZ44" s="501"/>
      <c r="DA44" s="501"/>
      <c r="DB44" s="501"/>
      <c r="DC44" s="501"/>
      <c r="DD44" s="501"/>
      <c r="DE44" s="501"/>
      <c r="DF44" s="501"/>
      <c r="DG44" s="501"/>
      <c r="DH44" s="501"/>
      <c r="DI44" s="501"/>
      <c r="DJ44" s="501"/>
      <c r="DK44" s="501"/>
      <c r="DL44" s="501"/>
      <c r="DM44" s="501"/>
      <c r="DN44" s="501"/>
      <c r="DO44" s="501"/>
      <c r="DP44" s="501"/>
      <c r="DQ44" s="501"/>
      <c r="DR44" s="501"/>
      <c r="DS44" s="501"/>
      <c r="DT44" s="501"/>
      <c r="DU44" s="501"/>
      <c r="DV44" s="501"/>
      <c r="DW44" s="501"/>
      <c r="DX44" s="501"/>
      <c r="DY44" s="501"/>
      <c r="DZ44" s="501"/>
      <c r="EA44" s="501"/>
      <c r="EB44" s="501"/>
      <c r="EC44" s="501"/>
      <c r="ED44" s="501"/>
      <c r="EE44" s="501"/>
      <c r="EF44" s="501"/>
      <c r="EG44" s="501"/>
      <c r="EH44" s="501"/>
      <c r="EI44" s="501"/>
      <c r="EJ44" s="501"/>
      <c r="EK44" s="501"/>
      <c r="EL44" s="501"/>
      <c r="EM44" s="501"/>
      <c r="EN44" s="501"/>
      <c r="EO44" s="501"/>
      <c r="EP44" s="501"/>
      <c r="EQ44" s="501"/>
      <c r="ER44" s="501"/>
      <c r="ES44" s="501"/>
      <c r="ET44" s="501"/>
      <c r="EU44" s="501"/>
      <c r="EV44" s="501"/>
      <c r="EW44" s="501"/>
      <c r="EX44" s="501"/>
      <c r="EY44" s="501"/>
      <c r="EZ44" s="501"/>
      <c r="FA44" s="501"/>
      <c r="FB44" s="501"/>
      <c r="FC44" s="501"/>
      <c r="FD44" s="501"/>
      <c r="FE44" s="501"/>
      <c r="FF44" s="501"/>
      <c r="FG44" s="501"/>
      <c r="FH44" s="501"/>
      <c r="FI44" s="501"/>
      <c r="FJ44" s="501"/>
      <c r="FK44" s="501"/>
      <c r="FL44" s="501"/>
      <c r="FM44" s="501"/>
      <c r="FN44" s="501"/>
      <c r="FO44" s="501"/>
      <c r="FP44" s="501"/>
      <c r="FQ44" s="501"/>
      <c r="FR44" s="501"/>
      <c r="FS44" s="501"/>
      <c r="FT44" s="501"/>
      <c r="FU44" s="501"/>
      <c r="FV44" s="501"/>
      <c r="FW44" s="501"/>
      <c r="FX44" s="501"/>
      <c r="FY44" s="501"/>
      <c r="FZ44" s="501"/>
      <c r="GA44" s="501"/>
      <c r="GB44" s="501"/>
      <c r="GC44" s="501"/>
      <c r="GD44" s="501"/>
      <c r="GE44" s="501"/>
      <c r="GF44" s="501"/>
      <c r="GG44" s="501"/>
      <c r="GH44" s="501"/>
      <c r="GI44" s="501"/>
      <c r="GJ44" s="501"/>
      <c r="GK44" s="501"/>
      <c r="GL44" s="501"/>
      <c r="GM44" s="501"/>
      <c r="GN44" s="501"/>
      <c r="GO44" s="501"/>
      <c r="GP44" s="501"/>
      <c r="GQ44" s="501"/>
      <c r="GR44" s="501"/>
      <c r="GS44" s="501"/>
      <c r="GT44" s="501"/>
      <c r="GU44" s="501"/>
      <c r="GV44" s="501"/>
      <c r="GW44" s="501"/>
      <c r="GX44" s="501"/>
      <c r="GY44" s="501"/>
      <c r="GZ44" s="501"/>
      <c r="HA44" s="501"/>
      <c r="HB44" s="501"/>
      <c r="HC44" s="501"/>
      <c r="HD44" s="501"/>
      <c r="HE44" s="501"/>
      <c r="HF44" s="501"/>
      <c r="HG44" s="501"/>
      <c r="HH44" s="501"/>
      <c r="HI44" s="501"/>
      <c r="HJ44" s="501"/>
      <c r="HK44" s="501"/>
      <c r="HL44" s="501"/>
      <c r="HM44" s="501"/>
      <c r="HN44" s="501"/>
      <c r="HO44" s="501"/>
      <c r="HP44" s="501"/>
      <c r="HQ44" s="501"/>
      <c r="HR44" s="501"/>
      <c r="HS44" s="501"/>
      <c r="HT44" s="501"/>
      <c r="HU44" s="501"/>
      <c r="HV44" s="501"/>
      <c r="HW44" s="501"/>
      <c r="HX44" s="501"/>
      <c r="HY44" s="501"/>
      <c r="HZ44" s="501"/>
      <c r="IA44" s="501"/>
      <c r="IB44" s="501"/>
      <c r="IC44" s="501"/>
      <c r="ID44" s="501"/>
      <c r="IE44" s="501"/>
      <c r="IF44" s="501"/>
      <c r="IG44" s="501"/>
      <c r="IH44" s="501"/>
      <c r="II44" s="501"/>
      <c r="IJ44" s="501"/>
      <c r="IK44" s="501"/>
      <c r="IL44" s="501"/>
      <c r="IM44" s="501"/>
      <c r="IN44" s="501"/>
    </row>
    <row r="45" spans="1:248" s="505" customFormat="1" ht="27" customHeight="1" x14ac:dyDescent="0.2">
      <c r="B45" s="416" t="s">
        <v>32</v>
      </c>
      <c r="C45" s="926" t="s">
        <v>105</v>
      </c>
      <c r="D45" s="926"/>
      <c r="E45" s="515"/>
      <c r="F45" s="516"/>
      <c r="G45" s="516"/>
      <c r="H45" s="516"/>
      <c r="I45" s="516"/>
      <c r="J45" s="516"/>
      <c r="K45" s="516"/>
      <c r="L45" s="516"/>
      <c r="M45" s="516"/>
      <c r="N45" s="516"/>
      <c r="O45" s="516"/>
      <c r="P45" s="516"/>
      <c r="Q45" s="516"/>
      <c r="R45" s="516"/>
      <c r="S45" s="516"/>
      <c r="T45" s="516"/>
      <c r="U45" s="516"/>
      <c r="V45" s="516"/>
      <c r="W45" s="516"/>
      <c r="X45" s="516"/>
      <c r="Y45" s="516"/>
      <c r="Z45" s="517"/>
      <c r="AA45" s="517"/>
      <c r="AB45" s="517"/>
      <c r="AC45" s="517"/>
      <c r="AD45" s="517"/>
      <c r="AE45" s="517"/>
      <c r="AF45" s="501"/>
      <c r="AG45" s="501"/>
      <c r="AH45" s="502"/>
      <c r="AI45" s="501"/>
      <c r="AJ45" s="503"/>
      <c r="AK45" s="504"/>
      <c r="AL45" s="503"/>
      <c r="AM45" s="504"/>
      <c r="AN45" s="503"/>
      <c r="AO45" s="501"/>
      <c r="AP45" s="501"/>
      <c r="AQ45" s="501"/>
      <c r="AR45" s="501"/>
      <c r="AS45" s="501"/>
      <c r="AT45" s="501"/>
      <c r="AU45" s="501"/>
      <c r="AV45" s="501"/>
      <c r="AW45" s="501"/>
      <c r="AX45" s="501"/>
      <c r="AY45" s="501"/>
      <c r="AZ45" s="501"/>
      <c r="BA45" s="501"/>
      <c r="BB45" s="501"/>
      <c r="BC45" s="501"/>
      <c r="BD45" s="501"/>
      <c r="BE45" s="501"/>
      <c r="BF45" s="501"/>
      <c r="BG45" s="501"/>
      <c r="BH45" s="501"/>
      <c r="BI45" s="501"/>
      <c r="BJ45" s="501"/>
      <c r="BK45" s="501"/>
      <c r="BL45" s="501"/>
      <c r="BM45" s="501"/>
      <c r="BN45" s="501"/>
      <c r="BO45" s="501"/>
      <c r="BP45" s="501"/>
      <c r="BQ45" s="501"/>
      <c r="BR45" s="501"/>
      <c r="BS45" s="501"/>
      <c r="BT45" s="501"/>
      <c r="BU45" s="501"/>
      <c r="BV45" s="501"/>
      <c r="BW45" s="501"/>
      <c r="BX45" s="501"/>
      <c r="BY45" s="501"/>
      <c r="BZ45" s="501"/>
      <c r="CA45" s="501"/>
      <c r="CB45" s="501"/>
      <c r="CC45" s="501"/>
      <c r="CD45" s="501"/>
      <c r="CE45" s="501"/>
      <c r="CF45" s="501"/>
      <c r="CG45" s="501"/>
      <c r="CH45" s="501"/>
      <c r="CI45" s="501"/>
      <c r="CJ45" s="501"/>
      <c r="CK45" s="501"/>
      <c r="CL45" s="501"/>
      <c r="CM45" s="501"/>
      <c r="CN45" s="501"/>
      <c r="CO45" s="501"/>
      <c r="CP45" s="501"/>
      <c r="CQ45" s="501"/>
      <c r="CR45" s="501"/>
      <c r="CS45" s="501"/>
      <c r="CT45" s="501"/>
      <c r="CU45" s="501"/>
      <c r="CV45" s="501"/>
      <c r="CW45" s="501"/>
      <c r="CX45" s="501"/>
      <c r="CY45" s="501"/>
      <c r="CZ45" s="501"/>
      <c r="DA45" s="501"/>
      <c r="DB45" s="501"/>
      <c r="DC45" s="501"/>
      <c r="DD45" s="501"/>
      <c r="DE45" s="501"/>
      <c r="DF45" s="501"/>
      <c r="DG45" s="501"/>
      <c r="DH45" s="501"/>
      <c r="DI45" s="501"/>
      <c r="DJ45" s="501"/>
      <c r="DK45" s="501"/>
      <c r="DL45" s="501"/>
      <c r="DM45" s="501"/>
      <c r="DN45" s="501"/>
      <c r="DO45" s="501"/>
      <c r="DP45" s="501"/>
      <c r="DQ45" s="501"/>
      <c r="DR45" s="501"/>
      <c r="DS45" s="501"/>
      <c r="DT45" s="501"/>
      <c r="DU45" s="501"/>
      <c r="DV45" s="501"/>
      <c r="DW45" s="501"/>
      <c r="DX45" s="501"/>
      <c r="DY45" s="501"/>
      <c r="DZ45" s="501"/>
      <c r="EA45" s="501"/>
      <c r="EB45" s="501"/>
      <c r="EC45" s="501"/>
      <c r="ED45" s="501"/>
      <c r="EE45" s="501"/>
      <c r="EF45" s="501"/>
      <c r="EG45" s="501"/>
      <c r="EH45" s="501"/>
      <c r="EI45" s="501"/>
      <c r="EJ45" s="501"/>
      <c r="EK45" s="501"/>
      <c r="EL45" s="501"/>
      <c r="EM45" s="501"/>
      <c r="EN45" s="501"/>
      <c r="EO45" s="501"/>
      <c r="EP45" s="501"/>
      <c r="EQ45" s="501"/>
      <c r="ER45" s="501"/>
      <c r="ES45" s="501"/>
      <c r="ET45" s="501"/>
      <c r="EU45" s="501"/>
      <c r="EV45" s="501"/>
      <c r="EW45" s="501"/>
      <c r="EX45" s="501"/>
      <c r="EY45" s="501"/>
      <c r="EZ45" s="501"/>
      <c r="FA45" s="501"/>
      <c r="FB45" s="501"/>
      <c r="FC45" s="501"/>
      <c r="FD45" s="501"/>
      <c r="FE45" s="501"/>
      <c r="FF45" s="501"/>
      <c r="FG45" s="501"/>
      <c r="FH45" s="501"/>
      <c r="FI45" s="501"/>
      <c r="FJ45" s="501"/>
      <c r="FK45" s="501"/>
      <c r="FL45" s="501"/>
      <c r="FM45" s="501"/>
      <c r="FN45" s="501"/>
      <c r="FO45" s="501"/>
      <c r="FP45" s="501"/>
      <c r="FQ45" s="501"/>
      <c r="FR45" s="501"/>
      <c r="FS45" s="501"/>
      <c r="FT45" s="501"/>
      <c r="FU45" s="501"/>
      <c r="FV45" s="501"/>
      <c r="FW45" s="501"/>
      <c r="FX45" s="501"/>
      <c r="FY45" s="501"/>
      <c r="FZ45" s="501"/>
      <c r="GA45" s="501"/>
      <c r="GB45" s="501"/>
      <c r="GC45" s="501"/>
      <c r="GD45" s="501"/>
      <c r="GE45" s="501"/>
      <c r="GF45" s="501"/>
      <c r="GG45" s="501"/>
      <c r="GH45" s="501"/>
      <c r="GI45" s="501"/>
      <c r="GJ45" s="501"/>
      <c r="GK45" s="501"/>
      <c r="GL45" s="501"/>
      <c r="GM45" s="501"/>
      <c r="GN45" s="501"/>
      <c r="GO45" s="501"/>
      <c r="GP45" s="501"/>
      <c r="GQ45" s="501"/>
      <c r="GR45" s="501"/>
      <c r="GS45" s="501"/>
      <c r="GT45" s="501"/>
      <c r="GU45" s="501"/>
      <c r="GV45" s="501"/>
      <c r="GW45" s="501"/>
      <c r="GX45" s="501"/>
      <c r="GY45" s="501"/>
      <c r="GZ45" s="501"/>
      <c r="HA45" s="501"/>
      <c r="HB45" s="501"/>
      <c r="HC45" s="501"/>
      <c r="HD45" s="501"/>
      <c r="HE45" s="501"/>
      <c r="HF45" s="501"/>
      <c r="HG45" s="501"/>
      <c r="HH45" s="501"/>
      <c r="HI45" s="501"/>
      <c r="HJ45" s="501"/>
      <c r="HK45" s="501"/>
      <c r="HL45" s="501"/>
      <c r="HM45" s="501"/>
      <c r="HN45" s="501"/>
      <c r="HO45" s="501"/>
      <c r="HP45" s="501"/>
      <c r="HQ45" s="501"/>
      <c r="HR45" s="501"/>
      <c r="HS45" s="501"/>
      <c r="HT45" s="501"/>
      <c r="HU45" s="501"/>
      <c r="HV45" s="501"/>
      <c r="HW45" s="501"/>
      <c r="HX45" s="501"/>
      <c r="HY45" s="501"/>
      <c r="HZ45" s="501"/>
      <c r="IA45" s="501"/>
      <c r="IB45" s="501"/>
      <c r="IC45" s="501"/>
      <c r="ID45" s="501"/>
      <c r="IE45" s="501"/>
      <c r="IF45" s="501"/>
      <c r="IG45" s="501"/>
      <c r="IH45" s="501"/>
      <c r="II45" s="501"/>
      <c r="IJ45" s="501"/>
      <c r="IK45" s="501"/>
      <c r="IL45" s="501"/>
      <c r="IM45" s="501"/>
      <c r="IN45" s="501"/>
    </row>
    <row r="46" spans="1:248" s="505" customFormat="1" ht="12.75" x14ac:dyDescent="0.2">
      <c r="B46" s="518" t="s">
        <v>48</v>
      </c>
      <c r="C46" s="929" t="s">
        <v>106</v>
      </c>
      <c r="D46" s="930"/>
      <c r="E46" s="519">
        <f>Titullapa!B17</f>
        <v>0.02</v>
      </c>
      <c r="F46" s="520"/>
      <c r="G46" s="520"/>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c r="AE46" s="520"/>
      <c r="AF46" s="501"/>
      <c r="AG46" s="501"/>
      <c r="AH46" s="502"/>
      <c r="AI46" s="501"/>
      <c r="AJ46" s="503"/>
      <c r="AK46" s="504"/>
      <c r="AL46" s="503"/>
      <c r="AM46" s="504"/>
      <c r="AN46" s="503"/>
      <c r="AO46" s="501"/>
      <c r="AP46" s="501"/>
      <c r="AQ46" s="501"/>
      <c r="AR46" s="501"/>
      <c r="AS46" s="501"/>
      <c r="AT46" s="501"/>
      <c r="AU46" s="501"/>
      <c r="AV46" s="501"/>
      <c r="AW46" s="501"/>
      <c r="AX46" s="501"/>
      <c r="AY46" s="501"/>
      <c r="AZ46" s="501"/>
      <c r="BA46" s="501"/>
      <c r="BB46" s="501"/>
      <c r="BC46" s="501"/>
      <c r="BD46" s="501"/>
      <c r="BE46" s="501"/>
      <c r="BF46" s="501"/>
      <c r="BG46" s="501"/>
      <c r="BH46" s="501"/>
      <c r="BI46" s="501"/>
      <c r="BJ46" s="501"/>
      <c r="BK46" s="501"/>
      <c r="BL46" s="501"/>
      <c r="BM46" s="501"/>
      <c r="BN46" s="501"/>
      <c r="BO46" s="501"/>
      <c r="BP46" s="501"/>
      <c r="BQ46" s="501"/>
      <c r="BR46" s="501"/>
      <c r="BS46" s="501"/>
      <c r="BT46" s="501"/>
      <c r="BU46" s="501"/>
      <c r="BV46" s="501"/>
      <c r="BW46" s="501"/>
      <c r="BX46" s="501"/>
      <c r="BY46" s="501"/>
      <c r="BZ46" s="501"/>
      <c r="CA46" s="501"/>
      <c r="CB46" s="501"/>
      <c r="CC46" s="501"/>
      <c r="CD46" s="501"/>
      <c r="CE46" s="501"/>
      <c r="CF46" s="501"/>
      <c r="CG46" s="501"/>
      <c r="CH46" s="501"/>
      <c r="CI46" s="501"/>
      <c r="CJ46" s="501"/>
      <c r="CK46" s="501"/>
      <c r="CL46" s="501"/>
      <c r="CM46" s="501"/>
      <c r="CN46" s="501"/>
      <c r="CO46" s="501"/>
      <c r="CP46" s="501"/>
      <c r="CQ46" s="501"/>
      <c r="CR46" s="501"/>
      <c r="CS46" s="501"/>
      <c r="CT46" s="501"/>
      <c r="CU46" s="501"/>
      <c r="CV46" s="501"/>
      <c r="CW46" s="501"/>
      <c r="CX46" s="501"/>
      <c r="CY46" s="501"/>
      <c r="CZ46" s="501"/>
      <c r="DA46" s="501"/>
      <c r="DB46" s="501"/>
      <c r="DC46" s="501"/>
      <c r="DD46" s="501"/>
      <c r="DE46" s="501"/>
      <c r="DF46" s="501"/>
      <c r="DG46" s="501"/>
      <c r="DH46" s="501"/>
      <c r="DI46" s="501"/>
      <c r="DJ46" s="501"/>
      <c r="DK46" s="501"/>
      <c r="DL46" s="501"/>
      <c r="DM46" s="501"/>
      <c r="DN46" s="501"/>
      <c r="DO46" s="501"/>
      <c r="DP46" s="501"/>
      <c r="DQ46" s="501"/>
      <c r="DR46" s="501"/>
      <c r="DS46" s="501"/>
      <c r="DT46" s="501"/>
      <c r="DU46" s="501"/>
      <c r="DV46" s="501"/>
      <c r="DW46" s="501"/>
      <c r="DX46" s="501"/>
      <c r="DY46" s="501"/>
      <c r="DZ46" s="501"/>
      <c r="EA46" s="501"/>
      <c r="EB46" s="501"/>
      <c r="EC46" s="501"/>
      <c r="ED46" s="501"/>
      <c r="EE46" s="501"/>
      <c r="EF46" s="501"/>
      <c r="EG46" s="501"/>
      <c r="EH46" s="501"/>
      <c r="EI46" s="501"/>
      <c r="EJ46" s="501"/>
      <c r="EK46" s="501"/>
      <c r="EL46" s="501"/>
      <c r="EM46" s="501"/>
      <c r="EN46" s="501"/>
      <c r="EO46" s="501"/>
      <c r="EP46" s="501"/>
      <c r="EQ46" s="501"/>
      <c r="ER46" s="501"/>
      <c r="ES46" s="501"/>
      <c r="ET46" s="501"/>
      <c r="EU46" s="501"/>
      <c r="EV46" s="501"/>
      <c r="EW46" s="501"/>
      <c r="EX46" s="501"/>
      <c r="EY46" s="501"/>
      <c r="EZ46" s="501"/>
      <c r="FA46" s="501"/>
      <c r="FB46" s="501"/>
      <c r="FC46" s="501"/>
      <c r="FD46" s="501"/>
      <c r="FE46" s="501"/>
      <c r="FF46" s="501"/>
      <c r="FG46" s="501"/>
      <c r="FH46" s="501"/>
      <c r="FI46" s="501"/>
      <c r="FJ46" s="501"/>
      <c r="FK46" s="501"/>
      <c r="FL46" s="501"/>
      <c r="FM46" s="501"/>
      <c r="FN46" s="501"/>
      <c r="FO46" s="501"/>
      <c r="FP46" s="501"/>
      <c r="FQ46" s="501"/>
      <c r="FR46" s="501"/>
      <c r="FS46" s="501"/>
      <c r="FT46" s="501"/>
      <c r="FU46" s="501"/>
      <c r="FV46" s="501"/>
      <c r="FW46" s="501"/>
      <c r="FX46" s="501"/>
      <c r="FY46" s="501"/>
      <c r="FZ46" s="501"/>
      <c r="GA46" s="501"/>
      <c r="GB46" s="501"/>
      <c r="GC46" s="501"/>
      <c r="GD46" s="501"/>
      <c r="GE46" s="501"/>
      <c r="GF46" s="501"/>
      <c r="GG46" s="501"/>
      <c r="GH46" s="501"/>
      <c r="GI46" s="501"/>
      <c r="GJ46" s="501"/>
      <c r="GK46" s="501"/>
      <c r="GL46" s="501"/>
      <c r="GM46" s="501"/>
      <c r="GN46" s="501"/>
      <c r="GO46" s="501"/>
      <c r="GP46" s="501"/>
      <c r="GQ46" s="501"/>
      <c r="GR46" s="501"/>
      <c r="GS46" s="501"/>
      <c r="GT46" s="501"/>
      <c r="GU46" s="501"/>
      <c r="GV46" s="501"/>
      <c r="GW46" s="501"/>
      <c r="GX46" s="501"/>
      <c r="GY46" s="501"/>
      <c r="GZ46" s="501"/>
      <c r="HA46" s="501"/>
      <c r="HB46" s="501"/>
      <c r="HC46" s="501"/>
      <c r="HD46" s="501"/>
      <c r="HE46" s="501"/>
      <c r="HF46" s="501"/>
      <c r="HG46" s="501"/>
      <c r="HH46" s="501"/>
      <c r="HI46" s="501"/>
      <c r="HJ46" s="501"/>
      <c r="HK46" s="501"/>
      <c r="HL46" s="501"/>
      <c r="HM46" s="501"/>
      <c r="HN46" s="501"/>
      <c r="HO46" s="501"/>
      <c r="HP46" s="501"/>
      <c r="HQ46" s="501"/>
      <c r="HR46" s="501"/>
      <c r="HS46" s="501"/>
      <c r="HT46" s="501"/>
      <c r="HU46" s="501"/>
      <c r="HV46" s="501"/>
      <c r="HW46" s="501"/>
      <c r="HX46" s="501"/>
      <c r="HY46" s="501"/>
      <c r="HZ46" s="501"/>
      <c r="IA46" s="501"/>
      <c r="IB46" s="501"/>
      <c r="IC46" s="501"/>
      <c r="ID46" s="501"/>
      <c r="IE46" s="501"/>
      <c r="IF46" s="501"/>
      <c r="IG46" s="501"/>
      <c r="IH46" s="501"/>
      <c r="II46" s="501"/>
      <c r="IJ46" s="501"/>
      <c r="IK46" s="501"/>
      <c r="IL46" s="501"/>
      <c r="IM46" s="501"/>
      <c r="IN46" s="501"/>
    </row>
    <row r="47" spans="1:248" s="505" customFormat="1" ht="13.5" customHeight="1" x14ac:dyDescent="0.2">
      <c r="B47" s="521" t="s">
        <v>49</v>
      </c>
      <c r="C47" s="920" t="s">
        <v>107</v>
      </c>
      <c r="D47" s="921"/>
      <c r="E47" s="522">
        <v>0</v>
      </c>
      <c r="F47" s="522">
        <f>Titullapa!B34</f>
        <v>0</v>
      </c>
      <c r="G47" s="522">
        <f>Titullapa!C34</f>
        <v>0</v>
      </c>
      <c r="H47" s="522">
        <f>Titullapa!D34</f>
        <v>0</v>
      </c>
      <c r="I47" s="522">
        <f>Titullapa!E34</f>
        <v>0</v>
      </c>
      <c r="J47" s="522">
        <f>Titullapa!F34</f>
        <v>0</v>
      </c>
      <c r="K47" s="522">
        <f>Titullapa!G34</f>
        <v>0</v>
      </c>
      <c r="L47" s="522">
        <f t="shared" ref="L47:AD47" si="12">L28</f>
        <v>0</v>
      </c>
      <c r="M47" s="522">
        <f t="shared" si="12"/>
        <v>0</v>
      </c>
      <c r="N47" s="522">
        <f t="shared" si="12"/>
        <v>0</v>
      </c>
      <c r="O47" s="522">
        <f t="shared" si="12"/>
        <v>0</v>
      </c>
      <c r="P47" s="522">
        <f t="shared" si="12"/>
        <v>0</v>
      </c>
      <c r="Q47" s="522">
        <f t="shared" si="12"/>
        <v>0</v>
      </c>
      <c r="R47" s="522">
        <f t="shared" si="12"/>
        <v>0</v>
      </c>
      <c r="S47" s="522">
        <f t="shared" si="12"/>
        <v>0</v>
      </c>
      <c r="T47" s="522">
        <f t="shared" si="12"/>
        <v>0</v>
      </c>
      <c r="U47" s="522">
        <f t="shared" si="12"/>
        <v>0</v>
      </c>
      <c r="V47" s="522">
        <f t="shared" si="12"/>
        <v>0</v>
      </c>
      <c r="W47" s="522">
        <f t="shared" si="12"/>
        <v>0</v>
      </c>
      <c r="X47" s="522">
        <f t="shared" si="12"/>
        <v>0</v>
      </c>
      <c r="Y47" s="522">
        <f t="shared" si="12"/>
        <v>0</v>
      </c>
      <c r="Z47" s="522">
        <f t="shared" si="12"/>
        <v>0</v>
      </c>
      <c r="AA47" s="522">
        <f t="shared" si="12"/>
        <v>0</v>
      </c>
      <c r="AB47" s="522">
        <f t="shared" si="12"/>
        <v>0</v>
      </c>
      <c r="AC47" s="522">
        <f t="shared" si="12"/>
        <v>0</v>
      </c>
      <c r="AD47" s="522">
        <f t="shared" si="12"/>
        <v>0</v>
      </c>
      <c r="AE47" s="522">
        <f>SUM(F47:AD47)</f>
        <v>0</v>
      </c>
      <c r="AF47" s="501" t="str">
        <f>IF(AE47=SUM(Titullapa!B34:G34),"TRUE","FALSE")</f>
        <v>TRUE</v>
      </c>
      <c r="AG47" s="501"/>
      <c r="AH47" s="502"/>
      <c r="AI47" s="501"/>
      <c r="AJ47" s="503"/>
      <c r="AK47" s="504"/>
      <c r="AL47" s="503"/>
      <c r="AM47" s="504"/>
      <c r="AN47" s="503"/>
      <c r="AO47" s="501"/>
      <c r="AP47" s="501"/>
      <c r="AQ47" s="501"/>
      <c r="AR47" s="501"/>
      <c r="AS47" s="501"/>
      <c r="AT47" s="501"/>
      <c r="AU47" s="501"/>
      <c r="AV47" s="501"/>
      <c r="AW47" s="501"/>
      <c r="AX47" s="501"/>
      <c r="AY47" s="501"/>
      <c r="AZ47" s="501"/>
      <c r="BA47" s="501"/>
      <c r="BB47" s="501"/>
      <c r="BC47" s="501"/>
      <c r="BD47" s="501"/>
      <c r="BE47" s="501"/>
      <c r="BF47" s="501"/>
      <c r="BG47" s="501"/>
      <c r="BH47" s="501"/>
      <c r="BI47" s="501"/>
      <c r="BJ47" s="501"/>
      <c r="BK47" s="501"/>
      <c r="BL47" s="501"/>
      <c r="BM47" s="501"/>
      <c r="BN47" s="501"/>
      <c r="BO47" s="501"/>
      <c r="BP47" s="501"/>
      <c r="BQ47" s="501"/>
      <c r="BR47" s="501"/>
      <c r="BS47" s="501"/>
      <c r="BT47" s="501"/>
      <c r="BU47" s="501"/>
      <c r="BV47" s="501"/>
      <c r="BW47" s="501"/>
      <c r="BX47" s="501"/>
      <c r="BY47" s="501"/>
      <c r="BZ47" s="501"/>
      <c r="CA47" s="501"/>
      <c r="CB47" s="501"/>
      <c r="CC47" s="501"/>
      <c r="CD47" s="501"/>
      <c r="CE47" s="501"/>
      <c r="CF47" s="501"/>
      <c r="CG47" s="501"/>
      <c r="CH47" s="501"/>
      <c r="CI47" s="501"/>
      <c r="CJ47" s="501"/>
      <c r="CK47" s="501"/>
      <c r="CL47" s="501"/>
      <c r="CM47" s="501"/>
      <c r="CN47" s="501"/>
      <c r="CO47" s="501"/>
      <c r="CP47" s="501"/>
      <c r="CQ47" s="501"/>
      <c r="CR47" s="501"/>
      <c r="CS47" s="501"/>
      <c r="CT47" s="501"/>
      <c r="CU47" s="501"/>
      <c r="CV47" s="501"/>
      <c r="CW47" s="501"/>
      <c r="CX47" s="501"/>
      <c r="CY47" s="501"/>
      <c r="CZ47" s="501"/>
      <c r="DA47" s="501"/>
      <c r="DB47" s="501"/>
      <c r="DC47" s="501"/>
      <c r="DD47" s="501"/>
      <c r="DE47" s="501"/>
      <c r="DF47" s="501"/>
      <c r="DG47" s="501"/>
      <c r="DH47" s="501"/>
      <c r="DI47" s="501"/>
      <c r="DJ47" s="501"/>
      <c r="DK47" s="501"/>
      <c r="DL47" s="501"/>
      <c r="DM47" s="501"/>
      <c r="DN47" s="501"/>
      <c r="DO47" s="501"/>
      <c r="DP47" s="501"/>
      <c r="DQ47" s="501"/>
      <c r="DR47" s="501"/>
      <c r="DS47" s="501"/>
      <c r="DT47" s="501"/>
      <c r="DU47" s="501"/>
      <c r="DV47" s="501"/>
      <c r="DW47" s="501"/>
      <c r="DX47" s="501"/>
      <c r="DY47" s="501"/>
      <c r="DZ47" s="501"/>
      <c r="EA47" s="501"/>
      <c r="EB47" s="501"/>
      <c r="EC47" s="501"/>
      <c r="ED47" s="501"/>
      <c r="EE47" s="501"/>
      <c r="EF47" s="501"/>
      <c r="EG47" s="501"/>
      <c r="EH47" s="501"/>
      <c r="EI47" s="501"/>
      <c r="EJ47" s="501"/>
      <c r="EK47" s="501"/>
      <c r="EL47" s="501"/>
      <c r="EM47" s="501"/>
      <c r="EN47" s="501"/>
      <c r="EO47" s="501"/>
      <c r="EP47" s="501"/>
      <c r="EQ47" s="501"/>
      <c r="ER47" s="501"/>
      <c r="ES47" s="501"/>
      <c r="ET47" s="501"/>
      <c r="EU47" s="501"/>
      <c r="EV47" s="501"/>
      <c r="EW47" s="501"/>
      <c r="EX47" s="501"/>
      <c r="EY47" s="501"/>
      <c r="EZ47" s="501"/>
      <c r="FA47" s="501"/>
      <c r="FB47" s="501"/>
      <c r="FC47" s="501"/>
      <c r="FD47" s="501"/>
      <c r="FE47" s="501"/>
      <c r="FF47" s="501"/>
      <c r="FG47" s="501"/>
      <c r="FH47" s="501"/>
      <c r="FI47" s="501"/>
      <c r="FJ47" s="501"/>
      <c r="FK47" s="501"/>
      <c r="FL47" s="501"/>
      <c r="FM47" s="501"/>
      <c r="FN47" s="501"/>
      <c r="FO47" s="501"/>
      <c r="FP47" s="501"/>
      <c r="FQ47" s="501"/>
      <c r="FR47" s="501"/>
      <c r="FS47" s="501"/>
      <c r="FT47" s="501"/>
      <c r="FU47" s="501"/>
      <c r="FV47" s="501"/>
      <c r="FW47" s="501"/>
      <c r="FX47" s="501"/>
      <c r="FY47" s="501"/>
      <c r="FZ47" s="501"/>
      <c r="GA47" s="501"/>
      <c r="GB47" s="501"/>
      <c r="GC47" s="501"/>
      <c r="GD47" s="501"/>
      <c r="GE47" s="501"/>
      <c r="GF47" s="501"/>
      <c r="GG47" s="501"/>
      <c r="GH47" s="501"/>
      <c r="GI47" s="501"/>
      <c r="GJ47" s="501"/>
      <c r="GK47" s="501"/>
      <c r="GL47" s="501"/>
      <c r="GM47" s="501"/>
      <c r="GN47" s="501"/>
      <c r="GO47" s="501"/>
      <c r="GP47" s="501"/>
      <c r="GQ47" s="501"/>
      <c r="GR47" s="501"/>
      <c r="GS47" s="501"/>
      <c r="GT47" s="501"/>
      <c r="GU47" s="501"/>
      <c r="GV47" s="501"/>
      <c r="GW47" s="501"/>
      <c r="GX47" s="501"/>
      <c r="GY47" s="501"/>
      <c r="GZ47" s="501"/>
      <c r="HA47" s="501"/>
      <c r="HB47" s="501"/>
      <c r="HC47" s="501"/>
      <c r="HD47" s="501"/>
      <c r="HE47" s="501"/>
      <c r="HF47" s="501"/>
      <c r="HG47" s="501"/>
      <c r="HH47" s="501"/>
      <c r="HI47" s="501"/>
      <c r="HJ47" s="501"/>
      <c r="HK47" s="501"/>
      <c r="HL47" s="501"/>
      <c r="HM47" s="501"/>
      <c r="HN47" s="501"/>
      <c r="HO47" s="501"/>
      <c r="HP47" s="501"/>
      <c r="HQ47" s="501"/>
      <c r="HR47" s="501"/>
      <c r="HS47" s="501"/>
      <c r="HT47" s="501"/>
      <c r="HU47" s="501"/>
      <c r="HV47" s="501"/>
      <c r="HW47" s="501"/>
      <c r="HX47" s="501"/>
      <c r="HY47" s="501"/>
      <c r="HZ47" s="501"/>
      <c r="IA47" s="501"/>
      <c r="IB47" s="501"/>
      <c r="IC47" s="501"/>
      <c r="ID47" s="501"/>
      <c r="IE47" s="501"/>
      <c r="IF47" s="501"/>
      <c r="IG47" s="501"/>
      <c r="IH47" s="501"/>
      <c r="II47" s="501"/>
      <c r="IJ47" s="501"/>
      <c r="IK47" s="501"/>
      <c r="IL47" s="501"/>
      <c r="IM47" s="501"/>
      <c r="IN47" s="501"/>
    </row>
    <row r="48" spans="1:248" s="505" customFormat="1" ht="12.75" x14ac:dyDescent="0.2">
      <c r="B48" s="523" t="s">
        <v>50</v>
      </c>
      <c r="C48" s="931" t="s">
        <v>108</v>
      </c>
      <c r="D48" s="932"/>
      <c r="E48" s="524">
        <f>SUM(E49:E50)</f>
        <v>0</v>
      </c>
      <c r="F48" s="524">
        <f t="shared" ref="F48:AD48" si="13">SUM(F49:F50)</f>
        <v>0</v>
      </c>
      <c r="G48" s="524">
        <f t="shared" si="13"/>
        <v>0</v>
      </c>
      <c r="H48" s="524">
        <f t="shared" si="13"/>
        <v>0</v>
      </c>
      <c r="I48" s="524">
        <f t="shared" si="13"/>
        <v>0</v>
      </c>
      <c r="J48" s="524">
        <f t="shared" si="13"/>
        <v>0</v>
      </c>
      <c r="K48" s="524">
        <f t="shared" si="13"/>
        <v>0</v>
      </c>
      <c r="L48" s="524">
        <f t="shared" si="13"/>
        <v>0</v>
      </c>
      <c r="M48" s="524">
        <f t="shared" si="13"/>
        <v>0</v>
      </c>
      <c r="N48" s="524">
        <f t="shared" si="13"/>
        <v>0</v>
      </c>
      <c r="O48" s="524">
        <f t="shared" si="13"/>
        <v>0</v>
      </c>
      <c r="P48" s="524">
        <f t="shared" si="13"/>
        <v>0</v>
      </c>
      <c r="Q48" s="524">
        <f t="shared" si="13"/>
        <v>0</v>
      </c>
      <c r="R48" s="524">
        <f t="shared" si="13"/>
        <v>0</v>
      </c>
      <c r="S48" s="524">
        <f t="shared" si="13"/>
        <v>0</v>
      </c>
      <c r="T48" s="524">
        <f t="shared" si="13"/>
        <v>0</v>
      </c>
      <c r="U48" s="524">
        <f t="shared" si="13"/>
        <v>0</v>
      </c>
      <c r="V48" s="524">
        <f t="shared" si="13"/>
        <v>0</v>
      </c>
      <c r="W48" s="524">
        <f t="shared" si="13"/>
        <v>0</v>
      </c>
      <c r="X48" s="524">
        <f t="shared" si="13"/>
        <v>0</v>
      </c>
      <c r="Y48" s="524">
        <f t="shared" si="13"/>
        <v>0</v>
      </c>
      <c r="Z48" s="524">
        <f t="shared" si="13"/>
        <v>0</v>
      </c>
      <c r="AA48" s="524">
        <f t="shared" si="13"/>
        <v>0</v>
      </c>
      <c r="AB48" s="524">
        <f t="shared" si="13"/>
        <v>0</v>
      </c>
      <c r="AC48" s="524">
        <f t="shared" si="13"/>
        <v>0</v>
      </c>
      <c r="AD48" s="524">
        <f t="shared" si="13"/>
        <v>0</v>
      </c>
      <c r="AE48" s="522">
        <f t="shared" ref="AE48:AE51" si="14">SUM(F48:AD48)</f>
        <v>0</v>
      </c>
      <c r="AF48" s="501"/>
      <c r="AG48" s="501"/>
      <c r="AH48" s="502"/>
      <c r="AI48" s="501"/>
      <c r="AJ48" s="503"/>
      <c r="AK48" s="504"/>
      <c r="AL48" s="503"/>
      <c r="AM48" s="504"/>
      <c r="AN48" s="503"/>
      <c r="AO48" s="501"/>
      <c r="AP48" s="501"/>
      <c r="AQ48" s="501"/>
      <c r="AR48" s="501"/>
      <c r="AS48" s="501"/>
      <c r="AT48" s="501"/>
      <c r="AU48" s="501"/>
      <c r="AV48" s="501"/>
      <c r="AW48" s="501"/>
      <c r="AX48" s="501"/>
      <c r="AY48" s="501"/>
      <c r="AZ48" s="501"/>
      <c r="BA48" s="501"/>
      <c r="BB48" s="501"/>
      <c r="BC48" s="501"/>
      <c r="BD48" s="501"/>
      <c r="BE48" s="501"/>
      <c r="BF48" s="501"/>
      <c r="BG48" s="501"/>
      <c r="BH48" s="501"/>
      <c r="BI48" s="501"/>
      <c r="BJ48" s="501"/>
      <c r="BK48" s="501"/>
      <c r="BL48" s="501"/>
      <c r="BM48" s="501"/>
      <c r="BN48" s="501"/>
      <c r="BO48" s="501"/>
      <c r="BP48" s="501"/>
      <c r="BQ48" s="501"/>
      <c r="BR48" s="501"/>
      <c r="BS48" s="501"/>
      <c r="BT48" s="501"/>
      <c r="BU48" s="501"/>
      <c r="BV48" s="501"/>
      <c r="BW48" s="501"/>
      <c r="BX48" s="501"/>
      <c r="BY48" s="501"/>
      <c r="BZ48" s="501"/>
      <c r="CA48" s="501"/>
      <c r="CB48" s="501"/>
      <c r="CC48" s="501"/>
      <c r="CD48" s="501"/>
      <c r="CE48" s="501"/>
      <c r="CF48" s="501"/>
      <c r="CG48" s="501"/>
      <c r="CH48" s="501"/>
      <c r="CI48" s="501"/>
      <c r="CJ48" s="501"/>
      <c r="CK48" s="501"/>
      <c r="CL48" s="501"/>
      <c r="CM48" s="501"/>
      <c r="CN48" s="501"/>
      <c r="CO48" s="501"/>
      <c r="CP48" s="501"/>
      <c r="CQ48" s="501"/>
      <c r="CR48" s="501"/>
      <c r="CS48" s="501"/>
      <c r="CT48" s="501"/>
      <c r="CU48" s="501"/>
      <c r="CV48" s="501"/>
      <c r="CW48" s="501"/>
      <c r="CX48" s="501"/>
      <c r="CY48" s="501"/>
      <c r="CZ48" s="501"/>
      <c r="DA48" s="501"/>
      <c r="DB48" s="501"/>
      <c r="DC48" s="501"/>
      <c r="DD48" s="501"/>
      <c r="DE48" s="501"/>
      <c r="DF48" s="501"/>
      <c r="DG48" s="501"/>
      <c r="DH48" s="501"/>
      <c r="DI48" s="501"/>
      <c r="DJ48" s="501"/>
      <c r="DK48" s="501"/>
      <c r="DL48" s="501"/>
      <c r="DM48" s="501"/>
      <c r="DN48" s="501"/>
      <c r="DO48" s="501"/>
      <c r="DP48" s="501"/>
      <c r="DQ48" s="501"/>
      <c r="DR48" s="501"/>
      <c r="DS48" s="501"/>
      <c r="DT48" s="501"/>
      <c r="DU48" s="501"/>
      <c r="DV48" s="501"/>
      <c r="DW48" s="501"/>
      <c r="DX48" s="501"/>
      <c r="DY48" s="501"/>
      <c r="DZ48" s="501"/>
      <c r="EA48" s="501"/>
      <c r="EB48" s="501"/>
      <c r="EC48" s="501"/>
      <c r="ED48" s="501"/>
      <c r="EE48" s="501"/>
      <c r="EF48" s="501"/>
      <c r="EG48" s="501"/>
      <c r="EH48" s="501"/>
      <c r="EI48" s="501"/>
      <c r="EJ48" s="501"/>
      <c r="EK48" s="501"/>
      <c r="EL48" s="501"/>
      <c r="EM48" s="501"/>
      <c r="EN48" s="501"/>
      <c r="EO48" s="501"/>
      <c r="EP48" s="501"/>
      <c r="EQ48" s="501"/>
      <c r="ER48" s="501"/>
      <c r="ES48" s="501"/>
      <c r="ET48" s="501"/>
      <c r="EU48" s="501"/>
      <c r="EV48" s="501"/>
      <c r="EW48" s="501"/>
      <c r="EX48" s="501"/>
      <c r="EY48" s="501"/>
      <c r="EZ48" s="501"/>
      <c r="FA48" s="501"/>
      <c r="FB48" s="501"/>
      <c r="FC48" s="501"/>
      <c r="FD48" s="501"/>
      <c r="FE48" s="501"/>
      <c r="FF48" s="501"/>
      <c r="FG48" s="501"/>
      <c r="FH48" s="501"/>
      <c r="FI48" s="501"/>
      <c r="FJ48" s="501"/>
      <c r="FK48" s="501"/>
      <c r="FL48" s="501"/>
      <c r="FM48" s="501"/>
      <c r="FN48" s="501"/>
      <c r="FO48" s="501"/>
      <c r="FP48" s="501"/>
      <c r="FQ48" s="501"/>
      <c r="FR48" s="501"/>
      <c r="FS48" s="501"/>
      <c r="FT48" s="501"/>
      <c r="FU48" s="501"/>
      <c r="FV48" s="501"/>
      <c r="FW48" s="501"/>
      <c r="FX48" s="501"/>
      <c r="FY48" s="501"/>
      <c r="FZ48" s="501"/>
      <c r="GA48" s="501"/>
      <c r="GB48" s="501"/>
      <c r="GC48" s="501"/>
      <c r="GD48" s="501"/>
      <c r="GE48" s="501"/>
      <c r="GF48" s="501"/>
      <c r="GG48" s="501"/>
      <c r="GH48" s="501"/>
      <c r="GI48" s="501"/>
      <c r="GJ48" s="501"/>
      <c r="GK48" s="501"/>
      <c r="GL48" s="501"/>
      <c r="GM48" s="501"/>
      <c r="GN48" s="501"/>
      <c r="GO48" s="501"/>
      <c r="GP48" s="501"/>
      <c r="GQ48" s="501"/>
      <c r="GR48" s="501"/>
      <c r="GS48" s="501"/>
      <c r="GT48" s="501"/>
      <c r="GU48" s="501"/>
      <c r="GV48" s="501"/>
      <c r="GW48" s="501"/>
      <c r="GX48" s="501"/>
      <c r="GY48" s="501"/>
      <c r="GZ48" s="501"/>
      <c r="HA48" s="501"/>
      <c r="HB48" s="501"/>
      <c r="HC48" s="501"/>
      <c r="HD48" s="501"/>
      <c r="HE48" s="501"/>
      <c r="HF48" s="501"/>
      <c r="HG48" s="501"/>
      <c r="HH48" s="501"/>
      <c r="HI48" s="501"/>
      <c r="HJ48" s="501"/>
      <c r="HK48" s="501"/>
      <c r="HL48" s="501"/>
      <c r="HM48" s="501"/>
      <c r="HN48" s="501"/>
      <c r="HO48" s="501"/>
      <c r="HP48" s="501"/>
      <c r="HQ48" s="501"/>
      <c r="HR48" s="501"/>
      <c r="HS48" s="501"/>
      <c r="HT48" s="501"/>
      <c r="HU48" s="501"/>
      <c r="HV48" s="501"/>
      <c r="HW48" s="501"/>
      <c r="HX48" s="501"/>
      <c r="HY48" s="501"/>
      <c r="HZ48" s="501"/>
      <c r="IA48" s="501"/>
      <c r="IB48" s="501"/>
      <c r="IC48" s="501"/>
      <c r="ID48" s="501"/>
      <c r="IE48" s="501"/>
      <c r="IF48" s="501"/>
      <c r="IG48" s="501"/>
      <c r="IH48" s="501"/>
      <c r="II48" s="501"/>
      <c r="IJ48" s="501"/>
      <c r="IK48" s="501"/>
      <c r="IL48" s="501"/>
      <c r="IM48" s="501"/>
      <c r="IN48" s="501"/>
    </row>
    <row r="49" spans="2:248" s="505" customFormat="1" ht="15.75" customHeight="1" x14ac:dyDescent="0.2">
      <c r="B49" s="521" t="s">
        <v>227</v>
      </c>
      <c r="C49" s="920" t="s">
        <v>109</v>
      </c>
      <c r="D49" s="921"/>
      <c r="E49" s="522">
        <f>E46*E51</f>
        <v>0</v>
      </c>
      <c r="F49" s="522">
        <f>$E$46*E51</f>
        <v>0</v>
      </c>
      <c r="G49" s="522">
        <f t="shared" ref="G49:AD49" si="15">$E$46*F51</f>
        <v>0</v>
      </c>
      <c r="H49" s="522">
        <f t="shared" si="15"/>
        <v>0</v>
      </c>
      <c r="I49" s="522">
        <f t="shared" si="15"/>
        <v>0</v>
      </c>
      <c r="J49" s="522">
        <f t="shared" si="15"/>
        <v>0</v>
      </c>
      <c r="K49" s="522">
        <f t="shared" si="15"/>
        <v>0</v>
      </c>
      <c r="L49" s="522">
        <f t="shared" si="15"/>
        <v>0</v>
      </c>
      <c r="M49" s="522">
        <f t="shared" si="15"/>
        <v>0</v>
      </c>
      <c r="N49" s="522">
        <f t="shared" si="15"/>
        <v>0</v>
      </c>
      <c r="O49" s="522">
        <f t="shared" si="15"/>
        <v>0</v>
      </c>
      <c r="P49" s="522">
        <f t="shared" si="15"/>
        <v>0</v>
      </c>
      <c r="Q49" s="522">
        <f t="shared" si="15"/>
        <v>0</v>
      </c>
      <c r="R49" s="522">
        <f t="shared" si="15"/>
        <v>0</v>
      </c>
      <c r="S49" s="522">
        <f t="shared" si="15"/>
        <v>0</v>
      </c>
      <c r="T49" s="522">
        <f t="shared" si="15"/>
        <v>0</v>
      </c>
      <c r="U49" s="522">
        <f t="shared" si="15"/>
        <v>0</v>
      </c>
      <c r="V49" s="522">
        <f t="shared" si="15"/>
        <v>0</v>
      </c>
      <c r="W49" s="522">
        <f t="shared" si="15"/>
        <v>0</v>
      </c>
      <c r="X49" s="522">
        <f t="shared" si="15"/>
        <v>0</v>
      </c>
      <c r="Y49" s="522">
        <f t="shared" si="15"/>
        <v>0</v>
      </c>
      <c r="Z49" s="522">
        <f t="shared" si="15"/>
        <v>0</v>
      </c>
      <c r="AA49" s="522">
        <f t="shared" si="15"/>
        <v>0</v>
      </c>
      <c r="AB49" s="522">
        <f t="shared" si="15"/>
        <v>0</v>
      </c>
      <c r="AC49" s="522">
        <f t="shared" si="15"/>
        <v>0</v>
      </c>
      <c r="AD49" s="522">
        <f t="shared" si="15"/>
        <v>0</v>
      </c>
      <c r="AE49" s="522">
        <f t="shared" si="14"/>
        <v>0</v>
      </c>
      <c r="AF49" s="501"/>
      <c r="AG49" s="501"/>
      <c r="AH49" s="502"/>
      <c r="AI49" s="501"/>
      <c r="AJ49" s="503"/>
      <c r="AK49" s="504"/>
      <c r="AL49" s="503"/>
      <c r="AM49" s="504"/>
      <c r="AN49" s="503"/>
      <c r="AO49" s="501"/>
      <c r="AP49" s="501"/>
      <c r="AQ49" s="501"/>
      <c r="AR49" s="501"/>
      <c r="AS49" s="501"/>
      <c r="AT49" s="501"/>
      <c r="AU49" s="501"/>
      <c r="AV49" s="501"/>
      <c r="AW49" s="501"/>
      <c r="AX49" s="501"/>
      <c r="AY49" s="501"/>
      <c r="AZ49" s="501"/>
      <c r="BA49" s="501"/>
      <c r="BB49" s="501"/>
      <c r="BC49" s="501"/>
      <c r="BD49" s="501"/>
      <c r="BE49" s="501"/>
      <c r="BF49" s="501"/>
      <c r="BG49" s="501"/>
      <c r="BH49" s="501"/>
      <c r="BI49" s="501"/>
      <c r="BJ49" s="501"/>
      <c r="BK49" s="501"/>
      <c r="BL49" s="501"/>
      <c r="BM49" s="501"/>
      <c r="BN49" s="501"/>
      <c r="BO49" s="501"/>
      <c r="BP49" s="501"/>
      <c r="BQ49" s="501"/>
      <c r="BR49" s="501"/>
      <c r="BS49" s="501"/>
      <c r="BT49" s="501"/>
      <c r="BU49" s="501"/>
      <c r="BV49" s="501"/>
      <c r="BW49" s="501"/>
      <c r="BX49" s="501"/>
      <c r="BY49" s="501"/>
      <c r="BZ49" s="501"/>
      <c r="CA49" s="501"/>
      <c r="CB49" s="501"/>
      <c r="CC49" s="501"/>
      <c r="CD49" s="501"/>
      <c r="CE49" s="501"/>
      <c r="CF49" s="501"/>
      <c r="CG49" s="501"/>
      <c r="CH49" s="501"/>
      <c r="CI49" s="501"/>
      <c r="CJ49" s="501"/>
      <c r="CK49" s="501"/>
      <c r="CL49" s="501"/>
      <c r="CM49" s="501"/>
      <c r="CN49" s="501"/>
      <c r="CO49" s="501"/>
      <c r="CP49" s="501"/>
      <c r="CQ49" s="501"/>
      <c r="CR49" s="501"/>
      <c r="CS49" s="501"/>
      <c r="CT49" s="501"/>
      <c r="CU49" s="501"/>
      <c r="CV49" s="501"/>
      <c r="CW49" s="501"/>
      <c r="CX49" s="501"/>
      <c r="CY49" s="501"/>
      <c r="CZ49" s="501"/>
      <c r="DA49" s="501"/>
      <c r="DB49" s="501"/>
      <c r="DC49" s="501"/>
      <c r="DD49" s="501"/>
      <c r="DE49" s="501"/>
      <c r="DF49" s="501"/>
      <c r="DG49" s="501"/>
      <c r="DH49" s="501"/>
      <c r="DI49" s="501"/>
      <c r="DJ49" s="501"/>
      <c r="DK49" s="501"/>
      <c r="DL49" s="501"/>
      <c r="DM49" s="501"/>
      <c r="DN49" s="501"/>
      <c r="DO49" s="501"/>
      <c r="DP49" s="501"/>
      <c r="DQ49" s="501"/>
      <c r="DR49" s="501"/>
      <c r="DS49" s="501"/>
      <c r="DT49" s="501"/>
      <c r="DU49" s="501"/>
      <c r="DV49" s="501"/>
      <c r="DW49" s="501"/>
      <c r="DX49" s="501"/>
      <c r="DY49" s="501"/>
      <c r="DZ49" s="501"/>
      <c r="EA49" s="501"/>
      <c r="EB49" s="501"/>
      <c r="EC49" s="501"/>
      <c r="ED49" s="501"/>
      <c r="EE49" s="501"/>
      <c r="EF49" s="501"/>
      <c r="EG49" s="501"/>
      <c r="EH49" s="501"/>
      <c r="EI49" s="501"/>
      <c r="EJ49" s="501"/>
      <c r="EK49" s="501"/>
      <c r="EL49" s="501"/>
      <c r="EM49" s="501"/>
      <c r="EN49" s="501"/>
      <c r="EO49" s="501"/>
      <c r="EP49" s="501"/>
      <c r="EQ49" s="501"/>
      <c r="ER49" s="501"/>
      <c r="ES49" s="501"/>
      <c r="ET49" s="501"/>
      <c r="EU49" s="501"/>
      <c r="EV49" s="501"/>
      <c r="EW49" s="501"/>
      <c r="EX49" s="501"/>
      <c r="EY49" s="501"/>
      <c r="EZ49" s="501"/>
      <c r="FA49" s="501"/>
      <c r="FB49" s="501"/>
      <c r="FC49" s="501"/>
      <c r="FD49" s="501"/>
      <c r="FE49" s="501"/>
      <c r="FF49" s="501"/>
      <c r="FG49" s="501"/>
      <c r="FH49" s="501"/>
      <c r="FI49" s="501"/>
      <c r="FJ49" s="501"/>
      <c r="FK49" s="501"/>
      <c r="FL49" s="501"/>
      <c r="FM49" s="501"/>
      <c r="FN49" s="501"/>
      <c r="FO49" s="501"/>
      <c r="FP49" s="501"/>
      <c r="FQ49" s="501"/>
      <c r="FR49" s="501"/>
      <c r="FS49" s="501"/>
      <c r="FT49" s="501"/>
      <c r="FU49" s="501"/>
      <c r="FV49" s="501"/>
      <c r="FW49" s="501"/>
      <c r="FX49" s="501"/>
      <c r="FY49" s="501"/>
      <c r="FZ49" s="501"/>
      <c r="GA49" s="501"/>
      <c r="GB49" s="501"/>
      <c r="GC49" s="501"/>
      <c r="GD49" s="501"/>
      <c r="GE49" s="501"/>
      <c r="GF49" s="501"/>
      <c r="GG49" s="501"/>
      <c r="GH49" s="501"/>
      <c r="GI49" s="501"/>
      <c r="GJ49" s="501"/>
      <c r="GK49" s="501"/>
      <c r="GL49" s="501"/>
      <c r="GM49" s="501"/>
      <c r="GN49" s="501"/>
      <c r="GO49" s="501"/>
      <c r="GP49" s="501"/>
      <c r="GQ49" s="501"/>
      <c r="GR49" s="501"/>
      <c r="GS49" s="501"/>
      <c r="GT49" s="501"/>
      <c r="GU49" s="501"/>
      <c r="GV49" s="501"/>
      <c r="GW49" s="501"/>
      <c r="GX49" s="501"/>
      <c r="GY49" s="501"/>
      <c r="GZ49" s="501"/>
      <c r="HA49" s="501"/>
      <c r="HB49" s="501"/>
      <c r="HC49" s="501"/>
      <c r="HD49" s="501"/>
      <c r="HE49" s="501"/>
      <c r="HF49" s="501"/>
      <c r="HG49" s="501"/>
      <c r="HH49" s="501"/>
      <c r="HI49" s="501"/>
      <c r="HJ49" s="501"/>
      <c r="HK49" s="501"/>
      <c r="HL49" s="501"/>
      <c r="HM49" s="501"/>
      <c r="HN49" s="501"/>
      <c r="HO49" s="501"/>
      <c r="HP49" s="501"/>
      <c r="HQ49" s="501"/>
      <c r="HR49" s="501"/>
      <c r="HS49" s="501"/>
      <c r="HT49" s="501"/>
      <c r="HU49" s="501"/>
      <c r="HV49" s="501"/>
      <c r="HW49" s="501"/>
      <c r="HX49" s="501"/>
      <c r="HY49" s="501"/>
      <c r="HZ49" s="501"/>
      <c r="IA49" s="501"/>
      <c r="IB49" s="501"/>
      <c r="IC49" s="501"/>
      <c r="ID49" s="501"/>
      <c r="IE49" s="501"/>
      <c r="IF49" s="501"/>
      <c r="IG49" s="501"/>
      <c r="IH49" s="501"/>
      <c r="II49" s="501"/>
      <c r="IJ49" s="501"/>
      <c r="IK49" s="501"/>
      <c r="IL49" s="501"/>
      <c r="IM49" s="501"/>
      <c r="IN49" s="501"/>
    </row>
    <row r="50" spans="2:248" s="505" customFormat="1" ht="13.5" customHeight="1" x14ac:dyDescent="0.2">
      <c r="B50" s="525" t="s">
        <v>228</v>
      </c>
      <c r="C50" s="922" t="s">
        <v>110</v>
      </c>
      <c r="D50" s="923"/>
      <c r="E50" s="522">
        <v>0</v>
      </c>
      <c r="F50" s="522">
        <f>IF(OR(F44&lt;Titullapa!$B$12,NOT(SUM($E$50)&lt;SUM($E$47))),0,SUM($E$47:$AD$47)/Titullapa!$B$35)</f>
        <v>0</v>
      </c>
      <c r="G50" s="522">
        <f>IF(OR(G44&lt;Titullapa!$B$12,NOT(SUM($E$50:F50)&lt;SUM($E$47:F47))),0,SUM($E$47:$AD$47)/Titullapa!$B$35)</f>
        <v>0</v>
      </c>
      <c r="H50" s="522">
        <f>IF(OR(H44&lt;Titullapa!$B$12,NOT(SUM($E$50:G50)&lt;SUM($E$47:G47))),0,SUM($E$47:$AD$47)/Titullapa!$B$35)</f>
        <v>0</v>
      </c>
      <c r="I50" s="522">
        <f>IF(OR(I44&lt;Titullapa!$B$12,NOT(SUM($E$50:H50)&lt;SUM($E$47:H47))),0,SUM($E$47:$AD$47)/Titullapa!$B$35)</f>
        <v>0</v>
      </c>
      <c r="J50" s="522">
        <f>IF(OR(J44&lt;Titullapa!$B$12,NOT(SUM($E$50:I50)&lt;SUM($E$47:I47))),0,SUM($E$47:$AD$47)/Titullapa!$B$35)</f>
        <v>0</v>
      </c>
      <c r="K50" s="522">
        <f>IF(OR(K44&lt;Titullapa!$B$12,NOT(SUM($E$50:J50)&lt;SUM($E$47:J47))),0,SUM($E$47:$AD$47)/Titullapa!$B$35)</f>
        <v>0</v>
      </c>
      <c r="L50" s="522">
        <f>IF(OR(L44&lt;Titullapa!$B$12,NOT(SUM($E$50:K50)&lt;SUM($E$47:K47))),0,SUM($E$47:$AD$47)/Titullapa!$B$35)</f>
        <v>0</v>
      </c>
      <c r="M50" s="522">
        <f>IF(OR(M44&lt;Titullapa!$B$12,NOT(SUM($E$50:L50)&lt;SUM($E$47:L47))),0,SUM($E$47:$AD$47)/Titullapa!$B$35)</f>
        <v>0</v>
      </c>
      <c r="N50" s="522">
        <f>IF(OR(N44&lt;Titullapa!$B$12,NOT(SUM($E$50:M50)&lt;SUM($E$47:M47))),0,SUM($E$47:$AD$47)/Titullapa!$B$35)</f>
        <v>0</v>
      </c>
      <c r="O50" s="522">
        <f>IF(OR(O44&lt;Titullapa!$B$12,NOT(SUM($E$50:N50)&lt;SUM($E$47:N47))),0,SUM($E$47:$AD$47)/Titullapa!$B$35)</f>
        <v>0</v>
      </c>
      <c r="P50" s="522">
        <f>IF(OR(P44&lt;Titullapa!$B$12,NOT(SUM($E$50:O50)&lt;SUM($E$47:O47))),0,SUM($E$47:$AD$47)/Titullapa!$B$35)</f>
        <v>0</v>
      </c>
      <c r="Q50" s="522">
        <f>IF(OR(Q44&lt;Titullapa!$B$12,NOT(SUM($E$50:P50)&lt;SUM($E$47:P47))),0,SUM($E$47:$AD$47)/Titullapa!$B$35)</f>
        <v>0</v>
      </c>
      <c r="R50" s="522">
        <f>IF(OR(R44&lt;Titullapa!$B$12,NOT(SUM($E$50:Q50)&lt;SUM($E$47:Q47))),0,SUM($E$47:$AD$47)/Titullapa!$B$35)</f>
        <v>0</v>
      </c>
      <c r="S50" s="522">
        <f>IF(OR(S44&lt;Titullapa!$B$12,NOT(SUM($E$50:R50)&lt;SUM($E$47:R47))),0,SUM($E$47:$AD$47)/Titullapa!$B$35)</f>
        <v>0</v>
      </c>
      <c r="T50" s="522">
        <f>IF(OR(T44&lt;Titullapa!$B$12,NOT(SUM($E$50:S50)&lt;SUM($E$47:S47))),0,SUM($E$47:$AD$47)/Titullapa!$B$35)</f>
        <v>0</v>
      </c>
      <c r="U50" s="522">
        <f>IF(OR(U44&lt;Titullapa!$B$12,NOT(SUM($E$50:T50)&lt;SUM($E$47:T47))),0,SUM($E$47:$AD$47)/Titullapa!$B$35)</f>
        <v>0</v>
      </c>
      <c r="V50" s="522">
        <f>IF(OR(V44&lt;Titullapa!$B$12,NOT(SUM($E$50:U50)&lt;SUM($E$47:U47))),0,SUM($E$47:$AD$47)/Titullapa!$B$35)</f>
        <v>0</v>
      </c>
      <c r="W50" s="522">
        <f>IF(OR(W44&lt;Titullapa!$B$12,NOT(SUM($E$50:V50)&lt;SUM($E$47:V47))),0,SUM($E$47:$AD$47)/Titullapa!$B$35)</f>
        <v>0</v>
      </c>
      <c r="X50" s="522">
        <f>IF(OR(X44&lt;Titullapa!$B$12,NOT(SUM($E$50:W50)&lt;SUM($E$47:W47))),0,SUM($E$47:$AD$47)/Titullapa!$B$35)</f>
        <v>0</v>
      </c>
      <c r="Y50" s="522">
        <f>IF(OR(Y44&lt;Titullapa!$B$12,NOT(SUM($E$50:X50)&lt;SUM($E$47:X47))),0,SUM($E$47:$AD$47)/Titullapa!$B$35)</f>
        <v>0</v>
      </c>
      <c r="Z50" s="522">
        <f>IF(OR(Z44&lt;Titullapa!$B$12,NOT(SUM($E$50:Y50)&lt;SUM($E$47:Y47))),0,SUM($E$47:$AD$47)/Titullapa!$B$35)</f>
        <v>0</v>
      </c>
      <c r="AA50" s="522">
        <f>IF(OR(AA44&lt;Titullapa!$B$12,NOT(SUM($E$50:Z50)&lt;SUM($E$47:Z47))),0,SUM($E$47:$AD$47)/Titullapa!$B$35)</f>
        <v>0</v>
      </c>
      <c r="AB50" s="522">
        <f>IF(OR(AB44&lt;Titullapa!$B$12,NOT(SUM($E$50:AA50)&lt;SUM($E$47:AA47))),0,SUM($E$47:$AD$47)/Titullapa!$B$35)</f>
        <v>0</v>
      </c>
      <c r="AC50" s="522">
        <f>IF(OR(AC44&lt;Titullapa!$B$12,NOT(SUM($E$50:AB50)&lt;SUM($E$47:AB47))),0,SUM($E$47:$AD$47)/Titullapa!$B$35)</f>
        <v>0</v>
      </c>
      <c r="AD50" s="522">
        <f>IF(OR(AD44&lt;Titullapa!$B$12,NOT(SUM($E$50:AC50)&lt;SUM($E$47:AC47))),0,SUM($E$47:$AD$47)/Titullapa!$B$35)</f>
        <v>0</v>
      </c>
      <c r="AE50" s="522">
        <f t="shared" si="14"/>
        <v>0</v>
      </c>
      <c r="AF50" s="501"/>
      <c r="AG50" s="501"/>
      <c r="AH50" s="502"/>
      <c r="AI50" s="501"/>
      <c r="AJ50" s="503"/>
      <c r="AK50" s="504"/>
      <c r="AL50" s="503"/>
      <c r="AM50" s="504"/>
      <c r="AN50" s="503"/>
      <c r="AO50" s="501"/>
      <c r="AP50" s="501"/>
      <c r="AQ50" s="501"/>
      <c r="AR50" s="501"/>
      <c r="AS50" s="501"/>
      <c r="AT50" s="501"/>
      <c r="AU50" s="501"/>
      <c r="AV50" s="501"/>
      <c r="AW50" s="501"/>
      <c r="AX50" s="501"/>
      <c r="AY50" s="501"/>
      <c r="AZ50" s="501"/>
      <c r="BA50" s="501"/>
      <c r="BB50" s="501"/>
      <c r="BC50" s="501"/>
      <c r="BD50" s="501"/>
      <c r="BE50" s="501"/>
      <c r="BF50" s="501"/>
      <c r="BG50" s="501"/>
      <c r="BH50" s="501"/>
      <c r="BI50" s="501"/>
      <c r="BJ50" s="501"/>
      <c r="BK50" s="501"/>
      <c r="BL50" s="501"/>
      <c r="BM50" s="501"/>
      <c r="BN50" s="501"/>
      <c r="BO50" s="501"/>
      <c r="BP50" s="501"/>
      <c r="BQ50" s="501"/>
      <c r="BR50" s="501"/>
      <c r="BS50" s="501"/>
      <c r="BT50" s="501"/>
      <c r="BU50" s="501"/>
      <c r="BV50" s="501"/>
      <c r="BW50" s="501"/>
      <c r="BX50" s="501"/>
      <c r="BY50" s="501"/>
      <c r="BZ50" s="501"/>
      <c r="CA50" s="501"/>
      <c r="CB50" s="501"/>
      <c r="CC50" s="501"/>
      <c r="CD50" s="501"/>
      <c r="CE50" s="501"/>
      <c r="CF50" s="501"/>
      <c r="CG50" s="501"/>
      <c r="CH50" s="501"/>
      <c r="CI50" s="501"/>
      <c r="CJ50" s="501"/>
      <c r="CK50" s="501"/>
      <c r="CL50" s="501"/>
      <c r="CM50" s="501"/>
      <c r="CN50" s="501"/>
      <c r="CO50" s="501"/>
      <c r="CP50" s="501"/>
      <c r="CQ50" s="501"/>
      <c r="CR50" s="501"/>
      <c r="CS50" s="501"/>
      <c r="CT50" s="501"/>
      <c r="CU50" s="501"/>
      <c r="CV50" s="501"/>
      <c r="CW50" s="501"/>
      <c r="CX50" s="501"/>
      <c r="CY50" s="501"/>
      <c r="CZ50" s="501"/>
      <c r="DA50" s="501"/>
      <c r="DB50" s="501"/>
      <c r="DC50" s="501"/>
      <c r="DD50" s="501"/>
      <c r="DE50" s="501"/>
      <c r="DF50" s="501"/>
      <c r="DG50" s="501"/>
      <c r="DH50" s="501"/>
      <c r="DI50" s="501"/>
      <c r="DJ50" s="501"/>
      <c r="DK50" s="501"/>
      <c r="DL50" s="501"/>
      <c r="DM50" s="501"/>
      <c r="DN50" s="501"/>
      <c r="DO50" s="501"/>
      <c r="DP50" s="501"/>
      <c r="DQ50" s="501"/>
      <c r="DR50" s="501"/>
      <c r="DS50" s="501"/>
      <c r="DT50" s="501"/>
      <c r="DU50" s="501"/>
      <c r="DV50" s="501"/>
      <c r="DW50" s="501"/>
      <c r="DX50" s="501"/>
      <c r="DY50" s="501"/>
      <c r="DZ50" s="501"/>
      <c r="EA50" s="501"/>
      <c r="EB50" s="501"/>
      <c r="EC50" s="501"/>
      <c r="ED50" s="501"/>
      <c r="EE50" s="501"/>
      <c r="EF50" s="501"/>
      <c r="EG50" s="501"/>
      <c r="EH50" s="501"/>
      <c r="EI50" s="501"/>
      <c r="EJ50" s="501"/>
      <c r="EK50" s="501"/>
      <c r="EL50" s="501"/>
      <c r="EM50" s="501"/>
      <c r="EN50" s="501"/>
      <c r="EO50" s="501"/>
      <c r="EP50" s="501"/>
      <c r="EQ50" s="501"/>
      <c r="ER50" s="501"/>
      <c r="ES50" s="501"/>
      <c r="ET50" s="501"/>
      <c r="EU50" s="501"/>
      <c r="EV50" s="501"/>
      <c r="EW50" s="501"/>
      <c r="EX50" s="501"/>
      <c r="EY50" s="501"/>
      <c r="EZ50" s="501"/>
      <c r="FA50" s="501"/>
      <c r="FB50" s="501"/>
      <c r="FC50" s="501"/>
      <c r="FD50" s="501"/>
      <c r="FE50" s="501"/>
      <c r="FF50" s="501"/>
      <c r="FG50" s="501"/>
      <c r="FH50" s="501"/>
      <c r="FI50" s="501"/>
      <c r="FJ50" s="501"/>
      <c r="FK50" s="501"/>
      <c r="FL50" s="501"/>
      <c r="FM50" s="501"/>
      <c r="FN50" s="501"/>
      <c r="FO50" s="501"/>
      <c r="FP50" s="501"/>
      <c r="FQ50" s="501"/>
      <c r="FR50" s="501"/>
      <c r="FS50" s="501"/>
      <c r="FT50" s="501"/>
      <c r="FU50" s="501"/>
      <c r="FV50" s="501"/>
      <c r="FW50" s="501"/>
      <c r="FX50" s="501"/>
      <c r="FY50" s="501"/>
      <c r="FZ50" s="501"/>
      <c r="GA50" s="501"/>
      <c r="GB50" s="501"/>
      <c r="GC50" s="501"/>
      <c r="GD50" s="501"/>
      <c r="GE50" s="501"/>
      <c r="GF50" s="501"/>
      <c r="GG50" s="501"/>
      <c r="GH50" s="501"/>
      <c r="GI50" s="501"/>
      <c r="GJ50" s="501"/>
      <c r="GK50" s="501"/>
      <c r="GL50" s="501"/>
      <c r="GM50" s="501"/>
      <c r="GN50" s="501"/>
      <c r="GO50" s="501"/>
      <c r="GP50" s="501"/>
      <c r="GQ50" s="501"/>
      <c r="GR50" s="501"/>
      <c r="GS50" s="501"/>
      <c r="GT50" s="501"/>
      <c r="GU50" s="501"/>
      <c r="GV50" s="501"/>
      <c r="GW50" s="501"/>
      <c r="GX50" s="501"/>
      <c r="GY50" s="501"/>
      <c r="GZ50" s="501"/>
      <c r="HA50" s="501"/>
      <c r="HB50" s="501"/>
      <c r="HC50" s="501"/>
      <c r="HD50" s="501"/>
      <c r="HE50" s="501"/>
      <c r="HF50" s="501"/>
      <c r="HG50" s="501"/>
      <c r="HH50" s="501"/>
      <c r="HI50" s="501"/>
      <c r="HJ50" s="501"/>
      <c r="HK50" s="501"/>
      <c r="HL50" s="501"/>
      <c r="HM50" s="501"/>
      <c r="HN50" s="501"/>
      <c r="HO50" s="501"/>
      <c r="HP50" s="501"/>
      <c r="HQ50" s="501"/>
      <c r="HR50" s="501"/>
      <c r="HS50" s="501"/>
      <c r="HT50" s="501"/>
      <c r="HU50" s="501"/>
      <c r="HV50" s="501"/>
      <c r="HW50" s="501"/>
      <c r="HX50" s="501"/>
      <c r="HY50" s="501"/>
      <c r="HZ50" s="501"/>
      <c r="IA50" s="501"/>
      <c r="IB50" s="501"/>
      <c r="IC50" s="501"/>
      <c r="ID50" s="501"/>
      <c r="IE50" s="501"/>
      <c r="IF50" s="501"/>
      <c r="IG50" s="501"/>
      <c r="IH50" s="501"/>
      <c r="II50" s="501"/>
      <c r="IJ50" s="501"/>
      <c r="IK50" s="501"/>
      <c r="IL50" s="501"/>
      <c r="IM50" s="501"/>
      <c r="IN50" s="501"/>
    </row>
    <row r="51" spans="2:248" s="505" customFormat="1" ht="12.75" x14ac:dyDescent="0.2">
      <c r="B51" s="526" t="s">
        <v>51</v>
      </c>
      <c r="C51" s="924" t="s">
        <v>111</v>
      </c>
      <c r="D51" s="925"/>
      <c r="E51" s="527">
        <f t="shared" ref="E51:AD51" si="16">(D51+E47)-E50</f>
        <v>0</v>
      </c>
      <c r="F51" s="524">
        <f t="shared" si="16"/>
        <v>0</v>
      </c>
      <c r="G51" s="524">
        <f t="shared" si="16"/>
        <v>0</v>
      </c>
      <c r="H51" s="524">
        <f t="shared" si="16"/>
        <v>0</v>
      </c>
      <c r="I51" s="524">
        <f t="shared" si="16"/>
        <v>0</v>
      </c>
      <c r="J51" s="524">
        <f t="shared" si="16"/>
        <v>0</v>
      </c>
      <c r="K51" s="524">
        <f t="shared" si="16"/>
        <v>0</v>
      </c>
      <c r="L51" s="524">
        <f t="shared" si="16"/>
        <v>0</v>
      </c>
      <c r="M51" s="524">
        <f t="shared" si="16"/>
        <v>0</v>
      </c>
      <c r="N51" s="524">
        <f t="shared" si="16"/>
        <v>0</v>
      </c>
      <c r="O51" s="524">
        <f t="shared" si="16"/>
        <v>0</v>
      </c>
      <c r="P51" s="524">
        <f t="shared" si="16"/>
        <v>0</v>
      </c>
      <c r="Q51" s="524">
        <f t="shared" si="16"/>
        <v>0</v>
      </c>
      <c r="R51" s="524">
        <f t="shared" si="16"/>
        <v>0</v>
      </c>
      <c r="S51" s="524">
        <f t="shared" si="16"/>
        <v>0</v>
      </c>
      <c r="T51" s="524">
        <f t="shared" si="16"/>
        <v>0</v>
      </c>
      <c r="U51" s="524">
        <f t="shared" si="16"/>
        <v>0</v>
      </c>
      <c r="V51" s="524">
        <f t="shared" si="16"/>
        <v>0</v>
      </c>
      <c r="W51" s="524">
        <f t="shared" si="16"/>
        <v>0</v>
      </c>
      <c r="X51" s="524">
        <f t="shared" si="16"/>
        <v>0</v>
      </c>
      <c r="Y51" s="524">
        <f t="shared" si="16"/>
        <v>0</v>
      </c>
      <c r="Z51" s="524">
        <f t="shared" si="16"/>
        <v>0</v>
      </c>
      <c r="AA51" s="524">
        <f t="shared" si="16"/>
        <v>0</v>
      </c>
      <c r="AB51" s="524">
        <f t="shared" si="16"/>
        <v>0</v>
      </c>
      <c r="AC51" s="524">
        <f t="shared" si="16"/>
        <v>0</v>
      </c>
      <c r="AD51" s="524">
        <f t="shared" si="16"/>
        <v>0</v>
      </c>
      <c r="AE51" s="522">
        <f t="shared" si="14"/>
        <v>0</v>
      </c>
      <c r="AF51" s="501"/>
      <c r="AG51" s="501"/>
      <c r="AH51" s="502"/>
      <c r="AI51" s="501"/>
      <c r="AJ51" s="503"/>
      <c r="AK51" s="504"/>
      <c r="AL51" s="503"/>
      <c r="AM51" s="504"/>
      <c r="AN51" s="503"/>
      <c r="AO51" s="501"/>
      <c r="AP51" s="501"/>
      <c r="AQ51" s="501"/>
      <c r="AR51" s="501"/>
      <c r="AS51" s="501"/>
      <c r="AT51" s="501"/>
      <c r="AU51" s="501"/>
      <c r="AV51" s="501"/>
      <c r="AW51" s="501"/>
      <c r="AX51" s="501"/>
      <c r="AY51" s="501"/>
      <c r="AZ51" s="501"/>
      <c r="BA51" s="501"/>
      <c r="BB51" s="501"/>
      <c r="BC51" s="501"/>
      <c r="BD51" s="501"/>
      <c r="BE51" s="501"/>
      <c r="BF51" s="501"/>
      <c r="BG51" s="501"/>
      <c r="BH51" s="501"/>
      <c r="BI51" s="501"/>
      <c r="BJ51" s="501"/>
      <c r="BK51" s="501"/>
      <c r="BL51" s="501"/>
      <c r="BM51" s="501"/>
      <c r="BN51" s="501"/>
      <c r="BO51" s="501"/>
      <c r="BP51" s="501"/>
      <c r="BQ51" s="501"/>
      <c r="BR51" s="501"/>
      <c r="BS51" s="501"/>
      <c r="BT51" s="501"/>
      <c r="BU51" s="501"/>
      <c r="BV51" s="501"/>
      <c r="BW51" s="501"/>
      <c r="BX51" s="501"/>
      <c r="BY51" s="501"/>
      <c r="BZ51" s="501"/>
      <c r="CA51" s="501"/>
      <c r="CB51" s="501"/>
      <c r="CC51" s="501"/>
      <c r="CD51" s="501"/>
      <c r="CE51" s="501"/>
      <c r="CF51" s="501"/>
      <c r="CG51" s="501"/>
      <c r="CH51" s="501"/>
      <c r="CI51" s="501"/>
      <c r="CJ51" s="501"/>
      <c r="CK51" s="501"/>
      <c r="CL51" s="501"/>
      <c r="CM51" s="501"/>
      <c r="CN51" s="501"/>
      <c r="CO51" s="501"/>
      <c r="CP51" s="501"/>
      <c r="CQ51" s="501"/>
      <c r="CR51" s="501"/>
      <c r="CS51" s="501"/>
      <c r="CT51" s="501"/>
      <c r="CU51" s="501"/>
      <c r="CV51" s="501"/>
      <c r="CW51" s="501"/>
      <c r="CX51" s="501"/>
      <c r="CY51" s="501"/>
      <c r="CZ51" s="501"/>
      <c r="DA51" s="501"/>
      <c r="DB51" s="501"/>
      <c r="DC51" s="501"/>
      <c r="DD51" s="501"/>
      <c r="DE51" s="501"/>
      <c r="DF51" s="501"/>
      <c r="DG51" s="501"/>
      <c r="DH51" s="501"/>
      <c r="DI51" s="501"/>
      <c r="DJ51" s="501"/>
      <c r="DK51" s="501"/>
      <c r="DL51" s="501"/>
      <c r="DM51" s="501"/>
      <c r="DN51" s="501"/>
      <c r="DO51" s="501"/>
      <c r="DP51" s="501"/>
      <c r="DQ51" s="501"/>
      <c r="DR51" s="501"/>
      <c r="DS51" s="501"/>
      <c r="DT51" s="501"/>
      <c r="DU51" s="501"/>
      <c r="DV51" s="501"/>
      <c r="DW51" s="501"/>
      <c r="DX51" s="501"/>
      <c r="DY51" s="501"/>
      <c r="DZ51" s="501"/>
      <c r="EA51" s="501"/>
      <c r="EB51" s="501"/>
      <c r="EC51" s="501"/>
      <c r="ED51" s="501"/>
      <c r="EE51" s="501"/>
      <c r="EF51" s="501"/>
      <c r="EG51" s="501"/>
      <c r="EH51" s="501"/>
      <c r="EI51" s="501"/>
      <c r="EJ51" s="501"/>
      <c r="EK51" s="501"/>
      <c r="EL51" s="501"/>
      <c r="EM51" s="501"/>
      <c r="EN51" s="501"/>
      <c r="EO51" s="501"/>
      <c r="EP51" s="501"/>
      <c r="EQ51" s="501"/>
      <c r="ER51" s="501"/>
      <c r="ES51" s="501"/>
      <c r="ET51" s="501"/>
      <c r="EU51" s="501"/>
      <c r="EV51" s="501"/>
      <c r="EW51" s="501"/>
      <c r="EX51" s="501"/>
      <c r="EY51" s="501"/>
      <c r="EZ51" s="501"/>
      <c r="FA51" s="501"/>
      <c r="FB51" s="501"/>
      <c r="FC51" s="501"/>
      <c r="FD51" s="501"/>
      <c r="FE51" s="501"/>
      <c r="FF51" s="501"/>
      <c r="FG51" s="501"/>
      <c r="FH51" s="501"/>
      <c r="FI51" s="501"/>
      <c r="FJ51" s="501"/>
      <c r="FK51" s="501"/>
      <c r="FL51" s="501"/>
      <c r="FM51" s="501"/>
      <c r="FN51" s="501"/>
      <c r="FO51" s="501"/>
      <c r="FP51" s="501"/>
      <c r="FQ51" s="501"/>
      <c r="FR51" s="501"/>
      <c r="FS51" s="501"/>
      <c r="FT51" s="501"/>
      <c r="FU51" s="501"/>
      <c r="FV51" s="501"/>
      <c r="FW51" s="501"/>
      <c r="FX51" s="501"/>
      <c r="FY51" s="501"/>
      <c r="FZ51" s="501"/>
      <c r="GA51" s="501"/>
      <c r="GB51" s="501"/>
      <c r="GC51" s="501"/>
      <c r="GD51" s="501"/>
      <c r="GE51" s="501"/>
      <c r="GF51" s="501"/>
      <c r="GG51" s="501"/>
      <c r="GH51" s="501"/>
      <c r="GI51" s="501"/>
      <c r="GJ51" s="501"/>
      <c r="GK51" s="501"/>
      <c r="GL51" s="501"/>
      <c r="GM51" s="501"/>
      <c r="GN51" s="501"/>
      <c r="GO51" s="501"/>
      <c r="GP51" s="501"/>
      <c r="GQ51" s="501"/>
      <c r="GR51" s="501"/>
      <c r="GS51" s="501"/>
      <c r="GT51" s="501"/>
      <c r="GU51" s="501"/>
      <c r="GV51" s="501"/>
      <c r="GW51" s="501"/>
      <c r="GX51" s="501"/>
      <c r="GY51" s="501"/>
      <c r="GZ51" s="501"/>
      <c r="HA51" s="501"/>
      <c r="HB51" s="501"/>
      <c r="HC51" s="501"/>
      <c r="HD51" s="501"/>
      <c r="HE51" s="501"/>
      <c r="HF51" s="501"/>
      <c r="HG51" s="501"/>
      <c r="HH51" s="501"/>
      <c r="HI51" s="501"/>
      <c r="HJ51" s="501"/>
      <c r="HK51" s="501"/>
      <c r="HL51" s="501"/>
      <c r="HM51" s="501"/>
      <c r="HN51" s="501"/>
      <c r="HO51" s="501"/>
      <c r="HP51" s="501"/>
      <c r="HQ51" s="501"/>
      <c r="HR51" s="501"/>
      <c r="HS51" s="501"/>
      <c r="HT51" s="501"/>
      <c r="HU51" s="501"/>
      <c r="HV51" s="501"/>
      <c r="HW51" s="501"/>
      <c r="HX51" s="501"/>
      <c r="HY51" s="501"/>
      <c r="HZ51" s="501"/>
      <c r="IA51" s="501"/>
      <c r="IB51" s="501"/>
      <c r="IC51" s="501"/>
      <c r="ID51" s="501"/>
      <c r="IE51" s="501"/>
      <c r="IF51" s="501"/>
      <c r="IG51" s="501"/>
      <c r="IH51" s="501"/>
      <c r="II51" s="501"/>
      <c r="IJ51" s="501"/>
      <c r="IK51" s="501"/>
      <c r="IL51" s="501"/>
      <c r="IM51" s="501"/>
      <c r="IN51" s="501"/>
    </row>
    <row r="52" spans="2:248" s="435" customFormat="1" x14ac:dyDescent="0.25"/>
    <row r="53" spans="2:248" s="435" customFormat="1" x14ac:dyDescent="0.25"/>
  </sheetData>
  <sheetProtection algorithmName="SHA-512" hashValue="3kXoB99BorD48I7ncABxssPsn5ChKivExAyztl0VJfF2PENGqh/uiVfeyiBpw4Ral0Swz92lbKxwv5uwEhM/7A==" saltValue="7Q0WbIBcEQUqPK4ws9drmQ==" spinCount="100000" sheet="1" objects="1" scenarios="1" formatCells="0" formatColumns="0" formatRows="0"/>
  <mergeCells count="9">
    <mergeCell ref="C49:D49"/>
    <mergeCell ref="C50:D50"/>
    <mergeCell ref="C51:D51"/>
    <mergeCell ref="A1:F1"/>
    <mergeCell ref="A42:E42"/>
    <mergeCell ref="C45:D45"/>
    <mergeCell ref="C46:D46"/>
    <mergeCell ref="C47:D47"/>
    <mergeCell ref="C48:D4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I44"/>
  <sheetViews>
    <sheetView topLeftCell="A13" workbookViewId="0">
      <selection activeCell="A13" sqref="A1:XFD1048576"/>
    </sheetView>
  </sheetViews>
  <sheetFormatPr defaultRowHeight="15" x14ac:dyDescent="0.25"/>
  <cols>
    <col min="1" max="2" width="9.140625" style="435"/>
    <col min="3" max="3" width="42.7109375" style="435" customWidth="1"/>
    <col min="4" max="4" width="9.140625" style="435"/>
    <col min="5" max="5" width="10.85546875" style="435" customWidth="1"/>
    <col min="6" max="6" width="11.7109375" style="435" customWidth="1"/>
    <col min="7" max="7" width="12" style="435" customWidth="1"/>
    <col min="8" max="8" width="11.85546875" style="435" customWidth="1"/>
    <col min="9" max="9" width="11.140625" style="435" customWidth="1"/>
    <col min="10" max="10" width="11" style="435" customWidth="1"/>
    <col min="11" max="11" width="10.5703125" style="435" customWidth="1"/>
    <col min="12" max="12" width="10.85546875" style="435" customWidth="1"/>
    <col min="13" max="13" width="11.5703125" style="435" customWidth="1"/>
    <col min="14" max="14" width="11" style="435" customWidth="1"/>
    <col min="15" max="15" width="10" style="435" customWidth="1"/>
    <col min="16" max="16" width="11.28515625" style="435" customWidth="1"/>
    <col min="17" max="29" width="9.140625" style="435"/>
    <col min="30" max="30" width="12" style="435" customWidth="1"/>
    <col min="31" max="16384" width="9.140625" style="435"/>
  </cols>
  <sheetData>
    <row r="1" spans="1:35" s="25" customFormat="1" ht="27" customHeight="1" x14ac:dyDescent="0.2">
      <c r="A1" s="977" t="s">
        <v>464</v>
      </c>
      <c r="B1" s="977"/>
      <c r="C1" s="977"/>
      <c r="D1" s="977"/>
      <c r="E1" s="977"/>
      <c r="F1" s="977"/>
      <c r="G1" s="32"/>
      <c r="H1" s="9"/>
      <c r="I1" s="9"/>
      <c r="J1" s="9"/>
      <c r="K1" s="9"/>
      <c r="L1" s="9"/>
      <c r="M1" s="9"/>
      <c r="N1" s="9"/>
      <c r="O1" s="9"/>
      <c r="P1" s="9"/>
      <c r="Q1" s="9"/>
      <c r="R1" s="9"/>
      <c r="S1" s="9"/>
      <c r="T1" s="9"/>
      <c r="U1" s="9"/>
      <c r="V1" s="9"/>
      <c r="W1" s="9"/>
      <c r="X1" s="9"/>
      <c r="Y1" s="9"/>
      <c r="Z1" s="9"/>
      <c r="AA1" s="9"/>
      <c r="AB1" s="9"/>
      <c r="AC1" s="9"/>
      <c r="AD1" s="9"/>
      <c r="AE1" s="9"/>
      <c r="AF1" s="32"/>
    </row>
    <row r="2" spans="1:35" s="25" customFormat="1" ht="24.95" customHeight="1" x14ac:dyDescent="0.35">
      <c r="A2" s="978" t="s">
        <v>173</v>
      </c>
      <c r="B2" s="978"/>
      <c r="C2" s="978"/>
      <c r="D2" s="978"/>
      <c r="E2" s="979"/>
      <c r="F2" s="979"/>
      <c r="G2" s="32"/>
      <c r="H2" s="9"/>
      <c r="I2" s="9"/>
      <c r="J2" s="9"/>
      <c r="K2" s="9"/>
      <c r="L2" s="9"/>
      <c r="M2" s="9"/>
      <c r="N2" s="9"/>
      <c r="O2" s="9"/>
      <c r="P2" s="9"/>
      <c r="Q2" s="9"/>
      <c r="R2" s="9"/>
      <c r="S2" s="9"/>
      <c r="T2" s="9"/>
      <c r="U2" s="9"/>
      <c r="V2" s="9"/>
      <c r="W2" s="9"/>
      <c r="X2" s="9"/>
      <c r="Y2" s="9"/>
      <c r="Z2" s="9"/>
      <c r="AA2" s="9"/>
      <c r="AB2" s="9"/>
      <c r="AC2" s="9"/>
      <c r="AD2" s="9"/>
      <c r="AE2" s="9"/>
      <c r="AF2" s="32"/>
    </row>
    <row r="3" spans="1:35" s="25" customFormat="1" ht="12.75" customHeight="1" x14ac:dyDescent="0.2">
      <c r="A3" s="125"/>
      <c r="B3" s="11"/>
      <c r="C3" s="12"/>
      <c r="D3" s="13"/>
      <c r="E3" s="84">
        <v>0</v>
      </c>
      <c r="F3" s="84">
        <f>1+E3</f>
        <v>1</v>
      </c>
      <c r="G3" s="84">
        <f t="shared" ref="G3:P3" si="0">1+F3</f>
        <v>2</v>
      </c>
      <c r="H3" s="84">
        <f t="shared" si="0"/>
        <v>3</v>
      </c>
      <c r="I3" s="84">
        <f t="shared" si="0"/>
        <v>4</v>
      </c>
      <c r="J3" s="84">
        <f t="shared" si="0"/>
        <v>5</v>
      </c>
      <c r="K3" s="84">
        <f t="shared" si="0"/>
        <v>6</v>
      </c>
      <c r="L3" s="84">
        <f t="shared" si="0"/>
        <v>7</v>
      </c>
      <c r="M3" s="84">
        <f t="shared" si="0"/>
        <v>8</v>
      </c>
      <c r="N3" s="84">
        <f t="shared" si="0"/>
        <v>9</v>
      </c>
      <c r="O3" s="84">
        <f t="shared" si="0"/>
        <v>10</v>
      </c>
      <c r="P3" s="84">
        <f t="shared" si="0"/>
        <v>11</v>
      </c>
      <c r="Q3" s="84">
        <f t="shared" ref="Q3:AC3" si="1">1+P3</f>
        <v>12</v>
      </c>
      <c r="R3" s="84">
        <f t="shared" si="1"/>
        <v>13</v>
      </c>
      <c r="S3" s="84">
        <f t="shared" si="1"/>
        <v>14</v>
      </c>
      <c r="T3" s="84">
        <f t="shared" si="1"/>
        <v>15</v>
      </c>
      <c r="U3" s="84">
        <f t="shared" si="1"/>
        <v>16</v>
      </c>
      <c r="V3" s="84">
        <f t="shared" si="1"/>
        <v>17</v>
      </c>
      <c r="W3" s="84">
        <f t="shared" si="1"/>
        <v>18</v>
      </c>
      <c r="X3" s="84">
        <f t="shared" si="1"/>
        <v>19</v>
      </c>
      <c r="Y3" s="84">
        <f t="shared" si="1"/>
        <v>20</v>
      </c>
      <c r="Z3" s="84">
        <f t="shared" si="1"/>
        <v>21</v>
      </c>
      <c r="AA3" s="84">
        <f t="shared" si="1"/>
        <v>22</v>
      </c>
      <c r="AB3" s="84">
        <f t="shared" si="1"/>
        <v>23</v>
      </c>
      <c r="AC3" s="84">
        <f t="shared" si="1"/>
        <v>24</v>
      </c>
      <c r="AD3" s="126"/>
      <c r="AE3" s="9"/>
    </row>
    <row r="4" spans="1:35" s="25" customFormat="1" ht="12.75" x14ac:dyDescent="0.2">
      <c r="A4" s="14"/>
      <c r="B4" s="15"/>
      <c r="C4" s="15"/>
      <c r="D4" s="16" t="s">
        <v>44</v>
      </c>
      <c r="E4" s="87">
        <f>Titullapa!D9</f>
        <v>2017</v>
      </c>
      <c r="F4" s="87">
        <f>1+E4</f>
        <v>2018</v>
      </c>
      <c r="G4" s="87">
        <f t="shared" ref="G4:P4" si="2">1+F4</f>
        <v>2019</v>
      </c>
      <c r="H4" s="87">
        <f t="shared" si="2"/>
        <v>2020</v>
      </c>
      <c r="I4" s="87">
        <f t="shared" si="2"/>
        <v>2021</v>
      </c>
      <c r="J4" s="87">
        <f t="shared" si="2"/>
        <v>2022</v>
      </c>
      <c r="K4" s="87">
        <f t="shared" si="2"/>
        <v>2023</v>
      </c>
      <c r="L4" s="87">
        <f t="shared" si="2"/>
        <v>2024</v>
      </c>
      <c r="M4" s="87">
        <f t="shared" si="2"/>
        <v>2025</v>
      </c>
      <c r="N4" s="87">
        <f t="shared" si="2"/>
        <v>2026</v>
      </c>
      <c r="O4" s="87">
        <f t="shared" si="2"/>
        <v>2027</v>
      </c>
      <c r="P4" s="87">
        <f t="shared" si="2"/>
        <v>2028</v>
      </c>
      <c r="Q4" s="87">
        <f t="shared" ref="Q4:AC4" si="3">1+P4</f>
        <v>2029</v>
      </c>
      <c r="R4" s="87">
        <f t="shared" si="3"/>
        <v>2030</v>
      </c>
      <c r="S4" s="87">
        <f t="shared" si="3"/>
        <v>2031</v>
      </c>
      <c r="T4" s="87">
        <f t="shared" si="3"/>
        <v>2032</v>
      </c>
      <c r="U4" s="87">
        <f t="shared" si="3"/>
        <v>2033</v>
      </c>
      <c r="V4" s="87">
        <f t="shared" si="3"/>
        <v>2034</v>
      </c>
      <c r="W4" s="87">
        <f t="shared" si="3"/>
        <v>2035</v>
      </c>
      <c r="X4" s="87">
        <f t="shared" si="3"/>
        <v>2036</v>
      </c>
      <c r="Y4" s="87">
        <f t="shared" si="3"/>
        <v>2037</v>
      </c>
      <c r="Z4" s="87">
        <f t="shared" si="3"/>
        <v>2038</v>
      </c>
      <c r="AA4" s="87">
        <f t="shared" si="3"/>
        <v>2039</v>
      </c>
      <c r="AB4" s="87">
        <f t="shared" si="3"/>
        <v>2040</v>
      </c>
      <c r="AC4" s="87">
        <f t="shared" si="3"/>
        <v>2041</v>
      </c>
      <c r="AD4" s="127" t="s">
        <v>45</v>
      </c>
      <c r="AE4" s="9"/>
      <c r="AF4" s="86"/>
      <c r="AG4" s="86"/>
      <c r="AH4" s="86"/>
      <c r="AI4" s="86"/>
    </row>
    <row r="5" spans="1:35" s="41" customFormat="1" x14ac:dyDescent="0.25">
      <c r="A5" s="37">
        <v>1</v>
      </c>
      <c r="B5" s="38" t="s">
        <v>46</v>
      </c>
      <c r="C5" s="38"/>
      <c r="D5" s="38"/>
      <c r="E5" s="39"/>
      <c r="F5" s="39"/>
      <c r="G5" s="39"/>
      <c r="H5" s="39"/>
      <c r="I5" s="39"/>
      <c r="J5" s="39"/>
      <c r="K5" s="39"/>
      <c r="L5" s="39"/>
      <c r="M5" s="39"/>
      <c r="N5" s="39"/>
      <c r="O5" s="39"/>
      <c r="P5" s="39"/>
      <c r="Q5" s="39"/>
      <c r="R5" s="39"/>
      <c r="S5" s="39"/>
      <c r="T5" s="39"/>
      <c r="U5" s="39"/>
      <c r="V5" s="39"/>
      <c r="W5" s="39"/>
      <c r="X5" s="39"/>
      <c r="Y5" s="39"/>
      <c r="Z5" s="39"/>
      <c r="AA5" s="39"/>
      <c r="AB5" s="39"/>
      <c r="AC5" s="39"/>
      <c r="AD5" s="40"/>
      <c r="AE5" s="33"/>
    </row>
    <row r="6" spans="1:35" s="32" customFormat="1" ht="12.75" x14ac:dyDescent="0.2">
      <c r="A6" s="90"/>
      <c r="B6" s="791" t="s">
        <v>31</v>
      </c>
      <c r="C6" s="91" t="s">
        <v>91</v>
      </c>
      <c r="D6" s="91" t="s">
        <v>24</v>
      </c>
      <c r="E6" s="377">
        <f>'11.AL Alternatīvu analīze'!B16</f>
        <v>7000</v>
      </c>
      <c r="F6" s="378">
        <f>'11.AL Alternatīvu analīze'!C16</f>
        <v>7000</v>
      </c>
      <c r="G6" s="378">
        <f>'11.AL Alternatīvu analīze'!D16</f>
        <v>7000</v>
      </c>
      <c r="H6" s="378">
        <f>'11.AL Alternatīvu analīze'!E16</f>
        <v>7000</v>
      </c>
      <c r="I6" s="378">
        <f>'11.AL Alternatīvu analīze'!F16</f>
        <v>7000</v>
      </c>
      <c r="J6" s="378">
        <f>'11.AL Alternatīvu analīze'!G16</f>
        <v>7000</v>
      </c>
      <c r="K6" s="378">
        <f>'11.AL Alternatīvu analīze'!H16</f>
        <v>7000</v>
      </c>
      <c r="L6" s="378">
        <f>'11.AL Alternatīvu analīze'!I16</f>
        <v>7000</v>
      </c>
      <c r="M6" s="378">
        <f>'11.AL Alternatīvu analīze'!J16</f>
        <v>7000</v>
      </c>
      <c r="N6" s="378">
        <f>'11.AL Alternatīvu analīze'!K16</f>
        <v>7000</v>
      </c>
      <c r="O6" s="378">
        <f>'11.AL Alternatīvu analīze'!L16</f>
        <v>7000</v>
      </c>
      <c r="P6" s="378">
        <f>'11.AL Alternatīvu analīze'!M16</f>
        <v>7000</v>
      </c>
      <c r="Q6" s="378">
        <f>'11.AL Alternatīvu analīze'!N16</f>
        <v>7000</v>
      </c>
      <c r="R6" s="378">
        <f>'11.AL Alternatīvu analīze'!O16</f>
        <v>7000</v>
      </c>
      <c r="S6" s="378">
        <f>'11.AL Alternatīvu analīze'!P16</f>
        <v>7000</v>
      </c>
      <c r="T6" s="378">
        <f>'11.AL Alternatīvu analīze'!Q16</f>
        <v>7000</v>
      </c>
      <c r="U6" s="378">
        <f>'11.AL Alternatīvu analīze'!R16</f>
        <v>7000</v>
      </c>
      <c r="V6" s="378">
        <f>'11.AL Alternatīvu analīze'!S16</f>
        <v>7000</v>
      </c>
      <c r="W6" s="378">
        <f>'11.AL Alternatīvu analīze'!T16</f>
        <v>7000</v>
      </c>
      <c r="X6" s="378">
        <f>'11.AL Alternatīvu analīze'!U16</f>
        <v>7000</v>
      </c>
      <c r="Y6" s="378">
        <f>'11.AL Alternatīvu analīze'!V16</f>
        <v>7000</v>
      </c>
      <c r="Z6" s="378">
        <f>'11.AL Alternatīvu analīze'!W16</f>
        <v>7000</v>
      </c>
      <c r="AA6" s="378">
        <f>'11.AL Alternatīvu analīze'!X16</f>
        <v>7000</v>
      </c>
      <c r="AB6" s="378">
        <f>'11.AL Alternatīvu analīze'!Y16</f>
        <v>7000</v>
      </c>
      <c r="AC6" s="378">
        <f>'11.AL Alternatīvu analīze'!Z16</f>
        <v>7000</v>
      </c>
      <c r="AD6" s="379">
        <f>SUM(E6:AC6)</f>
        <v>175000</v>
      </c>
      <c r="AE6" s="33" t="b">
        <f>AD6='[2]3. DL invest.n.pl.AR pr.'!U9</f>
        <v>0</v>
      </c>
      <c r="AF6" s="89"/>
    </row>
    <row r="7" spans="1:35" s="32" customFormat="1" ht="12.75" x14ac:dyDescent="0.2">
      <c r="A7" s="93"/>
      <c r="B7" s="69" t="s">
        <v>32</v>
      </c>
      <c r="C7" s="32" t="s">
        <v>123</v>
      </c>
      <c r="D7" s="32" t="s">
        <v>24</v>
      </c>
      <c r="E7" s="380">
        <f>'11.AL Alternatīvu analīze'!B15</f>
        <v>4117.9500000000007</v>
      </c>
      <c r="F7" s="381">
        <f>'11.AL Alternatīvu analīze'!C15</f>
        <v>4117.9500000000007</v>
      </c>
      <c r="G7" s="381">
        <f>'11.AL Alternatīvu analīze'!D15</f>
        <v>4117.9500000000007</v>
      </c>
      <c r="H7" s="381">
        <f>'11.AL Alternatīvu analīze'!E15</f>
        <v>4117.9500000000007</v>
      </c>
      <c r="I7" s="381">
        <f>'11.AL Alternatīvu analīze'!F15</f>
        <v>4117.9500000000007</v>
      </c>
      <c r="J7" s="381">
        <f>'11.AL Alternatīvu analīze'!G15</f>
        <v>4117.9500000000007</v>
      </c>
      <c r="K7" s="381">
        <f>'11.AL Alternatīvu analīze'!H15</f>
        <v>4117.9500000000007</v>
      </c>
      <c r="L7" s="381">
        <f>'11.AL Alternatīvu analīze'!I15</f>
        <v>4117.9500000000007</v>
      </c>
      <c r="M7" s="381">
        <f>'11.AL Alternatīvu analīze'!J15</f>
        <v>4117.9500000000007</v>
      </c>
      <c r="N7" s="381">
        <f>'11.AL Alternatīvu analīze'!K15</f>
        <v>4117.9500000000007</v>
      </c>
      <c r="O7" s="381">
        <f>'11.AL Alternatīvu analīze'!L15</f>
        <v>4117.9500000000007</v>
      </c>
      <c r="P7" s="381">
        <f>'11.AL Alternatīvu analīze'!M15</f>
        <v>4117.9500000000007</v>
      </c>
      <c r="Q7" s="381">
        <f>'11.AL Alternatīvu analīze'!N15</f>
        <v>4117.9500000000007</v>
      </c>
      <c r="R7" s="381">
        <f>'11.AL Alternatīvu analīze'!O15</f>
        <v>4117.9500000000007</v>
      </c>
      <c r="S7" s="381">
        <f>'11.AL Alternatīvu analīze'!P15</f>
        <v>4117.9500000000007</v>
      </c>
      <c r="T7" s="381">
        <f>'11.AL Alternatīvu analīze'!Q15</f>
        <v>4117.9500000000007</v>
      </c>
      <c r="U7" s="381">
        <f>'11.AL Alternatīvu analīze'!R15</f>
        <v>4117.9500000000007</v>
      </c>
      <c r="V7" s="381">
        <f>'11.AL Alternatīvu analīze'!S15</f>
        <v>4117.9500000000007</v>
      </c>
      <c r="W7" s="381">
        <f>'11.AL Alternatīvu analīze'!T15</f>
        <v>4117.9500000000007</v>
      </c>
      <c r="X7" s="381">
        <f>'11.AL Alternatīvu analīze'!U15</f>
        <v>4117.9500000000007</v>
      </c>
      <c r="Y7" s="381">
        <f>'11.AL Alternatīvu analīze'!V15</f>
        <v>4117.9500000000007</v>
      </c>
      <c r="Z7" s="381">
        <f>'11.AL Alternatīvu analīze'!W15</f>
        <v>4117.9500000000007</v>
      </c>
      <c r="AA7" s="381">
        <f>'11.AL Alternatīvu analīze'!X15</f>
        <v>4117.9500000000007</v>
      </c>
      <c r="AB7" s="381">
        <f>'11.AL Alternatīvu analīze'!Y15</f>
        <v>4117.9500000000007</v>
      </c>
      <c r="AC7" s="381">
        <f>'11.AL Alternatīvu analīze'!Z15</f>
        <v>4117.9500000000007</v>
      </c>
      <c r="AD7" s="382">
        <f>SUM(E7:AC7)</f>
        <v>102948.74999999996</v>
      </c>
      <c r="AE7" s="33" t="b">
        <f>'[2]3. DL invest.n.pl.AR pr.'!U16-'[2]2. DL invest.n.pl.BEZ pr.'!T16=AD7</f>
        <v>0</v>
      </c>
    </row>
    <row r="8" spans="1:35" s="32" customFormat="1" ht="12.75" x14ac:dyDescent="0.2">
      <c r="A8" s="93"/>
      <c r="B8" s="69" t="s">
        <v>93</v>
      </c>
      <c r="C8" s="69" t="s">
        <v>98</v>
      </c>
      <c r="D8" s="69" t="s">
        <v>24</v>
      </c>
      <c r="E8" s="380">
        <f>'3.DL Naudas plūsma ar projektu'!E51</f>
        <v>35000</v>
      </c>
      <c r="F8" s="381">
        <f>'3.DL Naudas plūsma ar projektu'!F51</f>
        <v>35000</v>
      </c>
      <c r="G8" s="381">
        <f>'3.DL Naudas plūsma ar projektu'!G51</f>
        <v>30000</v>
      </c>
      <c r="H8" s="381">
        <f>'3.DL Naudas plūsma ar projektu'!H51</f>
        <v>0</v>
      </c>
      <c r="I8" s="381">
        <f>'3.DL Naudas plūsma ar projektu'!I51</f>
        <v>0</v>
      </c>
      <c r="J8" s="381">
        <f>'3.DL Naudas plūsma ar projektu'!J51</f>
        <v>0</v>
      </c>
      <c r="K8" s="381">
        <f>'3.DL Naudas plūsma ar projektu'!K51</f>
        <v>0</v>
      </c>
      <c r="L8" s="381">
        <f>'3.DL Naudas plūsma ar projektu'!L51</f>
        <v>0</v>
      </c>
      <c r="M8" s="381">
        <f>'3.DL Naudas plūsma ar projektu'!M51</f>
        <v>0</v>
      </c>
      <c r="N8" s="381">
        <f>'3.DL Naudas plūsma ar projektu'!N51</f>
        <v>0</v>
      </c>
      <c r="O8" s="381">
        <f>'3.DL Naudas plūsma ar projektu'!O51</f>
        <v>0</v>
      </c>
      <c r="P8" s="381">
        <f>'3.DL Naudas plūsma ar projektu'!P51</f>
        <v>0</v>
      </c>
      <c r="Q8" s="381">
        <f>'3.DL Naudas plūsma ar projektu'!Q51</f>
        <v>0</v>
      </c>
      <c r="R8" s="381">
        <f>'3.DL Naudas plūsma ar projektu'!R51</f>
        <v>0</v>
      </c>
      <c r="S8" s="381">
        <f>'3.DL Naudas plūsma ar projektu'!S51</f>
        <v>0</v>
      </c>
      <c r="T8" s="381">
        <f>'3.DL Naudas plūsma ar projektu'!T51</f>
        <v>0</v>
      </c>
      <c r="U8" s="381">
        <f>'3.DL Naudas plūsma ar projektu'!U51</f>
        <v>0</v>
      </c>
      <c r="V8" s="381">
        <f>'3.DL Naudas plūsma ar projektu'!V51</f>
        <v>0</v>
      </c>
      <c r="W8" s="381">
        <f>'3.DL Naudas plūsma ar projektu'!W51</f>
        <v>0</v>
      </c>
      <c r="X8" s="381">
        <f>'3.DL Naudas plūsma ar projektu'!X51</f>
        <v>0</v>
      </c>
      <c r="Y8" s="381">
        <f>'3.DL Naudas plūsma ar projektu'!Y51</f>
        <v>0</v>
      </c>
      <c r="Z8" s="381">
        <f>'3.DL Naudas plūsma ar projektu'!Z51</f>
        <v>0</v>
      </c>
      <c r="AA8" s="381">
        <f>'3.DL Naudas plūsma ar projektu'!AA51</f>
        <v>0</v>
      </c>
      <c r="AB8" s="381">
        <f>'3.DL Naudas plūsma ar projektu'!AB51</f>
        <v>0</v>
      </c>
      <c r="AC8" s="381">
        <f>'3.DL Naudas plūsma ar projektu'!AC51</f>
        <v>0</v>
      </c>
      <c r="AD8" s="382">
        <f>SUM(E8:AC8)</f>
        <v>100000</v>
      </c>
      <c r="AE8" s="33" t="b">
        <f>AD8='[2]3. DL invest.n.pl.AR pr.'!U23</f>
        <v>0</v>
      </c>
      <c r="AF8" s="45"/>
    </row>
    <row r="9" spans="1:35" s="133" customFormat="1" ht="12.75" x14ac:dyDescent="0.2">
      <c r="A9" s="128"/>
      <c r="B9" s="129" t="s">
        <v>174</v>
      </c>
      <c r="C9" s="129" t="s">
        <v>175</v>
      </c>
      <c r="D9" s="130" t="s">
        <v>24</v>
      </c>
      <c r="E9" s="383">
        <f>'3.DL Naudas plūsma ar projektu'!E52</f>
        <v>35000</v>
      </c>
      <c r="F9" s="384">
        <f>'3.DL Naudas plūsma ar projektu'!F52</f>
        <v>35000</v>
      </c>
      <c r="G9" s="384">
        <f>'3.DL Naudas plūsma ar projektu'!G52</f>
        <v>30000</v>
      </c>
      <c r="H9" s="384">
        <f>'3.DL Naudas plūsma ar projektu'!H52-'1.DL Projekta budžets'!Q16</f>
        <v>0</v>
      </c>
      <c r="I9" s="384">
        <f>'3.DL Naudas plūsma ar projektu'!I52-'1.DL Projekta budžets'!S16</f>
        <v>0</v>
      </c>
      <c r="J9" s="384">
        <f>'3.DL Naudas plūsma ar projektu'!J52-'1.DL Projekta budžets'!U16</f>
        <v>0</v>
      </c>
      <c r="K9" s="384">
        <f>'3.DL Naudas plūsma ar projektu'!K52</f>
        <v>0</v>
      </c>
      <c r="L9" s="384">
        <f>'3.DL Naudas plūsma ar projektu'!L52</f>
        <v>0</v>
      </c>
      <c r="M9" s="384">
        <f>'3.DL Naudas plūsma ar projektu'!M52</f>
        <v>0</v>
      </c>
      <c r="N9" s="384">
        <f>'3.DL Naudas plūsma ar projektu'!N52</f>
        <v>0</v>
      </c>
      <c r="O9" s="384">
        <f>'3.DL Naudas plūsma ar projektu'!O52</f>
        <v>0</v>
      </c>
      <c r="P9" s="384">
        <f>'3.DL Naudas plūsma ar projektu'!P52</f>
        <v>0</v>
      </c>
      <c r="Q9" s="384">
        <f>'3.DL Naudas plūsma ar projektu'!Q52</f>
        <v>0</v>
      </c>
      <c r="R9" s="384">
        <f>'3.DL Naudas plūsma ar projektu'!R52</f>
        <v>0</v>
      </c>
      <c r="S9" s="384">
        <f>'3.DL Naudas plūsma ar projektu'!S52</f>
        <v>0</v>
      </c>
      <c r="T9" s="384">
        <f>'3.DL Naudas plūsma ar projektu'!T52</f>
        <v>0</v>
      </c>
      <c r="U9" s="384">
        <f>'3.DL Naudas plūsma ar projektu'!U52</f>
        <v>0</v>
      </c>
      <c r="V9" s="384">
        <f>'3.DL Naudas plūsma ar projektu'!V52</f>
        <v>0</v>
      </c>
      <c r="W9" s="384">
        <f>'3.DL Naudas plūsma ar projektu'!W52</f>
        <v>0</v>
      </c>
      <c r="X9" s="384">
        <f>'3.DL Naudas plūsma ar projektu'!X52</f>
        <v>0</v>
      </c>
      <c r="Y9" s="384">
        <f>'3.DL Naudas plūsma ar projektu'!Y52</f>
        <v>0</v>
      </c>
      <c r="Z9" s="384">
        <f>'3.DL Naudas plūsma ar projektu'!Z52</f>
        <v>0</v>
      </c>
      <c r="AA9" s="384">
        <f>'3.DL Naudas plūsma ar projektu'!AA52</f>
        <v>0</v>
      </c>
      <c r="AB9" s="384">
        <f>'3.DL Naudas plūsma ar projektu'!AB52</f>
        <v>0</v>
      </c>
      <c r="AC9" s="384">
        <f>'3.DL Naudas plūsma ar projektu'!AC52</f>
        <v>0</v>
      </c>
      <c r="AD9" s="382">
        <f t="shared" ref="AD9:AD11" si="4">SUM(E9:AC9)</f>
        <v>100000</v>
      </c>
      <c r="AE9" s="131"/>
      <c r="AF9" s="132"/>
    </row>
    <row r="10" spans="1:35" s="133" customFormat="1" ht="25.5" x14ac:dyDescent="0.2">
      <c r="A10" s="128"/>
      <c r="B10" s="129" t="s">
        <v>315</v>
      </c>
      <c r="C10" s="162" t="s">
        <v>314</v>
      </c>
      <c r="D10" s="130" t="s">
        <v>24</v>
      </c>
      <c r="E10" s="383">
        <f>'10.AL Budžets'!J17-'10.AL Budžets'!J15</f>
        <v>35000</v>
      </c>
      <c r="F10" s="384">
        <f>'10.AL Budžets'!L17-'10.AL Budžets'!L15</f>
        <v>35000</v>
      </c>
      <c r="G10" s="384">
        <f>'10.AL Budžets'!N17-'10.AL Budžets'!N15</f>
        <v>30000</v>
      </c>
      <c r="H10" s="384">
        <f>'10.AL Budžets'!P17-'10.AL Budžets'!P15</f>
        <v>0</v>
      </c>
      <c r="I10" s="384">
        <f>'10.AL Budžets'!R17-'10.AL Budžets'!R15</f>
        <v>0</v>
      </c>
      <c r="J10" s="384">
        <f>'10.AL Budžets'!T17-'10.AL Budžets'!T15</f>
        <v>0</v>
      </c>
      <c r="K10" s="385"/>
      <c r="L10" s="385"/>
      <c r="M10" s="385"/>
      <c r="N10" s="385"/>
      <c r="O10" s="385"/>
      <c r="P10" s="385"/>
      <c r="Q10" s="385"/>
      <c r="R10" s="385"/>
      <c r="S10" s="385"/>
      <c r="T10" s="385"/>
      <c r="U10" s="385"/>
      <c r="V10" s="385"/>
      <c r="W10" s="385"/>
      <c r="X10" s="385"/>
      <c r="Y10" s="385"/>
      <c r="Z10" s="385"/>
      <c r="AA10" s="385"/>
      <c r="AB10" s="385"/>
      <c r="AC10" s="385"/>
      <c r="AD10" s="382">
        <f t="shared" si="4"/>
        <v>100000</v>
      </c>
      <c r="AE10" s="131"/>
      <c r="AF10" s="132"/>
    </row>
    <row r="11" spans="1:35" s="67" customFormat="1" ht="12.75" x14ac:dyDescent="0.2">
      <c r="A11" s="134"/>
      <c r="B11" s="32" t="s">
        <v>158</v>
      </c>
      <c r="C11" s="69" t="s">
        <v>87</v>
      </c>
      <c r="D11" s="69" t="s">
        <v>24</v>
      </c>
      <c r="E11" s="386">
        <f>'3.DL Naudas plūsma ar projektu'!E56</f>
        <v>0</v>
      </c>
      <c r="F11" s="387">
        <f>'3.DL Naudas plūsma ar projektu'!F56</f>
        <v>0</v>
      </c>
      <c r="G11" s="387">
        <f>'3.DL Naudas plūsma ar projektu'!G56</f>
        <v>0</v>
      </c>
      <c r="H11" s="387">
        <f>'3.DL Naudas plūsma ar projektu'!H56</f>
        <v>0</v>
      </c>
      <c r="I11" s="387">
        <f>'3.DL Naudas plūsma ar projektu'!I56</f>
        <v>0</v>
      </c>
      <c r="J11" s="387">
        <f>'3.DL Naudas plūsma ar projektu'!J56</f>
        <v>0</v>
      </c>
      <c r="K11" s="387">
        <f>'3.DL Naudas plūsma ar projektu'!K56</f>
        <v>0</v>
      </c>
      <c r="L11" s="387">
        <f>'3.DL Naudas plūsma ar projektu'!L56</f>
        <v>0</v>
      </c>
      <c r="M11" s="387">
        <f>'3.DL Naudas plūsma ar projektu'!M56</f>
        <v>0</v>
      </c>
      <c r="N11" s="387">
        <f>'3.DL Naudas plūsma ar projektu'!N56</f>
        <v>0</v>
      </c>
      <c r="O11" s="387">
        <f>'3.DL Naudas plūsma ar projektu'!O56</f>
        <v>0</v>
      </c>
      <c r="P11" s="387">
        <f>'3.DL Naudas plūsma ar projektu'!P56</f>
        <v>0</v>
      </c>
      <c r="Q11" s="387">
        <f>'3.DL Naudas plūsma ar projektu'!Q56</f>
        <v>0</v>
      </c>
      <c r="R11" s="387">
        <f>'3.DL Naudas plūsma ar projektu'!R56</f>
        <v>0</v>
      </c>
      <c r="S11" s="387">
        <f>'3.DL Naudas plūsma ar projektu'!S56</f>
        <v>0</v>
      </c>
      <c r="T11" s="387">
        <f>'3.DL Naudas plūsma ar projektu'!T56</f>
        <v>0</v>
      </c>
      <c r="U11" s="387">
        <f>'3.DL Naudas plūsma ar projektu'!U56</f>
        <v>0</v>
      </c>
      <c r="V11" s="387">
        <f>'3.DL Naudas plūsma ar projektu'!V56</f>
        <v>0</v>
      </c>
      <c r="W11" s="387">
        <f>'3.DL Naudas plūsma ar projektu'!W56</f>
        <v>0</v>
      </c>
      <c r="X11" s="387">
        <f>'3.DL Naudas plūsma ar projektu'!X56</f>
        <v>0</v>
      </c>
      <c r="Y11" s="387">
        <f>'3.DL Naudas plūsma ar projektu'!Y56</f>
        <v>0</v>
      </c>
      <c r="Z11" s="387">
        <f>'3.DL Naudas plūsma ar projektu'!Z56</f>
        <v>0</v>
      </c>
      <c r="AA11" s="387">
        <f>'3.DL Naudas plūsma ar projektu'!AA56</f>
        <v>0</v>
      </c>
      <c r="AB11" s="387">
        <f>'3.DL Naudas plūsma ar projektu'!AB56</f>
        <v>0</v>
      </c>
      <c r="AC11" s="387">
        <f>'3.DL Naudas plūsma ar projektu'!AC56</f>
        <v>0</v>
      </c>
      <c r="AD11" s="382">
        <f t="shared" si="4"/>
        <v>0</v>
      </c>
      <c r="AE11" s="135"/>
    </row>
    <row r="12" spans="1:35" s="67" customFormat="1" ht="12.75" x14ac:dyDescent="0.2">
      <c r="A12" s="136"/>
      <c r="B12" s="59" t="s">
        <v>94</v>
      </c>
      <c r="C12" s="59" t="s">
        <v>102</v>
      </c>
      <c r="D12" s="59" t="s">
        <v>24</v>
      </c>
      <c r="E12" s="388">
        <f t="shared" ref="E12:AC12" si="5">E6-E7-E8+E11</f>
        <v>-32117.95</v>
      </c>
      <c r="F12" s="389">
        <f t="shared" si="5"/>
        <v>-32117.95</v>
      </c>
      <c r="G12" s="389">
        <f t="shared" si="5"/>
        <v>-27117.95</v>
      </c>
      <c r="H12" s="389">
        <f t="shared" si="5"/>
        <v>2882.0499999999993</v>
      </c>
      <c r="I12" s="389">
        <f t="shared" si="5"/>
        <v>2882.0499999999993</v>
      </c>
      <c r="J12" s="389">
        <f t="shared" si="5"/>
        <v>2882.0499999999993</v>
      </c>
      <c r="K12" s="389">
        <f t="shared" si="5"/>
        <v>2882.0499999999993</v>
      </c>
      <c r="L12" s="389">
        <f t="shared" si="5"/>
        <v>2882.0499999999993</v>
      </c>
      <c r="M12" s="389">
        <f t="shared" si="5"/>
        <v>2882.0499999999993</v>
      </c>
      <c r="N12" s="389">
        <f t="shared" si="5"/>
        <v>2882.0499999999993</v>
      </c>
      <c r="O12" s="389">
        <f t="shared" si="5"/>
        <v>2882.0499999999993</v>
      </c>
      <c r="P12" s="389">
        <f t="shared" si="5"/>
        <v>2882.0499999999993</v>
      </c>
      <c r="Q12" s="389">
        <f t="shared" si="5"/>
        <v>2882.0499999999993</v>
      </c>
      <c r="R12" s="389">
        <f t="shared" si="5"/>
        <v>2882.0499999999993</v>
      </c>
      <c r="S12" s="389">
        <f t="shared" si="5"/>
        <v>2882.0499999999993</v>
      </c>
      <c r="T12" s="389">
        <f t="shared" si="5"/>
        <v>2882.0499999999993</v>
      </c>
      <c r="U12" s="389">
        <f t="shared" si="5"/>
        <v>2882.0499999999993</v>
      </c>
      <c r="V12" s="389">
        <f t="shared" si="5"/>
        <v>2882.0499999999993</v>
      </c>
      <c r="W12" s="389">
        <f t="shared" si="5"/>
        <v>2882.0499999999993</v>
      </c>
      <c r="X12" s="389">
        <f t="shared" si="5"/>
        <v>2882.0499999999993</v>
      </c>
      <c r="Y12" s="389">
        <f t="shared" si="5"/>
        <v>2882.0499999999993</v>
      </c>
      <c r="Z12" s="389">
        <f t="shared" si="5"/>
        <v>2882.0499999999993</v>
      </c>
      <c r="AA12" s="389">
        <f t="shared" si="5"/>
        <v>2882.0499999999993</v>
      </c>
      <c r="AB12" s="389">
        <f t="shared" si="5"/>
        <v>2882.0499999999993</v>
      </c>
      <c r="AC12" s="389">
        <f t="shared" si="5"/>
        <v>2882.0499999999993</v>
      </c>
      <c r="AD12" s="390">
        <f>SUM(E12:AC12)</f>
        <v>-27948.749999999949</v>
      </c>
      <c r="AE12" s="135"/>
    </row>
    <row r="13" spans="1:35" s="67" customFormat="1" ht="12.75" x14ac:dyDescent="0.2">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5"/>
    </row>
    <row r="14" spans="1:35" s="41" customFormat="1" x14ac:dyDescent="0.25">
      <c r="A14" s="138">
        <v>2</v>
      </c>
      <c r="B14" s="139" t="s">
        <v>124</v>
      </c>
      <c r="C14" s="139"/>
      <c r="D14" s="1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40"/>
      <c r="AE14" s="9"/>
    </row>
    <row r="15" spans="1:35" s="32" customFormat="1" ht="12.75" x14ac:dyDescent="0.2">
      <c r="A15" s="140"/>
      <c r="B15" s="141"/>
      <c r="C15" s="11" t="s">
        <v>125</v>
      </c>
      <c r="D15" s="98" t="s">
        <v>25</v>
      </c>
      <c r="E15" s="792">
        <f>Titullapa!B21</f>
        <v>0.04</v>
      </c>
      <c r="H15" s="142"/>
      <c r="I15" s="142"/>
      <c r="J15" s="142"/>
      <c r="K15" s="142"/>
      <c r="L15" s="142"/>
      <c r="M15" s="142"/>
      <c r="N15" s="142"/>
      <c r="O15" s="142"/>
      <c r="P15" s="142"/>
      <c r="Q15" s="142"/>
      <c r="R15" s="142"/>
      <c r="S15" s="142"/>
      <c r="T15" s="142"/>
      <c r="U15" s="142"/>
      <c r="V15" s="142"/>
      <c r="W15" s="142"/>
      <c r="X15" s="142"/>
      <c r="Y15" s="142"/>
      <c r="Z15" s="142"/>
      <c r="AA15" s="142"/>
      <c r="AB15" s="142"/>
      <c r="AC15" s="142"/>
      <c r="AE15" s="9"/>
    </row>
    <row r="16" spans="1:35" s="67" customFormat="1" ht="12.75" x14ac:dyDescent="0.2">
      <c r="A16" s="143"/>
      <c r="B16" s="793"/>
      <c r="C16" s="24" t="s">
        <v>126</v>
      </c>
      <c r="D16" s="144" t="s">
        <v>127</v>
      </c>
      <c r="E16" s="145">
        <v>0</v>
      </c>
      <c r="F16" s="145">
        <v>1</v>
      </c>
      <c r="G16" s="145">
        <v>2</v>
      </c>
      <c r="H16" s="145">
        <v>3</v>
      </c>
      <c r="I16" s="145">
        <v>4</v>
      </c>
      <c r="J16" s="145">
        <v>5</v>
      </c>
      <c r="K16" s="145">
        <v>6</v>
      </c>
      <c r="L16" s="145">
        <v>7</v>
      </c>
      <c r="M16" s="145">
        <v>8</v>
      </c>
      <c r="N16" s="145">
        <v>9</v>
      </c>
      <c r="O16" s="145">
        <v>10</v>
      </c>
      <c r="P16" s="145">
        <v>11</v>
      </c>
      <c r="Q16" s="145">
        <v>12</v>
      </c>
      <c r="R16" s="145">
        <v>13</v>
      </c>
      <c r="S16" s="145">
        <v>14</v>
      </c>
      <c r="T16" s="145">
        <v>15</v>
      </c>
      <c r="U16" s="145">
        <v>16</v>
      </c>
      <c r="V16" s="145">
        <v>17</v>
      </c>
      <c r="W16" s="145">
        <v>18</v>
      </c>
      <c r="X16" s="145">
        <v>19</v>
      </c>
      <c r="Y16" s="145">
        <v>20</v>
      </c>
      <c r="Z16" s="145">
        <v>21</v>
      </c>
      <c r="AA16" s="145">
        <v>22</v>
      </c>
      <c r="AB16" s="145">
        <v>23</v>
      </c>
      <c r="AC16" s="145">
        <v>24</v>
      </c>
      <c r="AD16" s="126"/>
      <c r="AE16" s="46"/>
      <c r="AF16" s="147"/>
    </row>
    <row r="17" spans="1:32" s="67" customFormat="1" ht="12.75" x14ac:dyDescent="0.2">
      <c r="A17" s="148"/>
      <c r="B17" s="794"/>
      <c r="C17" s="16" t="s">
        <v>128</v>
      </c>
      <c r="D17" s="149" t="s">
        <v>129</v>
      </c>
      <c r="E17" s="150">
        <f t="shared" ref="E17:P17" si="6">1/(1+$E$15)^E16</f>
        <v>1</v>
      </c>
      <c r="F17" s="150">
        <f t="shared" si="6"/>
        <v>0.96153846153846145</v>
      </c>
      <c r="G17" s="150">
        <f t="shared" si="6"/>
        <v>0.92455621301775137</v>
      </c>
      <c r="H17" s="150">
        <f t="shared" si="6"/>
        <v>0.88899635867091487</v>
      </c>
      <c r="I17" s="150">
        <f t="shared" si="6"/>
        <v>0.85480419102972571</v>
      </c>
      <c r="J17" s="150">
        <f t="shared" si="6"/>
        <v>0.82192710675935154</v>
      </c>
      <c r="K17" s="150">
        <f t="shared" si="6"/>
        <v>0.79031452573014571</v>
      </c>
      <c r="L17" s="150">
        <f t="shared" si="6"/>
        <v>0.75991781320206331</v>
      </c>
      <c r="M17" s="150">
        <f t="shared" si="6"/>
        <v>0.73069020500198378</v>
      </c>
      <c r="N17" s="150">
        <f t="shared" si="6"/>
        <v>0.70258673557883045</v>
      </c>
      <c r="O17" s="150">
        <f t="shared" si="6"/>
        <v>0.67556416882579851</v>
      </c>
      <c r="P17" s="150">
        <f t="shared" si="6"/>
        <v>0.6495809315632679</v>
      </c>
      <c r="Q17" s="150">
        <f t="shared" ref="Q17:AC17" si="7">1/(1+$E$15)^Q16</f>
        <v>0.62459704958006512</v>
      </c>
      <c r="R17" s="150">
        <f t="shared" si="7"/>
        <v>0.600574086134678</v>
      </c>
      <c r="S17" s="150">
        <f t="shared" si="7"/>
        <v>0.57747508282180582</v>
      </c>
      <c r="T17" s="150">
        <f t="shared" si="7"/>
        <v>0.55526450271327477</v>
      </c>
      <c r="U17" s="150">
        <f t="shared" si="7"/>
        <v>0.53390817568584104</v>
      </c>
      <c r="V17" s="150">
        <f t="shared" si="7"/>
        <v>0.51337324585177024</v>
      </c>
      <c r="W17" s="150">
        <f t="shared" si="7"/>
        <v>0.49362812101131748</v>
      </c>
      <c r="X17" s="150">
        <f t="shared" si="7"/>
        <v>0.47464242404934376</v>
      </c>
      <c r="Y17" s="150">
        <f t="shared" si="7"/>
        <v>0.45638694620129205</v>
      </c>
      <c r="Z17" s="150">
        <f t="shared" si="7"/>
        <v>0.43883360211662686</v>
      </c>
      <c r="AA17" s="150">
        <f t="shared" si="7"/>
        <v>0.42195538665060278</v>
      </c>
      <c r="AB17" s="150">
        <f t="shared" si="7"/>
        <v>0.40572633331788732</v>
      </c>
      <c r="AC17" s="150">
        <f t="shared" si="7"/>
        <v>0.39012147434412242</v>
      </c>
      <c r="AD17" s="127" t="s">
        <v>45</v>
      </c>
      <c r="AE17" s="46"/>
    </row>
    <row r="18" spans="1:32" s="32" customFormat="1" ht="12.75" x14ac:dyDescent="0.2">
      <c r="A18" s="90"/>
      <c r="B18" s="791" t="s">
        <v>58</v>
      </c>
      <c r="C18" s="91" t="s">
        <v>130</v>
      </c>
      <c r="D18" s="116" t="s">
        <v>24</v>
      </c>
      <c r="E18" s="377">
        <f t="shared" ref="E18:AC18" si="8">E6*E17</f>
        <v>7000</v>
      </c>
      <c r="F18" s="378">
        <f t="shared" si="8"/>
        <v>6730.7692307692305</v>
      </c>
      <c r="G18" s="378">
        <f t="shared" si="8"/>
        <v>6471.8934911242595</v>
      </c>
      <c r="H18" s="378">
        <f t="shared" si="8"/>
        <v>6222.9745106964037</v>
      </c>
      <c r="I18" s="378">
        <f t="shared" si="8"/>
        <v>5983.62933720808</v>
      </c>
      <c r="J18" s="378">
        <f t="shared" si="8"/>
        <v>5753.4897473154606</v>
      </c>
      <c r="K18" s="378">
        <f t="shared" si="8"/>
        <v>5532.2016801110203</v>
      </c>
      <c r="L18" s="378">
        <f t="shared" si="8"/>
        <v>5319.4246924144436</v>
      </c>
      <c r="M18" s="378">
        <f t="shared" si="8"/>
        <v>5114.8314350138862</v>
      </c>
      <c r="N18" s="378">
        <f t="shared" si="8"/>
        <v>4918.1071490518134</v>
      </c>
      <c r="O18" s="378">
        <f t="shared" si="8"/>
        <v>4728.9491817805892</v>
      </c>
      <c r="P18" s="378">
        <f t="shared" si="8"/>
        <v>4547.0665209428753</v>
      </c>
      <c r="Q18" s="378">
        <f t="shared" si="8"/>
        <v>4372.1793470604562</v>
      </c>
      <c r="R18" s="378">
        <f t="shared" si="8"/>
        <v>4204.0186029427459</v>
      </c>
      <c r="S18" s="378">
        <f t="shared" si="8"/>
        <v>4042.3255797526408</v>
      </c>
      <c r="T18" s="378">
        <f t="shared" si="8"/>
        <v>3886.8515189929235</v>
      </c>
      <c r="U18" s="378">
        <f t="shared" si="8"/>
        <v>3737.3572298008871</v>
      </c>
      <c r="V18" s="378">
        <f t="shared" si="8"/>
        <v>3593.6127209623919</v>
      </c>
      <c r="W18" s="378">
        <f t="shared" si="8"/>
        <v>3455.3968470792224</v>
      </c>
      <c r="X18" s="378">
        <f t="shared" si="8"/>
        <v>3322.4969683454065</v>
      </c>
      <c r="Y18" s="378">
        <f t="shared" si="8"/>
        <v>3194.7086234090443</v>
      </c>
      <c r="Z18" s="378">
        <f t="shared" si="8"/>
        <v>3071.8352148163881</v>
      </c>
      <c r="AA18" s="378">
        <f t="shared" si="8"/>
        <v>2953.6877065542194</v>
      </c>
      <c r="AB18" s="378">
        <f t="shared" si="8"/>
        <v>2840.0843332252111</v>
      </c>
      <c r="AC18" s="378">
        <f t="shared" si="8"/>
        <v>2730.850320408857</v>
      </c>
      <c r="AD18" s="379">
        <f t="shared" ref="AD18:AD24" si="9">SUM(E18:AC18)</f>
        <v>113728.74198977844</v>
      </c>
      <c r="AE18" s="9"/>
      <c r="AF18" s="89"/>
    </row>
    <row r="19" spans="1:32" s="32" customFormat="1" ht="12.75" x14ac:dyDescent="0.2">
      <c r="A19" s="93"/>
      <c r="B19" s="69" t="s">
        <v>59</v>
      </c>
      <c r="C19" s="32" t="s">
        <v>132</v>
      </c>
      <c r="D19" s="119" t="s">
        <v>24</v>
      </c>
      <c r="E19" s="380">
        <f t="shared" ref="E19:AC19" si="10">E7*E17</f>
        <v>4117.9500000000007</v>
      </c>
      <c r="F19" s="381">
        <f t="shared" si="10"/>
        <v>3959.5673076923081</v>
      </c>
      <c r="G19" s="381">
        <f t="shared" si="10"/>
        <v>3807.2762573964501</v>
      </c>
      <c r="H19" s="381">
        <f t="shared" si="10"/>
        <v>3660.8425551888945</v>
      </c>
      <c r="I19" s="381">
        <f t="shared" si="10"/>
        <v>3520.0409184508594</v>
      </c>
      <c r="J19" s="381">
        <f t="shared" si="10"/>
        <v>3384.6547292796722</v>
      </c>
      <c r="K19" s="381">
        <f t="shared" si="10"/>
        <v>3254.475701230454</v>
      </c>
      <c r="L19" s="381">
        <f t="shared" si="10"/>
        <v>3129.3035588754374</v>
      </c>
      <c r="M19" s="381">
        <f t="shared" si="10"/>
        <v>3008.9457296879195</v>
      </c>
      <c r="N19" s="381">
        <f t="shared" si="10"/>
        <v>2893.2170477768454</v>
      </c>
      <c r="O19" s="381">
        <f t="shared" si="10"/>
        <v>2781.9394690161976</v>
      </c>
      <c r="P19" s="381">
        <f t="shared" si="10"/>
        <v>2674.9417971309595</v>
      </c>
      <c r="Q19" s="381">
        <f t="shared" si="10"/>
        <v>2572.0594203182295</v>
      </c>
      <c r="R19" s="381">
        <f t="shared" si="10"/>
        <v>2473.1340579982975</v>
      </c>
      <c r="S19" s="381">
        <f t="shared" si="10"/>
        <v>2378.0135173060557</v>
      </c>
      <c r="T19" s="381">
        <f t="shared" si="10"/>
        <v>2286.5514589481304</v>
      </c>
      <c r="U19" s="381">
        <f t="shared" si="10"/>
        <v>2198.6071720655095</v>
      </c>
      <c r="V19" s="381">
        <f t="shared" si="10"/>
        <v>2114.0453577552976</v>
      </c>
      <c r="W19" s="381">
        <f t="shared" si="10"/>
        <v>2032.7359209185552</v>
      </c>
      <c r="X19" s="381">
        <f t="shared" si="10"/>
        <v>1954.5537701139954</v>
      </c>
      <c r="Y19" s="381">
        <f t="shared" si="10"/>
        <v>1879.378625109611</v>
      </c>
      <c r="Z19" s="381">
        <f t="shared" si="10"/>
        <v>1807.0948318361638</v>
      </c>
      <c r="AA19" s="381">
        <f t="shared" si="10"/>
        <v>1737.59118445785</v>
      </c>
      <c r="AB19" s="381">
        <f t="shared" si="10"/>
        <v>1670.7607542863943</v>
      </c>
      <c r="AC19" s="381">
        <f t="shared" si="10"/>
        <v>1606.5007252753792</v>
      </c>
      <c r="AD19" s="382">
        <f t="shared" si="9"/>
        <v>66904.181868115469</v>
      </c>
      <c r="AE19" s="9"/>
    </row>
    <row r="20" spans="1:32" s="32" customFormat="1" ht="12.75" x14ac:dyDescent="0.2">
      <c r="A20" s="93"/>
      <c r="B20" s="69" t="s">
        <v>60</v>
      </c>
      <c r="C20" s="69" t="s">
        <v>133</v>
      </c>
      <c r="D20" s="151" t="s">
        <v>24</v>
      </c>
      <c r="E20" s="380">
        <f t="shared" ref="E20:AC20" si="11">E8*E17</f>
        <v>35000</v>
      </c>
      <c r="F20" s="381">
        <f t="shared" si="11"/>
        <v>33653.846153846149</v>
      </c>
      <c r="G20" s="381">
        <f t="shared" si="11"/>
        <v>27736.686390532541</v>
      </c>
      <c r="H20" s="381">
        <f t="shared" si="11"/>
        <v>0</v>
      </c>
      <c r="I20" s="381">
        <f t="shared" si="11"/>
        <v>0</v>
      </c>
      <c r="J20" s="381">
        <f t="shared" si="11"/>
        <v>0</v>
      </c>
      <c r="K20" s="381">
        <f t="shared" si="11"/>
        <v>0</v>
      </c>
      <c r="L20" s="381">
        <f t="shared" si="11"/>
        <v>0</v>
      </c>
      <c r="M20" s="381">
        <f t="shared" si="11"/>
        <v>0</v>
      </c>
      <c r="N20" s="381">
        <f t="shared" si="11"/>
        <v>0</v>
      </c>
      <c r="O20" s="381">
        <f t="shared" si="11"/>
        <v>0</v>
      </c>
      <c r="P20" s="381">
        <f t="shared" si="11"/>
        <v>0</v>
      </c>
      <c r="Q20" s="381">
        <f t="shared" si="11"/>
        <v>0</v>
      </c>
      <c r="R20" s="381">
        <f t="shared" si="11"/>
        <v>0</v>
      </c>
      <c r="S20" s="381">
        <f t="shared" si="11"/>
        <v>0</v>
      </c>
      <c r="T20" s="381">
        <f t="shared" si="11"/>
        <v>0</v>
      </c>
      <c r="U20" s="381">
        <f t="shared" si="11"/>
        <v>0</v>
      </c>
      <c r="V20" s="381">
        <f t="shared" si="11"/>
        <v>0</v>
      </c>
      <c r="W20" s="381">
        <f t="shared" si="11"/>
        <v>0</v>
      </c>
      <c r="X20" s="381">
        <f t="shared" si="11"/>
        <v>0</v>
      </c>
      <c r="Y20" s="381">
        <f t="shared" si="11"/>
        <v>0</v>
      </c>
      <c r="Z20" s="381">
        <f t="shared" si="11"/>
        <v>0</v>
      </c>
      <c r="AA20" s="381">
        <f t="shared" si="11"/>
        <v>0</v>
      </c>
      <c r="AB20" s="381">
        <f t="shared" si="11"/>
        <v>0</v>
      </c>
      <c r="AC20" s="381">
        <f t="shared" si="11"/>
        <v>0</v>
      </c>
      <c r="AD20" s="382">
        <f t="shared" si="9"/>
        <v>96390.532544378701</v>
      </c>
      <c r="AE20" s="9"/>
      <c r="AF20" s="45"/>
    </row>
    <row r="21" spans="1:32" s="133" customFormat="1" ht="25.5" x14ac:dyDescent="0.2">
      <c r="A21" s="128"/>
      <c r="B21" s="129" t="s">
        <v>176</v>
      </c>
      <c r="C21" s="162" t="s">
        <v>177</v>
      </c>
      <c r="D21" s="130" t="s">
        <v>24</v>
      </c>
      <c r="E21" s="383">
        <f>E9*'15.RL Investīciju naudas plūsma'!E17</f>
        <v>35000</v>
      </c>
      <c r="F21" s="384">
        <f>F9*'15.RL Investīciju naudas plūsma'!F17</f>
        <v>33653.846153846149</v>
      </c>
      <c r="G21" s="384">
        <f>G9*'15.RL Investīciju naudas plūsma'!G17</f>
        <v>27736.686390532541</v>
      </c>
      <c r="H21" s="384">
        <f>H9*'15.RL Investīciju naudas plūsma'!H17</f>
        <v>0</v>
      </c>
      <c r="I21" s="384">
        <f>I9*'15.RL Investīciju naudas plūsma'!I17</f>
        <v>0</v>
      </c>
      <c r="J21" s="384">
        <f>J9*'15.RL Investīciju naudas plūsma'!J17</f>
        <v>0</v>
      </c>
      <c r="K21" s="384">
        <f>K9*'15.RL Investīciju naudas plūsma'!K17</f>
        <v>0</v>
      </c>
      <c r="L21" s="384">
        <f>L9*'15.RL Investīciju naudas plūsma'!L17</f>
        <v>0</v>
      </c>
      <c r="M21" s="384">
        <f>M9*'15.RL Investīciju naudas plūsma'!M17</f>
        <v>0</v>
      </c>
      <c r="N21" s="384">
        <f>N9*'15.RL Investīciju naudas plūsma'!N17</f>
        <v>0</v>
      </c>
      <c r="O21" s="384">
        <f>O9*'15.RL Investīciju naudas plūsma'!O17</f>
        <v>0</v>
      </c>
      <c r="P21" s="384">
        <f>P9*'15.RL Investīciju naudas plūsma'!P17</f>
        <v>0</v>
      </c>
      <c r="Q21" s="384">
        <f>Q9*'15.RL Investīciju naudas plūsma'!Q17</f>
        <v>0</v>
      </c>
      <c r="R21" s="384">
        <f>R9*'15.RL Investīciju naudas plūsma'!R17</f>
        <v>0</v>
      </c>
      <c r="S21" s="384">
        <f>S9*'15.RL Investīciju naudas plūsma'!S17</f>
        <v>0</v>
      </c>
      <c r="T21" s="384">
        <f>T9*'15.RL Investīciju naudas plūsma'!T17</f>
        <v>0</v>
      </c>
      <c r="U21" s="384">
        <f>U9*'15.RL Investīciju naudas plūsma'!U17</f>
        <v>0</v>
      </c>
      <c r="V21" s="384">
        <f>V9*'15.RL Investīciju naudas plūsma'!V17</f>
        <v>0</v>
      </c>
      <c r="W21" s="384">
        <f>W9*'15.RL Investīciju naudas plūsma'!W17</f>
        <v>0</v>
      </c>
      <c r="X21" s="384">
        <f>X9*'15.RL Investīciju naudas plūsma'!X17</f>
        <v>0</v>
      </c>
      <c r="Y21" s="384">
        <f>Y9*'15.RL Investīciju naudas plūsma'!Y17</f>
        <v>0</v>
      </c>
      <c r="Z21" s="384">
        <f>Z9*'15.RL Investīciju naudas plūsma'!Z17</f>
        <v>0</v>
      </c>
      <c r="AA21" s="384">
        <f>AA9*'15.RL Investīciju naudas plūsma'!AA17</f>
        <v>0</v>
      </c>
      <c r="AB21" s="384">
        <f>AB9*'15.RL Investīciju naudas plūsma'!AB17</f>
        <v>0</v>
      </c>
      <c r="AC21" s="384">
        <f>AC9*'15.RL Investīciju naudas plūsma'!AC17</f>
        <v>0</v>
      </c>
      <c r="AD21" s="391">
        <f t="shared" si="9"/>
        <v>96390.532544378701</v>
      </c>
      <c r="AE21" s="131"/>
      <c r="AF21" s="132"/>
    </row>
    <row r="22" spans="1:32" s="133" customFormat="1" ht="24" customHeight="1" x14ac:dyDescent="0.2">
      <c r="A22" s="128"/>
      <c r="B22" s="129" t="s">
        <v>316</v>
      </c>
      <c r="C22" s="162" t="s">
        <v>317</v>
      </c>
      <c r="D22" s="130" t="s">
        <v>24</v>
      </c>
      <c r="E22" s="383">
        <f>E17*E10</f>
        <v>35000</v>
      </c>
      <c r="F22" s="384">
        <f>F17*F10</f>
        <v>33653.846153846149</v>
      </c>
      <c r="G22" s="384">
        <f t="shared" ref="G22:J22" si="12">G17*G10</f>
        <v>27736.686390532541</v>
      </c>
      <c r="H22" s="384">
        <f t="shared" si="12"/>
        <v>0</v>
      </c>
      <c r="I22" s="384">
        <f t="shared" si="12"/>
        <v>0</v>
      </c>
      <c r="J22" s="384">
        <f t="shared" si="12"/>
        <v>0</v>
      </c>
      <c r="K22" s="385"/>
      <c r="L22" s="385"/>
      <c r="M22" s="385"/>
      <c r="N22" s="385"/>
      <c r="O22" s="385"/>
      <c r="P22" s="385"/>
      <c r="Q22" s="385"/>
      <c r="R22" s="385"/>
      <c r="S22" s="385"/>
      <c r="T22" s="385"/>
      <c r="U22" s="385"/>
      <c r="V22" s="385"/>
      <c r="W22" s="385"/>
      <c r="X22" s="385"/>
      <c r="Y22" s="385"/>
      <c r="Z22" s="385"/>
      <c r="AA22" s="385"/>
      <c r="AB22" s="385"/>
      <c r="AC22" s="385"/>
      <c r="AD22" s="391">
        <f t="shared" si="9"/>
        <v>96390.532544378701</v>
      </c>
      <c r="AE22" s="131"/>
      <c r="AF22" s="132"/>
    </row>
    <row r="23" spans="1:32" s="67" customFormat="1" ht="12.75" x14ac:dyDescent="0.2">
      <c r="A23" s="134"/>
      <c r="B23" s="32" t="s">
        <v>61</v>
      </c>
      <c r="C23" s="69" t="s">
        <v>134</v>
      </c>
      <c r="D23" s="151" t="s">
        <v>24</v>
      </c>
      <c r="E23" s="386">
        <f t="shared" ref="E23:P23" si="13">E11*E17</f>
        <v>0</v>
      </c>
      <c r="F23" s="387">
        <f t="shared" si="13"/>
        <v>0</v>
      </c>
      <c r="G23" s="387">
        <f t="shared" si="13"/>
        <v>0</v>
      </c>
      <c r="H23" s="387">
        <f t="shared" si="13"/>
        <v>0</v>
      </c>
      <c r="I23" s="387">
        <f t="shared" si="13"/>
        <v>0</v>
      </c>
      <c r="J23" s="387">
        <f t="shared" si="13"/>
        <v>0</v>
      </c>
      <c r="K23" s="387">
        <f t="shared" si="13"/>
        <v>0</v>
      </c>
      <c r="L23" s="387">
        <f t="shared" si="13"/>
        <v>0</v>
      </c>
      <c r="M23" s="387">
        <f t="shared" si="13"/>
        <v>0</v>
      </c>
      <c r="N23" s="387">
        <f t="shared" si="13"/>
        <v>0</v>
      </c>
      <c r="O23" s="387">
        <f t="shared" si="13"/>
        <v>0</v>
      </c>
      <c r="P23" s="387">
        <f t="shared" si="13"/>
        <v>0</v>
      </c>
      <c r="Q23" s="387">
        <f t="shared" ref="Q23:AC23" si="14">Q11*Q17</f>
        <v>0</v>
      </c>
      <c r="R23" s="387">
        <f t="shared" si="14"/>
        <v>0</v>
      </c>
      <c r="S23" s="387">
        <f t="shared" si="14"/>
        <v>0</v>
      </c>
      <c r="T23" s="387">
        <f t="shared" si="14"/>
        <v>0</v>
      </c>
      <c r="U23" s="387">
        <f t="shared" si="14"/>
        <v>0</v>
      </c>
      <c r="V23" s="387">
        <f t="shared" si="14"/>
        <v>0</v>
      </c>
      <c r="W23" s="387">
        <f t="shared" si="14"/>
        <v>0</v>
      </c>
      <c r="X23" s="387">
        <f t="shared" si="14"/>
        <v>0</v>
      </c>
      <c r="Y23" s="387">
        <f t="shared" si="14"/>
        <v>0</v>
      </c>
      <c r="Z23" s="387">
        <f t="shared" si="14"/>
        <v>0</v>
      </c>
      <c r="AA23" s="387">
        <f t="shared" si="14"/>
        <v>0</v>
      </c>
      <c r="AB23" s="387">
        <f t="shared" si="14"/>
        <v>0</v>
      </c>
      <c r="AC23" s="387">
        <f t="shared" si="14"/>
        <v>0</v>
      </c>
      <c r="AD23" s="382">
        <f t="shared" si="9"/>
        <v>0</v>
      </c>
      <c r="AE23" s="46"/>
    </row>
    <row r="24" spans="1:32" s="67" customFormat="1" ht="12.75" x14ac:dyDescent="0.2">
      <c r="A24" s="136"/>
      <c r="B24" s="59" t="s">
        <v>62</v>
      </c>
      <c r="C24" s="59" t="s">
        <v>135</v>
      </c>
      <c r="D24" s="121" t="s">
        <v>24</v>
      </c>
      <c r="E24" s="388">
        <f t="shared" ref="E24:P24" si="15">E12*E17</f>
        <v>-32117.95</v>
      </c>
      <c r="F24" s="389">
        <f t="shared" si="15"/>
        <v>-30882.64423076923</v>
      </c>
      <c r="G24" s="389">
        <f t="shared" si="15"/>
        <v>-25072.069156804733</v>
      </c>
      <c r="H24" s="389">
        <f t="shared" si="15"/>
        <v>2562.1319555075097</v>
      </c>
      <c r="I24" s="389">
        <f t="shared" si="15"/>
        <v>2463.5884187572206</v>
      </c>
      <c r="J24" s="389">
        <f t="shared" si="15"/>
        <v>2368.8350180357884</v>
      </c>
      <c r="K24" s="389">
        <f t="shared" si="15"/>
        <v>2277.7259788805659</v>
      </c>
      <c r="L24" s="389">
        <f t="shared" si="15"/>
        <v>2190.1211335390062</v>
      </c>
      <c r="M24" s="389">
        <f t="shared" si="15"/>
        <v>2105.8857053259667</v>
      </c>
      <c r="N24" s="389">
        <f t="shared" si="15"/>
        <v>2024.8901012749677</v>
      </c>
      <c r="O24" s="389">
        <f t="shared" si="15"/>
        <v>1947.0097127643921</v>
      </c>
      <c r="P24" s="389">
        <f t="shared" si="15"/>
        <v>1872.1247238119158</v>
      </c>
      <c r="Q24" s="389">
        <f t="shared" ref="Q24:AC24" si="16">Q12*Q17</f>
        <v>1800.1199267422262</v>
      </c>
      <c r="R24" s="389">
        <f t="shared" si="16"/>
        <v>1730.8845449444482</v>
      </c>
      <c r="S24" s="389">
        <f t="shared" si="16"/>
        <v>1664.3120624465851</v>
      </c>
      <c r="T24" s="389">
        <f t="shared" si="16"/>
        <v>1600.3000600447931</v>
      </c>
      <c r="U24" s="389">
        <f t="shared" si="16"/>
        <v>1538.7500577353778</v>
      </c>
      <c r="V24" s="389">
        <f t="shared" si="16"/>
        <v>1479.5673632070941</v>
      </c>
      <c r="W24" s="389">
        <f t="shared" si="16"/>
        <v>1422.6609261606673</v>
      </c>
      <c r="X24" s="389">
        <f t="shared" si="16"/>
        <v>1367.9431982314109</v>
      </c>
      <c r="Y24" s="389">
        <f t="shared" si="16"/>
        <v>1315.3299982994333</v>
      </c>
      <c r="Z24" s="389">
        <f t="shared" si="16"/>
        <v>1264.7403829802242</v>
      </c>
      <c r="AA24" s="389">
        <f t="shared" si="16"/>
        <v>1216.0965220963694</v>
      </c>
      <c r="AB24" s="389">
        <f t="shared" si="16"/>
        <v>1169.3235789388168</v>
      </c>
      <c r="AC24" s="389">
        <f t="shared" si="16"/>
        <v>1124.3495951334778</v>
      </c>
      <c r="AD24" s="390">
        <f t="shared" si="9"/>
        <v>-49565.972422715706</v>
      </c>
      <c r="AE24" s="65"/>
    </row>
    <row r="25" spans="1:32" s="67" customFormat="1" ht="12.75" x14ac:dyDescent="0.2">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46"/>
    </row>
    <row r="26" spans="1:32" s="41" customFormat="1" x14ac:dyDescent="0.25">
      <c r="A26" s="37">
        <v>3</v>
      </c>
      <c r="B26" s="38" t="s">
        <v>136</v>
      </c>
      <c r="C26" s="38"/>
      <c r="D26" s="38"/>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40"/>
      <c r="AE26" s="9"/>
    </row>
    <row r="27" spans="1:32" s="25" customFormat="1" ht="12.75" x14ac:dyDescent="0.2">
      <c r="A27" s="32"/>
      <c r="B27" s="32"/>
      <c r="C27" s="32"/>
      <c r="D27" s="118"/>
      <c r="E27" s="118"/>
      <c r="F27" s="113" t="s">
        <v>137</v>
      </c>
      <c r="G27" s="114"/>
      <c r="H27" s="115" t="s">
        <v>138</v>
      </c>
      <c r="I27" s="32"/>
      <c r="J27" s="32"/>
      <c r="K27" s="32"/>
      <c r="L27" s="32"/>
      <c r="M27" s="32"/>
      <c r="N27" s="32"/>
      <c r="O27" s="32"/>
      <c r="P27" s="32"/>
      <c r="Q27" s="32"/>
      <c r="R27" s="32"/>
      <c r="S27" s="32"/>
      <c r="T27" s="32"/>
      <c r="U27" s="32"/>
      <c r="V27" s="32"/>
      <c r="W27" s="32"/>
      <c r="X27" s="32"/>
      <c r="Y27" s="32"/>
      <c r="Z27" s="32"/>
      <c r="AA27" s="32"/>
      <c r="AB27" s="32"/>
      <c r="AC27" s="32"/>
      <c r="AD27" s="32"/>
      <c r="AE27" s="9"/>
      <c r="AF27" s="112"/>
    </row>
    <row r="28" spans="1:32" s="27" customFormat="1" ht="12.75" x14ac:dyDescent="0.2">
      <c r="A28" s="67"/>
      <c r="B28" s="69" t="s">
        <v>35</v>
      </c>
      <c r="C28" s="32" t="s">
        <v>91</v>
      </c>
      <c r="D28" s="32" t="s">
        <v>24</v>
      </c>
      <c r="E28" s="146"/>
      <c r="F28" s="795">
        <f>AD6</f>
        <v>175000</v>
      </c>
      <c r="G28" s="392"/>
      <c r="H28" s="795">
        <f>AD18</f>
        <v>113728.74198977844</v>
      </c>
      <c r="I28" s="32"/>
      <c r="J28" s="32"/>
      <c r="K28" s="32"/>
      <c r="L28" s="32"/>
      <c r="M28" s="32"/>
      <c r="N28" s="32"/>
      <c r="O28" s="32"/>
      <c r="P28" s="32"/>
      <c r="Q28" s="32"/>
      <c r="R28" s="32"/>
      <c r="S28" s="32"/>
      <c r="T28" s="32"/>
      <c r="U28" s="32"/>
      <c r="V28" s="32"/>
      <c r="W28" s="32"/>
      <c r="X28" s="32"/>
      <c r="Y28" s="32"/>
      <c r="Z28" s="32"/>
      <c r="AA28" s="32"/>
      <c r="AB28" s="32"/>
      <c r="AC28" s="32"/>
      <c r="AD28" s="67"/>
      <c r="AE28" s="67"/>
      <c r="AF28" s="152"/>
    </row>
    <row r="29" spans="1:32" s="27" customFormat="1" ht="12.75" x14ac:dyDescent="0.2">
      <c r="A29" s="67"/>
      <c r="B29" s="69" t="s">
        <v>36</v>
      </c>
      <c r="C29" s="32" t="s">
        <v>123</v>
      </c>
      <c r="D29" s="32" t="s">
        <v>24</v>
      </c>
      <c r="E29" s="146"/>
      <c r="F29" s="495">
        <f>AD7</f>
        <v>102948.74999999996</v>
      </c>
      <c r="G29" s="392"/>
      <c r="H29" s="495">
        <f>AD19</f>
        <v>66904.181868115469</v>
      </c>
      <c r="I29" s="32"/>
      <c r="J29" s="32"/>
      <c r="K29" s="32"/>
      <c r="L29" s="32"/>
      <c r="M29" s="32"/>
      <c r="N29" s="32"/>
      <c r="O29" s="32"/>
      <c r="P29" s="32"/>
      <c r="Q29" s="32"/>
      <c r="R29" s="32"/>
      <c r="S29" s="32"/>
      <c r="T29" s="32"/>
      <c r="U29" s="32"/>
      <c r="V29" s="32"/>
      <c r="W29" s="32"/>
      <c r="X29" s="32"/>
      <c r="Y29" s="32"/>
      <c r="Z29" s="32"/>
      <c r="AA29" s="32"/>
      <c r="AB29" s="32"/>
      <c r="AC29" s="32"/>
      <c r="AD29" s="67"/>
      <c r="AE29" s="67"/>
    </row>
    <row r="30" spans="1:32" s="27" customFormat="1" ht="12.75" x14ac:dyDescent="0.2">
      <c r="A30" s="67"/>
      <c r="B30" s="69" t="s">
        <v>139</v>
      </c>
      <c r="C30" s="153" t="s">
        <v>175</v>
      </c>
      <c r="D30" s="69" t="s">
        <v>24</v>
      </c>
      <c r="E30" s="146"/>
      <c r="F30" s="495">
        <f>AD9</f>
        <v>100000</v>
      </c>
      <c r="G30" s="392"/>
      <c r="H30" s="495">
        <f>AD21</f>
        <v>96390.532544378701</v>
      </c>
      <c r="I30" s="32"/>
      <c r="J30" s="32"/>
      <c r="K30" s="32"/>
      <c r="L30" s="32"/>
      <c r="M30" s="32"/>
      <c r="N30" s="32"/>
      <c r="O30" s="32"/>
      <c r="P30" s="32"/>
      <c r="Q30" s="32"/>
      <c r="R30" s="32"/>
      <c r="S30" s="32"/>
      <c r="T30" s="32"/>
      <c r="U30" s="32"/>
      <c r="V30" s="32"/>
      <c r="W30" s="32"/>
      <c r="X30" s="32"/>
      <c r="Y30" s="32"/>
      <c r="Z30" s="32"/>
      <c r="AA30" s="32"/>
      <c r="AB30" s="32"/>
      <c r="AC30" s="32"/>
      <c r="AD30" s="67"/>
      <c r="AE30" s="67"/>
      <c r="AF30" s="154"/>
    </row>
    <row r="31" spans="1:32" s="27" customFormat="1" ht="12.75" x14ac:dyDescent="0.2">
      <c r="A31" s="67"/>
      <c r="B31" s="32" t="s">
        <v>140</v>
      </c>
      <c r="C31" s="69" t="s">
        <v>87</v>
      </c>
      <c r="D31" s="69" t="s">
        <v>24</v>
      </c>
      <c r="E31" s="146"/>
      <c r="F31" s="495">
        <f>AD11</f>
        <v>0</v>
      </c>
      <c r="G31" s="392"/>
      <c r="H31" s="495">
        <f>AD23</f>
        <v>0</v>
      </c>
      <c r="I31" s="32"/>
      <c r="J31" s="32"/>
      <c r="K31" s="32"/>
      <c r="L31" s="32"/>
      <c r="M31" s="32"/>
      <c r="N31" s="32"/>
      <c r="O31" s="32"/>
      <c r="P31" s="32"/>
      <c r="Q31" s="32"/>
      <c r="R31" s="32"/>
      <c r="S31" s="32"/>
      <c r="T31" s="32"/>
      <c r="U31" s="32"/>
      <c r="V31" s="32"/>
      <c r="W31" s="32"/>
      <c r="X31" s="32"/>
      <c r="Y31" s="32"/>
      <c r="Z31" s="32"/>
      <c r="AA31" s="32"/>
      <c r="AB31" s="32"/>
      <c r="AC31" s="32"/>
      <c r="AD31" s="67"/>
      <c r="AE31" s="67"/>
    </row>
    <row r="32" spans="1:32" s="27" customFormat="1" ht="12.75" x14ac:dyDescent="0.2">
      <c r="A32" s="67"/>
      <c r="B32" s="32" t="s">
        <v>169</v>
      </c>
      <c r="C32" s="32" t="s">
        <v>102</v>
      </c>
      <c r="D32" s="32" t="s">
        <v>24</v>
      </c>
      <c r="E32" s="146"/>
      <c r="F32" s="495">
        <f>AD12</f>
        <v>-27948.749999999949</v>
      </c>
      <c r="G32" s="392"/>
      <c r="H32" s="495">
        <f>AD24</f>
        <v>-49565.972422715706</v>
      </c>
      <c r="I32" s="32"/>
      <c r="J32" s="32"/>
      <c r="K32" s="32"/>
      <c r="L32" s="32"/>
      <c r="M32" s="32"/>
      <c r="N32" s="32"/>
      <c r="O32" s="32"/>
      <c r="P32" s="32"/>
      <c r="Q32" s="32"/>
      <c r="R32" s="32"/>
      <c r="S32" s="32"/>
      <c r="T32" s="32"/>
      <c r="U32" s="32"/>
      <c r="V32" s="32"/>
      <c r="W32" s="32"/>
      <c r="X32" s="32"/>
      <c r="Y32" s="32"/>
      <c r="Z32" s="32"/>
      <c r="AA32" s="32"/>
      <c r="AB32" s="32"/>
      <c r="AC32" s="32"/>
      <c r="AD32" s="67"/>
      <c r="AE32" s="67"/>
    </row>
    <row r="33" spans="1:32" s="67" customFormat="1" ht="12.75" x14ac:dyDescent="0.2">
      <c r="E33" s="146"/>
      <c r="F33" s="198"/>
      <c r="G33" s="137"/>
      <c r="H33" s="198"/>
      <c r="I33" s="32"/>
      <c r="J33" s="32"/>
      <c r="K33" s="32"/>
      <c r="L33" s="32"/>
      <c r="M33" s="32"/>
      <c r="N33" s="32"/>
      <c r="O33" s="32"/>
      <c r="P33" s="32"/>
      <c r="Q33" s="32"/>
      <c r="R33" s="32"/>
      <c r="S33" s="32"/>
      <c r="T33" s="32"/>
      <c r="U33" s="32"/>
      <c r="V33" s="32"/>
      <c r="W33" s="32"/>
      <c r="X33" s="32"/>
      <c r="Y33" s="32"/>
      <c r="Z33" s="32"/>
      <c r="AA33" s="32"/>
      <c r="AB33" s="32"/>
      <c r="AC33" s="32"/>
    </row>
    <row r="34" spans="1:32" s="41" customFormat="1" x14ac:dyDescent="0.25">
      <c r="A34" s="37">
        <v>4</v>
      </c>
      <c r="B34" s="38" t="s">
        <v>142</v>
      </c>
      <c r="C34" s="38"/>
      <c r="D34" s="39"/>
      <c r="E34" s="39"/>
      <c r="F34" s="39"/>
      <c r="G34" s="39"/>
      <c r="H34" s="40"/>
      <c r="I34" s="32"/>
      <c r="J34" s="32"/>
      <c r="K34" s="32"/>
      <c r="L34" s="32"/>
      <c r="M34" s="32"/>
      <c r="N34" s="32"/>
      <c r="O34" s="32"/>
      <c r="P34" s="32"/>
      <c r="Q34" s="32"/>
      <c r="R34" s="32"/>
      <c r="S34" s="32"/>
      <c r="T34" s="32"/>
      <c r="U34" s="32"/>
      <c r="V34" s="32"/>
      <c r="W34" s="32"/>
      <c r="X34" s="32"/>
      <c r="Y34" s="32"/>
      <c r="Z34" s="32"/>
      <c r="AA34" s="32"/>
      <c r="AB34" s="32"/>
      <c r="AC34" s="32"/>
      <c r="AD34" s="67"/>
      <c r="AE34" s="67"/>
      <c r="AF34" s="9"/>
    </row>
    <row r="35" spans="1:32" s="32" customFormat="1" ht="38.25" x14ac:dyDescent="0.2">
      <c r="D35" s="118"/>
      <c r="E35" s="118"/>
      <c r="F35" s="155" t="s">
        <v>178</v>
      </c>
      <c r="G35" s="156" t="s">
        <v>179</v>
      </c>
      <c r="H35" s="118"/>
      <c r="AD35" s="67"/>
      <c r="AE35" s="67"/>
      <c r="AF35" s="9"/>
    </row>
    <row r="36" spans="1:32" s="67" customFormat="1" ht="12.75" x14ac:dyDescent="0.2">
      <c r="B36" s="796" t="s">
        <v>86</v>
      </c>
      <c r="C36" s="91" t="s">
        <v>180</v>
      </c>
      <c r="D36" s="157"/>
      <c r="E36" s="157"/>
      <c r="F36" s="797">
        <f>H32</f>
        <v>-49565.972422715706</v>
      </c>
      <c r="G36" s="346">
        <f>F36</f>
        <v>-49565.972422715706</v>
      </c>
      <c r="H36" s="158"/>
      <c r="I36" s="32"/>
      <c r="J36" s="32"/>
      <c r="K36" s="32"/>
      <c r="L36" s="32"/>
      <c r="M36" s="32"/>
      <c r="N36" s="32"/>
      <c r="O36" s="32"/>
      <c r="P36" s="32"/>
      <c r="Q36" s="32"/>
      <c r="R36" s="32"/>
      <c r="S36" s="32"/>
      <c r="T36" s="32"/>
      <c r="U36" s="32"/>
      <c r="V36" s="32"/>
      <c r="W36" s="32"/>
      <c r="X36" s="32"/>
      <c r="Y36" s="32"/>
      <c r="Z36" s="32"/>
      <c r="AA36" s="32"/>
      <c r="AB36" s="32"/>
      <c r="AC36" s="32"/>
    </row>
    <row r="37" spans="1:32" s="67" customFormat="1" ht="12.75" x14ac:dyDescent="0.2">
      <c r="B37" s="68" t="s">
        <v>112</v>
      </c>
      <c r="C37" s="69" t="s">
        <v>181</v>
      </c>
      <c r="D37" s="123"/>
      <c r="E37" s="123"/>
      <c r="F37" s="798">
        <f>IRR(E12:AC12,'7.DL Jūtīguma analīze_Invest'!K53)</f>
        <v>-2.7482616159058226E-2</v>
      </c>
      <c r="G37" s="799">
        <f>F37</f>
        <v>-2.7482616159058226E-2</v>
      </c>
      <c r="H37" s="158" t="s">
        <v>583</v>
      </c>
      <c r="J37" s="32"/>
      <c r="K37" s="32"/>
      <c r="L37" s="32"/>
      <c r="M37" s="32"/>
      <c r="N37" s="32"/>
      <c r="O37" s="32"/>
      <c r="P37" s="32"/>
      <c r="Q37" s="32"/>
      <c r="R37" s="32"/>
      <c r="S37" s="32"/>
      <c r="T37" s="32"/>
      <c r="U37" s="32"/>
      <c r="V37" s="32"/>
      <c r="W37" s="32"/>
      <c r="X37" s="32"/>
      <c r="Y37" s="32"/>
      <c r="Z37" s="32"/>
      <c r="AA37" s="32"/>
      <c r="AB37" s="32"/>
      <c r="AC37" s="32"/>
      <c r="AF37" s="66"/>
    </row>
    <row r="38" spans="1:32" s="67" customFormat="1" ht="12.75" x14ac:dyDescent="0.2">
      <c r="B38" s="68" t="s">
        <v>113</v>
      </c>
      <c r="C38" s="32" t="s">
        <v>182</v>
      </c>
      <c r="D38" s="123"/>
      <c r="E38" s="123"/>
      <c r="F38" s="800">
        <f>$H$28-$H$29+$H$31</f>
        <v>46824.560121662973</v>
      </c>
      <c r="G38" s="348">
        <f>F38</f>
        <v>46824.560121662973</v>
      </c>
      <c r="H38" s="32"/>
      <c r="I38" s="32"/>
      <c r="J38" s="32"/>
      <c r="K38" s="32"/>
      <c r="L38" s="32"/>
      <c r="M38" s="32"/>
      <c r="N38" s="32"/>
      <c r="O38" s="32"/>
      <c r="P38" s="32"/>
      <c r="Q38" s="32"/>
      <c r="R38" s="32"/>
      <c r="S38" s="32"/>
      <c r="T38" s="32"/>
      <c r="U38" s="32"/>
      <c r="V38" s="32"/>
      <c r="W38" s="32"/>
      <c r="X38" s="32"/>
      <c r="Y38" s="32"/>
      <c r="Z38" s="32"/>
      <c r="AA38" s="32"/>
      <c r="AB38" s="32"/>
      <c r="AC38" s="32"/>
    </row>
    <row r="39" spans="1:32" s="67" customFormat="1" ht="12.75" x14ac:dyDescent="0.2">
      <c r="B39" s="68" t="s">
        <v>114</v>
      </c>
      <c r="C39" s="69" t="s">
        <v>183</v>
      </c>
      <c r="D39" s="123"/>
      <c r="E39" s="123"/>
      <c r="F39" s="800">
        <f>-H30+$F$38</f>
        <v>-49565.972422715728</v>
      </c>
      <c r="G39" s="348">
        <f>-H30</f>
        <v>-96390.532544378701</v>
      </c>
      <c r="H39" s="32"/>
      <c r="I39" s="32"/>
      <c r="J39" s="32"/>
      <c r="K39" s="32"/>
      <c r="L39" s="32"/>
      <c r="M39" s="32"/>
      <c r="N39" s="32"/>
      <c r="O39" s="32"/>
      <c r="P39" s="32"/>
      <c r="Q39" s="32"/>
      <c r="R39" s="32"/>
      <c r="S39" s="32"/>
      <c r="T39" s="32"/>
      <c r="U39" s="32"/>
      <c r="V39" s="32"/>
      <c r="W39" s="32"/>
      <c r="X39" s="32"/>
      <c r="Y39" s="32"/>
      <c r="Z39" s="32"/>
      <c r="AA39" s="32"/>
      <c r="AB39" s="32"/>
      <c r="AC39" s="32"/>
      <c r="AF39" s="66"/>
    </row>
    <row r="40" spans="1:32" s="67" customFormat="1" ht="12.75" x14ac:dyDescent="0.2">
      <c r="B40" s="68" t="s">
        <v>115</v>
      </c>
      <c r="C40" s="32" t="s">
        <v>184</v>
      </c>
      <c r="D40" s="123"/>
      <c r="E40" s="123"/>
      <c r="F40" s="801">
        <f>IF(list!F2=2,IF(F39/(-H30)&lt;0%,0%,F39/(-H30)),100%)</f>
        <v>0.51422034005150141</v>
      </c>
      <c r="G40" s="802">
        <f>G39/-H30</f>
        <v>1</v>
      </c>
      <c r="H40" s="158" t="s">
        <v>311</v>
      </c>
      <c r="I40" s="32"/>
      <c r="J40" s="32"/>
      <c r="K40" s="32"/>
      <c r="L40" s="32"/>
      <c r="M40" s="32"/>
      <c r="N40" s="32"/>
      <c r="O40" s="32"/>
      <c r="P40" s="32"/>
      <c r="Q40" s="32"/>
      <c r="R40" s="32"/>
      <c r="S40" s="32"/>
      <c r="T40" s="32"/>
      <c r="U40" s="32"/>
      <c r="V40" s="32"/>
      <c r="W40" s="32"/>
      <c r="X40" s="32"/>
      <c r="Y40" s="32"/>
      <c r="Z40" s="32"/>
      <c r="AA40" s="32"/>
      <c r="AB40" s="32"/>
      <c r="AC40" s="32"/>
    </row>
    <row r="41" spans="1:32" s="67" customFormat="1" ht="12.75" x14ac:dyDescent="0.2">
      <c r="B41" s="68" t="s">
        <v>116</v>
      </c>
      <c r="C41" s="69" t="s">
        <v>185</v>
      </c>
      <c r="D41" s="123"/>
      <c r="E41" s="123"/>
      <c r="F41" s="800">
        <f>'10.AL Budžets'!G17</f>
        <v>100000</v>
      </c>
      <c r="G41" s="348">
        <f>F41</f>
        <v>100000</v>
      </c>
      <c r="H41" s="32"/>
      <c r="I41" s="32"/>
      <c r="J41" s="32"/>
      <c r="K41" s="32"/>
      <c r="L41" s="32"/>
      <c r="M41" s="32"/>
      <c r="N41" s="32"/>
      <c r="O41" s="32"/>
      <c r="P41" s="32"/>
      <c r="Q41" s="32"/>
      <c r="R41" s="32"/>
      <c r="S41" s="32"/>
      <c r="T41" s="32"/>
      <c r="U41" s="32"/>
      <c r="V41" s="32"/>
      <c r="W41" s="32"/>
      <c r="X41" s="32"/>
      <c r="Y41" s="32"/>
      <c r="Z41" s="32"/>
      <c r="AA41" s="32"/>
      <c r="AB41" s="32"/>
      <c r="AC41" s="32"/>
      <c r="AF41" s="66"/>
    </row>
    <row r="42" spans="1:32" s="67" customFormat="1" ht="12.75" x14ac:dyDescent="0.2">
      <c r="B42" s="68" t="s">
        <v>117</v>
      </c>
      <c r="C42" s="32" t="s">
        <v>186</v>
      </c>
      <c r="D42" s="123"/>
      <c r="E42" s="123"/>
      <c r="F42" s="800">
        <f>IF(F38&gt;0, F41*F40, 0)</f>
        <v>51422.034005150141</v>
      </c>
      <c r="G42" s="348">
        <f>IF(G38&lt;=0, G41*G40, 0)</f>
        <v>0</v>
      </c>
      <c r="H42" s="32"/>
      <c r="I42" s="32"/>
      <c r="J42" s="32"/>
      <c r="K42" s="32"/>
      <c r="L42" s="32"/>
      <c r="M42" s="32"/>
      <c r="N42" s="32"/>
      <c r="O42" s="32"/>
      <c r="P42" s="32"/>
      <c r="Q42" s="32"/>
      <c r="R42" s="32"/>
      <c r="S42" s="32"/>
      <c r="T42" s="32"/>
      <c r="U42" s="32"/>
      <c r="V42" s="32"/>
      <c r="W42" s="32"/>
      <c r="X42" s="32"/>
      <c r="Y42" s="32"/>
      <c r="Z42" s="32"/>
      <c r="AA42" s="32"/>
      <c r="AB42" s="32"/>
      <c r="AC42" s="32"/>
    </row>
    <row r="43" spans="1:32" s="67" customFormat="1" ht="12.75" x14ac:dyDescent="0.2">
      <c r="B43" s="803" t="s">
        <v>187</v>
      </c>
      <c r="C43" s="159" t="s">
        <v>188</v>
      </c>
      <c r="D43" s="160"/>
      <c r="E43" s="160"/>
      <c r="F43" s="804">
        <f>F42*('10.AL Budžets'!I17/'10.AL Budžets'!G17)</f>
        <v>9254.7895342938609</v>
      </c>
      <c r="G43" s="354">
        <f>G42*('10.AL Budžets'!I17/'10.AL Budžets'!G17)</f>
        <v>0</v>
      </c>
      <c r="H43" s="32"/>
      <c r="I43" s="32"/>
      <c r="J43" s="32"/>
      <c r="K43" s="32"/>
      <c r="L43" s="32"/>
      <c r="M43" s="32"/>
      <c r="N43" s="32"/>
      <c r="O43" s="32"/>
      <c r="P43" s="32"/>
      <c r="Q43" s="32"/>
      <c r="R43" s="32"/>
      <c r="S43" s="32"/>
      <c r="T43" s="32"/>
      <c r="U43" s="32"/>
      <c r="V43" s="32"/>
      <c r="W43" s="32"/>
      <c r="X43" s="32"/>
      <c r="Y43" s="32"/>
      <c r="Z43" s="32"/>
      <c r="AA43" s="32"/>
      <c r="AB43" s="32"/>
      <c r="AC43" s="32"/>
      <c r="AF43" s="66"/>
    </row>
    <row r="44" spans="1:32" s="32" customFormat="1" x14ac:dyDescent="0.25">
      <c r="A44" s="37"/>
      <c r="B44" s="38"/>
      <c r="C44" s="38"/>
      <c r="D44" s="38"/>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40"/>
      <c r="AE44" s="9"/>
    </row>
  </sheetData>
  <sheetProtection algorithmName="SHA-512" hashValue="xU/NC+Bnhy82bVH3nWITO4Bimfn89va0sjAX7KSmSWWBpLhlb7pac3ycg0WTNC7I3lV2q3gzfR+w1uKysB1U0Q==" saltValue="Xjvy30nvpm1EkIVbD7M01g==" spinCount="100000" sheet="1" objects="1" scenarios="1" formatCells="0" formatColumns="0" formatRows="0"/>
  <mergeCells count="2">
    <mergeCell ref="A1:F1"/>
    <mergeCell ref="A2:F2"/>
  </mergeCells>
  <dataValidations count="1">
    <dataValidation type="decimal" allowBlank="1" showInputMessage="1" showErrorMessage="1" sqref="E15">
      <formula1>0</formula1>
      <formula2>100</formula2>
    </dataValidation>
  </dataValidation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E61"/>
  <sheetViews>
    <sheetView workbookViewId="0">
      <selection sqref="A1:XFD1048576"/>
    </sheetView>
  </sheetViews>
  <sheetFormatPr defaultRowHeight="15" x14ac:dyDescent="0.25"/>
  <cols>
    <col min="1" max="3" width="9.140625" style="435"/>
    <col min="4" max="4" width="23.28515625" style="435" customWidth="1"/>
    <col min="5" max="5" width="9.140625" style="435"/>
    <col min="6" max="6" width="11" style="435" bestFit="1" customWidth="1"/>
    <col min="7" max="7" width="11.140625" style="435" customWidth="1"/>
    <col min="8" max="8" width="10.5703125" style="435" customWidth="1"/>
    <col min="9" max="19" width="11.5703125" style="435" customWidth="1"/>
    <col min="20" max="30" width="9.42578125" style="435" bestFit="1" customWidth="1"/>
    <col min="31" max="31" width="13.42578125" style="435" customWidth="1"/>
    <col min="32" max="16384" width="9.140625" style="435"/>
  </cols>
  <sheetData>
    <row r="1" spans="1:31" ht="26.25" x14ac:dyDescent="0.25">
      <c r="A1" s="977" t="s">
        <v>497</v>
      </c>
      <c r="B1" s="977"/>
      <c r="C1" s="977"/>
      <c r="D1" s="977"/>
      <c r="E1" s="977"/>
      <c r="F1" s="977"/>
      <c r="G1" s="9"/>
      <c r="H1" s="9"/>
      <c r="I1" s="9"/>
      <c r="J1" s="9"/>
      <c r="K1" s="9"/>
      <c r="L1" s="9"/>
      <c r="M1" s="9"/>
      <c r="N1" s="9"/>
      <c r="O1" s="9"/>
      <c r="P1" s="9"/>
      <c r="Q1" s="9"/>
      <c r="R1" s="9"/>
      <c r="S1" s="9"/>
      <c r="T1" s="9"/>
      <c r="U1" s="9"/>
      <c r="V1" s="9"/>
      <c r="W1" s="9"/>
      <c r="X1" s="9"/>
      <c r="Y1" s="9"/>
      <c r="Z1" s="9"/>
      <c r="AA1" s="9"/>
      <c r="AB1" s="9"/>
      <c r="AC1" s="9"/>
      <c r="AD1" s="9"/>
      <c r="AE1" s="9"/>
    </row>
    <row r="2" spans="1:31" ht="21" x14ac:dyDescent="0.35">
      <c r="A2" s="978" t="s">
        <v>412</v>
      </c>
      <c r="B2" s="978"/>
      <c r="C2" s="978"/>
      <c r="D2" s="978"/>
      <c r="E2" s="978"/>
      <c r="F2" s="979"/>
      <c r="G2" s="9"/>
      <c r="H2" s="9"/>
      <c r="I2" s="9"/>
      <c r="J2" s="9"/>
      <c r="K2" s="9"/>
      <c r="L2" s="9"/>
      <c r="M2" s="9"/>
      <c r="N2" s="9"/>
      <c r="O2" s="9"/>
      <c r="P2" s="9"/>
      <c r="Q2" s="9"/>
      <c r="R2" s="9"/>
      <c r="S2" s="9"/>
      <c r="T2" s="9"/>
      <c r="U2" s="9"/>
      <c r="V2" s="9"/>
      <c r="W2" s="9"/>
      <c r="X2" s="9"/>
      <c r="Y2" s="9"/>
      <c r="Z2" s="9"/>
      <c r="AA2" s="9"/>
      <c r="AB2" s="9"/>
      <c r="AC2" s="9"/>
      <c r="AD2" s="9"/>
      <c r="AE2" s="9"/>
    </row>
    <row r="3" spans="1:31" ht="15.75" x14ac:dyDescent="0.25">
      <c r="A3" s="190"/>
      <c r="B3" s="286"/>
      <c r="C3" s="286"/>
      <c r="D3" s="286"/>
      <c r="E3" s="287"/>
      <c r="F3" s="84">
        <f>'15.RL Investīciju naudas plūsma'!E3</f>
        <v>0</v>
      </c>
      <c r="G3" s="84">
        <f>'15.RL Investīciju naudas plūsma'!F3</f>
        <v>1</v>
      </c>
      <c r="H3" s="84">
        <f>'15.RL Investīciju naudas plūsma'!G3</f>
        <v>2</v>
      </c>
      <c r="I3" s="84">
        <f>'15.RL Investīciju naudas plūsma'!H3</f>
        <v>3</v>
      </c>
      <c r="J3" s="84">
        <f>'15.RL Investīciju naudas plūsma'!I3</f>
        <v>4</v>
      </c>
      <c r="K3" s="84">
        <f>'15.RL Investīciju naudas plūsma'!J3</f>
        <v>5</v>
      </c>
      <c r="L3" s="84">
        <f>'15.RL Investīciju naudas plūsma'!K3</f>
        <v>6</v>
      </c>
      <c r="M3" s="84">
        <f>'15.RL Investīciju naudas plūsma'!L3</f>
        <v>7</v>
      </c>
      <c r="N3" s="84">
        <f>'15.RL Investīciju naudas plūsma'!M3</f>
        <v>8</v>
      </c>
      <c r="O3" s="84">
        <f>'15.RL Investīciju naudas plūsma'!N3</f>
        <v>9</v>
      </c>
      <c r="P3" s="84">
        <f>'15.RL Investīciju naudas plūsma'!O3</f>
        <v>10</v>
      </c>
      <c r="Q3" s="84">
        <f>'15.RL Investīciju naudas plūsma'!P3</f>
        <v>11</v>
      </c>
      <c r="R3" s="84">
        <f>'15.RL Investīciju naudas plūsma'!Q3</f>
        <v>12</v>
      </c>
      <c r="S3" s="84">
        <f>'15.RL Investīciju naudas plūsma'!R3</f>
        <v>13</v>
      </c>
      <c r="T3" s="84">
        <f>'15.RL Investīciju naudas plūsma'!S3</f>
        <v>14</v>
      </c>
      <c r="U3" s="84">
        <f>'15.RL Investīciju naudas plūsma'!T3</f>
        <v>15</v>
      </c>
      <c r="V3" s="84">
        <f>'15.RL Investīciju naudas plūsma'!U3</f>
        <v>16</v>
      </c>
      <c r="W3" s="84">
        <f>'15.RL Investīciju naudas plūsma'!V3</f>
        <v>17</v>
      </c>
      <c r="X3" s="84">
        <f>'15.RL Investīciju naudas plūsma'!W3</f>
        <v>18</v>
      </c>
      <c r="Y3" s="84">
        <f>'15.RL Investīciju naudas plūsma'!X3</f>
        <v>19</v>
      </c>
      <c r="Z3" s="84">
        <f>'15.RL Investīciju naudas plūsma'!Y3</f>
        <v>20</v>
      </c>
      <c r="AA3" s="84">
        <f>'15.RL Investīciju naudas plūsma'!Z3</f>
        <v>21</v>
      </c>
      <c r="AB3" s="84">
        <f>'15.RL Investīciju naudas plūsma'!AA3</f>
        <v>22</v>
      </c>
      <c r="AC3" s="84">
        <f>'15.RL Investīciju naudas plūsma'!AB3</f>
        <v>23</v>
      </c>
      <c r="AD3" s="84">
        <f>'15.RL Investīciju naudas plūsma'!AC3</f>
        <v>24</v>
      </c>
      <c r="AE3" s="288"/>
    </row>
    <row r="4" spans="1:31" x14ac:dyDescent="0.25">
      <c r="A4" s="14"/>
      <c r="B4" s="15"/>
      <c r="C4" s="15"/>
      <c r="D4" s="16"/>
      <c r="E4" s="289" t="s">
        <v>44</v>
      </c>
      <c r="F4" s="87">
        <f>'15.RL Investīciju naudas plūsma'!E4</f>
        <v>2017</v>
      </c>
      <c r="G4" s="87">
        <f>'15.RL Investīciju naudas plūsma'!F4</f>
        <v>2018</v>
      </c>
      <c r="H4" s="87">
        <f>'15.RL Investīciju naudas plūsma'!G4</f>
        <v>2019</v>
      </c>
      <c r="I4" s="87">
        <f>'15.RL Investīciju naudas plūsma'!H4</f>
        <v>2020</v>
      </c>
      <c r="J4" s="87">
        <f>'15.RL Investīciju naudas plūsma'!I4</f>
        <v>2021</v>
      </c>
      <c r="K4" s="87">
        <f>'15.RL Investīciju naudas plūsma'!J4</f>
        <v>2022</v>
      </c>
      <c r="L4" s="87">
        <f>'15.RL Investīciju naudas plūsma'!K4</f>
        <v>2023</v>
      </c>
      <c r="M4" s="87">
        <f>'15.RL Investīciju naudas plūsma'!L4</f>
        <v>2024</v>
      </c>
      <c r="N4" s="87">
        <f>'15.RL Investīciju naudas plūsma'!M4</f>
        <v>2025</v>
      </c>
      <c r="O4" s="87">
        <f>'15.RL Investīciju naudas plūsma'!N4</f>
        <v>2026</v>
      </c>
      <c r="P4" s="87">
        <f>'15.RL Investīciju naudas plūsma'!O4</f>
        <v>2027</v>
      </c>
      <c r="Q4" s="87">
        <f>'15.RL Investīciju naudas plūsma'!P4</f>
        <v>2028</v>
      </c>
      <c r="R4" s="87">
        <f>'15.RL Investīciju naudas plūsma'!Q4</f>
        <v>2029</v>
      </c>
      <c r="S4" s="87">
        <f>'15.RL Investīciju naudas plūsma'!R4</f>
        <v>2030</v>
      </c>
      <c r="T4" s="87">
        <f>'15.RL Investīciju naudas plūsma'!S4</f>
        <v>2031</v>
      </c>
      <c r="U4" s="87">
        <f>'15.RL Investīciju naudas plūsma'!T4</f>
        <v>2032</v>
      </c>
      <c r="V4" s="87">
        <f>'15.RL Investīciju naudas plūsma'!U4</f>
        <v>2033</v>
      </c>
      <c r="W4" s="87">
        <f>'15.RL Investīciju naudas plūsma'!V4</f>
        <v>2034</v>
      </c>
      <c r="X4" s="87">
        <f>'15.RL Investīciju naudas plūsma'!W4</f>
        <v>2035</v>
      </c>
      <c r="Y4" s="87">
        <f>'15.RL Investīciju naudas plūsma'!X4</f>
        <v>2036</v>
      </c>
      <c r="Z4" s="87">
        <f>'15.RL Investīciju naudas plūsma'!Y4</f>
        <v>2037</v>
      </c>
      <c r="AA4" s="87">
        <f>'15.RL Investīciju naudas plūsma'!Z4</f>
        <v>2038</v>
      </c>
      <c r="AB4" s="87">
        <f>'15.RL Investīciju naudas plūsma'!AA4</f>
        <v>2039</v>
      </c>
      <c r="AC4" s="87">
        <f>'15.RL Investīciju naudas plūsma'!AB4</f>
        <v>2040</v>
      </c>
      <c r="AD4" s="87">
        <f>'15.RL Investīciju naudas plūsma'!AC4</f>
        <v>2041</v>
      </c>
      <c r="AE4" s="127" t="s">
        <v>45</v>
      </c>
    </row>
    <row r="5" spans="1:31" x14ac:dyDescent="0.25">
      <c r="A5" s="37">
        <v>1</v>
      </c>
      <c r="B5" s="38" t="s">
        <v>46</v>
      </c>
      <c r="C5" s="38"/>
      <c r="D5" s="38"/>
      <c r="E5" s="38"/>
      <c r="F5" s="39"/>
      <c r="G5" s="39"/>
      <c r="H5" s="39"/>
      <c r="I5" s="39"/>
      <c r="J5" s="39"/>
      <c r="K5" s="39"/>
      <c r="L5" s="39"/>
      <c r="M5" s="39"/>
      <c r="N5" s="39"/>
      <c r="O5" s="39"/>
      <c r="P5" s="39"/>
      <c r="Q5" s="39"/>
      <c r="R5" s="39"/>
      <c r="S5" s="39"/>
      <c r="T5" s="39"/>
      <c r="U5" s="39"/>
      <c r="V5" s="39"/>
      <c r="W5" s="39"/>
      <c r="X5" s="39"/>
      <c r="Y5" s="39"/>
      <c r="Z5" s="39"/>
      <c r="AA5" s="39"/>
      <c r="AB5" s="39"/>
      <c r="AC5" s="39"/>
      <c r="AD5" s="39"/>
      <c r="AE5" s="40"/>
    </row>
    <row r="6" spans="1:31" x14ac:dyDescent="0.25">
      <c r="A6" s="239"/>
      <c r="B6" s="240" t="s">
        <v>31</v>
      </c>
      <c r="C6" s="240" t="s">
        <v>332</v>
      </c>
      <c r="D6" s="240"/>
      <c r="E6" s="290" t="s">
        <v>24</v>
      </c>
      <c r="F6" s="393">
        <f>'12. AL Soc.ekonom.anal.'!E8</f>
        <v>7500</v>
      </c>
      <c r="G6" s="394">
        <f>'12. AL Soc.ekonom.anal.'!F8</f>
        <v>7500</v>
      </c>
      <c r="H6" s="394">
        <f>'12. AL Soc.ekonom.anal.'!G8</f>
        <v>7500</v>
      </c>
      <c r="I6" s="394">
        <f>'12. AL Soc.ekonom.anal.'!H8</f>
        <v>7500</v>
      </c>
      <c r="J6" s="394">
        <f>'12. AL Soc.ekonom.anal.'!I8</f>
        <v>7500</v>
      </c>
      <c r="K6" s="394">
        <f>'12. AL Soc.ekonom.anal.'!J8</f>
        <v>7500</v>
      </c>
      <c r="L6" s="394">
        <f>'12. AL Soc.ekonom.anal.'!K8</f>
        <v>7500</v>
      </c>
      <c r="M6" s="394">
        <f>'12. AL Soc.ekonom.anal.'!L8</f>
        <v>7500</v>
      </c>
      <c r="N6" s="394">
        <f>'12. AL Soc.ekonom.anal.'!M8</f>
        <v>7500</v>
      </c>
      <c r="O6" s="394">
        <f>'12. AL Soc.ekonom.anal.'!N8</f>
        <v>7500</v>
      </c>
      <c r="P6" s="394">
        <f>'12. AL Soc.ekonom.anal.'!O8</f>
        <v>7500</v>
      </c>
      <c r="Q6" s="394">
        <f>'12. AL Soc.ekonom.anal.'!P8</f>
        <v>7500</v>
      </c>
      <c r="R6" s="394">
        <f>'12. AL Soc.ekonom.anal.'!Q8</f>
        <v>7500</v>
      </c>
      <c r="S6" s="394">
        <f>'12. AL Soc.ekonom.anal.'!R8</f>
        <v>7500</v>
      </c>
      <c r="T6" s="394">
        <f>'12. AL Soc.ekonom.anal.'!S8</f>
        <v>7500</v>
      </c>
      <c r="U6" s="394">
        <f>'12. AL Soc.ekonom.anal.'!T8</f>
        <v>7500</v>
      </c>
      <c r="V6" s="394">
        <f>'12. AL Soc.ekonom.anal.'!U8</f>
        <v>7500</v>
      </c>
      <c r="W6" s="394">
        <f>'12. AL Soc.ekonom.anal.'!V8</f>
        <v>7500</v>
      </c>
      <c r="X6" s="394">
        <f>'12. AL Soc.ekonom.anal.'!W8</f>
        <v>7500</v>
      </c>
      <c r="Y6" s="394">
        <f>'12. AL Soc.ekonom.anal.'!X8</f>
        <v>7500</v>
      </c>
      <c r="Z6" s="394">
        <f>'12. AL Soc.ekonom.anal.'!Y8</f>
        <v>7500</v>
      </c>
      <c r="AA6" s="394">
        <f>'12. AL Soc.ekonom.anal.'!Z8</f>
        <v>7500</v>
      </c>
      <c r="AB6" s="394">
        <f>'12. AL Soc.ekonom.anal.'!AA8</f>
        <v>7500</v>
      </c>
      <c r="AC6" s="394">
        <f>'12. AL Soc.ekonom.anal.'!AB8</f>
        <v>7500</v>
      </c>
      <c r="AD6" s="394">
        <f>'12. AL Soc.ekonom.anal.'!AC8</f>
        <v>7500</v>
      </c>
      <c r="AE6" s="395">
        <f t="shared" ref="AE6:AE13" si="0">SUM(F6:AD6)</f>
        <v>187500</v>
      </c>
    </row>
    <row r="7" spans="1:31" x14ac:dyDescent="0.25">
      <c r="A7" s="215"/>
      <c r="B7" s="25" t="s">
        <v>32</v>
      </c>
      <c r="C7" s="25" t="str">
        <f>'[1]10. AL soc.ekonom. anal.'!C9</f>
        <v>Finanšu ieguvumi</v>
      </c>
      <c r="D7" s="25"/>
      <c r="E7" s="31" t="s">
        <v>24</v>
      </c>
      <c r="F7" s="359">
        <f>'12. AL Soc.ekonom.anal.'!E9</f>
        <v>7000</v>
      </c>
      <c r="G7" s="316">
        <f>'12. AL Soc.ekonom.anal.'!F9</f>
        <v>7000</v>
      </c>
      <c r="H7" s="316">
        <f>'12. AL Soc.ekonom.anal.'!G9</f>
        <v>7000</v>
      </c>
      <c r="I7" s="316">
        <f>'12. AL Soc.ekonom.anal.'!H9</f>
        <v>7000</v>
      </c>
      <c r="J7" s="316">
        <f>'12. AL Soc.ekonom.anal.'!I9</f>
        <v>7000</v>
      </c>
      <c r="K7" s="316">
        <f>'12. AL Soc.ekonom.anal.'!J9</f>
        <v>7000</v>
      </c>
      <c r="L7" s="316">
        <f>'12. AL Soc.ekonom.anal.'!K9</f>
        <v>7000</v>
      </c>
      <c r="M7" s="316">
        <f>'12. AL Soc.ekonom.anal.'!L9</f>
        <v>7000</v>
      </c>
      <c r="N7" s="316">
        <f>'12. AL Soc.ekonom.anal.'!M9</f>
        <v>7000</v>
      </c>
      <c r="O7" s="316">
        <f>'12. AL Soc.ekonom.anal.'!N9</f>
        <v>7000</v>
      </c>
      <c r="P7" s="316">
        <f>'12. AL Soc.ekonom.anal.'!O9</f>
        <v>7000</v>
      </c>
      <c r="Q7" s="316">
        <f>'12. AL Soc.ekonom.anal.'!P9</f>
        <v>7000</v>
      </c>
      <c r="R7" s="316">
        <f>'12. AL Soc.ekonom.anal.'!Q9</f>
        <v>7000</v>
      </c>
      <c r="S7" s="316">
        <f>'12. AL Soc.ekonom.anal.'!R9</f>
        <v>7000</v>
      </c>
      <c r="T7" s="316">
        <f>'12. AL Soc.ekonom.anal.'!S9</f>
        <v>7000</v>
      </c>
      <c r="U7" s="316">
        <f>'12. AL Soc.ekonom.anal.'!T9</f>
        <v>7000</v>
      </c>
      <c r="V7" s="316">
        <f>'12. AL Soc.ekonom.anal.'!U9</f>
        <v>7000</v>
      </c>
      <c r="W7" s="316">
        <f>'12. AL Soc.ekonom.anal.'!V9</f>
        <v>7000</v>
      </c>
      <c r="X7" s="316">
        <f>'12. AL Soc.ekonom.anal.'!W9</f>
        <v>7000</v>
      </c>
      <c r="Y7" s="316">
        <f>'12. AL Soc.ekonom.anal.'!X9</f>
        <v>7000</v>
      </c>
      <c r="Z7" s="316">
        <f>'12. AL Soc.ekonom.anal.'!Y9</f>
        <v>7000</v>
      </c>
      <c r="AA7" s="316">
        <f>'12. AL Soc.ekonom.anal.'!Z9</f>
        <v>7000</v>
      </c>
      <c r="AB7" s="316">
        <f>'12. AL Soc.ekonom.anal.'!AA9</f>
        <v>7000</v>
      </c>
      <c r="AC7" s="316">
        <f>'12. AL Soc.ekonom.anal.'!AB9</f>
        <v>7000</v>
      </c>
      <c r="AD7" s="316">
        <f>'12. AL Soc.ekonom.anal.'!AC9</f>
        <v>7000</v>
      </c>
      <c r="AE7" s="396">
        <f t="shared" si="0"/>
        <v>175000</v>
      </c>
    </row>
    <row r="8" spans="1:31" x14ac:dyDescent="0.25">
      <c r="A8" s="215"/>
      <c r="B8" s="310" t="s">
        <v>93</v>
      </c>
      <c r="C8" s="27" t="str">
        <f>'[1]10. AL soc.ekonom. anal.'!C12</f>
        <v>Sociālekonomiskie un finanšu ieguvumi</v>
      </c>
      <c r="D8" s="25"/>
      <c r="E8" s="31" t="s">
        <v>24</v>
      </c>
      <c r="F8" s="359">
        <f>'12. AL Soc.ekonom.anal.'!E12</f>
        <v>14500</v>
      </c>
      <c r="G8" s="316">
        <f>'12. AL Soc.ekonom.anal.'!F12</f>
        <v>14500</v>
      </c>
      <c r="H8" s="316">
        <f>'12. AL Soc.ekonom.anal.'!G12</f>
        <v>14500</v>
      </c>
      <c r="I8" s="316">
        <f>'12. AL Soc.ekonom.anal.'!H12</f>
        <v>14500</v>
      </c>
      <c r="J8" s="316">
        <f>'12. AL Soc.ekonom.anal.'!I12</f>
        <v>14500</v>
      </c>
      <c r="K8" s="316">
        <f>'12. AL Soc.ekonom.anal.'!J12</f>
        <v>14500</v>
      </c>
      <c r="L8" s="316">
        <f>'12. AL Soc.ekonom.anal.'!K12</f>
        <v>14500</v>
      </c>
      <c r="M8" s="316">
        <f>'12. AL Soc.ekonom.anal.'!L12</f>
        <v>14500</v>
      </c>
      <c r="N8" s="316">
        <f>'12. AL Soc.ekonom.anal.'!M12</f>
        <v>14500</v>
      </c>
      <c r="O8" s="316">
        <f>'12. AL Soc.ekonom.anal.'!N12</f>
        <v>14500</v>
      </c>
      <c r="P8" s="316">
        <f>'12. AL Soc.ekonom.anal.'!O12</f>
        <v>14500</v>
      </c>
      <c r="Q8" s="316">
        <f>'12. AL Soc.ekonom.anal.'!P12</f>
        <v>14500</v>
      </c>
      <c r="R8" s="316">
        <f>'12. AL Soc.ekonom.anal.'!Q12</f>
        <v>14500</v>
      </c>
      <c r="S8" s="316">
        <f>'12. AL Soc.ekonom.anal.'!R12</f>
        <v>14500</v>
      </c>
      <c r="T8" s="316">
        <f>'12. AL Soc.ekonom.anal.'!S12</f>
        <v>14500</v>
      </c>
      <c r="U8" s="316">
        <f>'12. AL Soc.ekonom.anal.'!T12</f>
        <v>14500</v>
      </c>
      <c r="V8" s="316">
        <f>'12. AL Soc.ekonom.anal.'!U12</f>
        <v>14500</v>
      </c>
      <c r="W8" s="316">
        <f>'12. AL Soc.ekonom.anal.'!V12</f>
        <v>14500</v>
      </c>
      <c r="X8" s="316">
        <f>'12. AL Soc.ekonom.anal.'!W12</f>
        <v>14500</v>
      </c>
      <c r="Y8" s="316">
        <f>'12. AL Soc.ekonom.anal.'!X12</f>
        <v>14500</v>
      </c>
      <c r="Z8" s="316">
        <f>'12. AL Soc.ekonom.anal.'!Y12</f>
        <v>14500</v>
      </c>
      <c r="AA8" s="316">
        <f>'12. AL Soc.ekonom.anal.'!Z12</f>
        <v>14500</v>
      </c>
      <c r="AB8" s="316">
        <f>'12. AL Soc.ekonom.anal.'!AA12</f>
        <v>14500</v>
      </c>
      <c r="AC8" s="316">
        <f>'12. AL Soc.ekonom.anal.'!AB12</f>
        <v>14500</v>
      </c>
      <c r="AD8" s="316">
        <f>'12. AL Soc.ekonom.anal.'!AC12</f>
        <v>14500</v>
      </c>
      <c r="AE8" s="396">
        <f t="shared" si="0"/>
        <v>362500</v>
      </c>
    </row>
    <row r="9" spans="1:31" x14ac:dyDescent="0.25">
      <c r="A9" s="215"/>
      <c r="B9" s="310" t="s">
        <v>158</v>
      </c>
      <c r="C9" s="25" t="str">
        <f>'[1]10. AL soc.ekonom. anal.'!C13</f>
        <v>Sociālekonomiskie zaudējumi</v>
      </c>
      <c r="D9" s="25"/>
      <c r="E9" s="31" t="s">
        <v>24</v>
      </c>
      <c r="F9" s="359">
        <f>'12. AL Soc.ekonom.anal.'!E13</f>
        <v>4500</v>
      </c>
      <c r="G9" s="316">
        <f>'12. AL Soc.ekonom.anal.'!F13</f>
        <v>4500</v>
      </c>
      <c r="H9" s="316">
        <f>'12. AL Soc.ekonom.anal.'!G13</f>
        <v>4500</v>
      </c>
      <c r="I9" s="316">
        <f>'12. AL Soc.ekonom.anal.'!H13</f>
        <v>4500</v>
      </c>
      <c r="J9" s="316">
        <f>'12. AL Soc.ekonom.anal.'!I13</f>
        <v>4500</v>
      </c>
      <c r="K9" s="316">
        <f>'12. AL Soc.ekonom.anal.'!J13</f>
        <v>4500</v>
      </c>
      <c r="L9" s="316">
        <f>'12. AL Soc.ekonom.anal.'!K13</f>
        <v>4500</v>
      </c>
      <c r="M9" s="316">
        <f>'12. AL Soc.ekonom.anal.'!L13</f>
        <v>4500</v>
      </c>
      <c r="N9" s="316">
        <f>'12. AL Soc.ekonom.anal.'!M13</f>
        <v>4500</v>
      </c>
      <c r="O9" s="316">
        <f>'12. AL Soc.ekonom.anal.'!N13</f>
        <v>4500</v>
      </c>
      <c r="P9" s="316">
        <f>'12. AL Soc.ekonom.anal.'!O13</f>
        <v>4500</v>
      </c>
      <c r="Q9" s="316">
        <f>'12. AL Soc.ekonom.anal.'!P13</f>
        <v>4500</v>
      </c>
      <c r="R9" s="316">
        <f>'12. AL Soc.ekonom.anal.'!Q13</f>
        <v>4500</v>
      </c>
      <c r="S9" s="316">
        <f>'12. AL Soc.ekonom.anal.'!R13</f>
        <v>4500</v>
      </c>
      <c r="T9" s="316">
        <f>'12. AL Soc.ekonom.anal.'!S13</f>
        <v>4500</v>
      </c>
      <c r="U9" s="316">
        <f>'12. AL Soc.ekonom.anal.'!T13</f>
        <v>4500</v>
      </c>
      <c r="V9" s="316">
        <f>'12. AL Soc.ekonom.anal.'!U13</f>
        <v>4500</v>
      </c>
      <c r="W9" s="316">
        <f>'12. AL Soc.ekonom.anal.'!V13</f>
        <v>4500</v>
      </c>
      <c r="X9" s="316">
        <f>'12. AL Soc.ekonom.anal.'!W13</f>
        <v>4500</v>
      </c>
      <c r="Y9" s="316">
        <f>'12. AL Soc.ekonom.anal.'!X13</f>
        <v>4500</v>
      </c>
      <c r="Z9" s="316">
        <f>'12. AL Soc.ekonom.anal.'!Y13</f>
        <v>4500</v>
      </c>
      <c r="AA9" s="316">
        <f>'12. AL Soc.ekonom.anal.'!Z13</f>
        <v>4500</v>
      </c>
      <c r="AB9" s="316">
        <f>'12. AL Soc.ekonom.anal.'!AA13</f>
        <v>4500</v>
      </c>
      <c r="AC9" s="316">
        <f>'12. AL Soc.ekonom.anal.'!AB13</f>
        <v>4500</v>
      </c>
      <c r="AD9" s="316">
        <f>'12. AL Soc.ekonom.anal.'!AC13</f>
        <v>4500</v>
      </c>
      <c r="AE9" s="396">
        <f t="shared" si="0"/>
        <v>112500</v>
      </c>
    </row>
    <row r="10" spans="1:31" x14ac:dyDescent="0.25">
      <c r="A10" s="215"/>
      <c r="B10" s="310" t="s">
        <v>94</v>
      </c>
      <c r="C10" s="25" t="str">
        <f>'[1]10. AL soc.ekonom. anal.'!C14</f>
        <v>Finanšu izmaksas</v>
      </c>
      <c r="D10" s="25"/>
      <c r="E10" s="31" t="s">
        <v>24</v>
      </c>
      <c r="F10" s="359">
        <f>'12. AL Soc.ekonom.anal.'!E14</f>
        <v>39117.949999999997</v>
      </c>
      <c r="G10" s="316">
        <f>'12. AL Soc.ekonom.anal.'!F14</f>
        <v>39117.949999999997</v>
      </c>
      <c r="H10" s="316">
        <f>'12. AL Soc.ekonom.anal.'!G14</f>
        <v>34117.949999999997</v>
      </c>
      <c r="I10" s="316">
        <f>'12. AL Soc.ekonom.anal.'!H14</f>
        <v>4117.9500000000007</v>
      </c>
      <c r="J10" s="316">
        <f>'12. AL Soc.ekonom.anal.'!I14</f>
        <v>4117.9500000000007</v>
      </c>
      <c r="K10" s="316">
        <f>'12. AL Soc.ekonom.anal.'!J14</f>
        <v>4117.9500000000007</v>
      </c>
      <c r="L10" s="316">
        <f>'12. AL Soc.ekonom.anal.'!K14</f>
        <v>4117.9500000000007</v>
      </c>
      <c r="M10" s="316">
        <f>'12. AL Soc.ekonom.anal.'!L14</f>
        <v>4117.9500000000007</v>
      </c>
      <c r="N10" s="316">
        <f>'12. AL Soc.ekonom.anal.'!M14</f>
        <v>4117.9500000000007</v>
      </c>
      <c r="O10" s="316">
        <f>'12. AL Soc.ekonom.anal.'!N14</f>
        <v>4117.9500000000007</v>
      </c>
      <c r="P10" s="316">
        <f>'12. AL Soc.ekonom.anal.'!O14</f>
        <v>4117.9500000000007</v>
      </c>
      <c r="Q10" s="316">
        <f>'12. AL Soc.ekonom.anal.'!P14</f>
        <v>4117.9500000000007</v>
      </c>
      <c r="R10" s="316">
        <f>'12. AL Soc.ekonom.anal.'!Q14</f>
        <v>4117.9500000000007</v>
      </c>
      <c r="S10" s="316">
        <f>'12. AL Soc.ekonom.anal.'!R14</f>
        <v>4117.9500000000007</v>
      </c>
      <c r="T10" s="316">
        <f>'12. AL Soc.ekonom.anal.'!S14</f>
        <v>4117.9500000000007</v>
      </c>
      <c r="U10" s="316">
        <f>'12. AL Soc.ekonom.anal.'!T14</f>
        <v>4117.9500000000007</v>
      </c>
      <c r="V10" s="316">
        <f>'12. AL Soc.ekonom.anal.'!U14</f>
        <v>4117.9500000000007</v>
      </c>
      <c r="W10" s="316">
        <f>'12. AL Soc.ekonom.anal.'!V14</f>
        <v>4117.9500000000007</v>
      </c>
      <c r="X10" s="316">
        <f>'12. AL Soc.ekonom.anal.'!W14</f>
        <v>4117.9500000000007</v>
      </c>
      <c r="Y10" s="316">
        <f>'12. AL Soc.ekonom.anal.'!X14</f>
        <v>4117.9500000000007</v>
      </c>
      <c r="Z10" s="316">
        <f>'12. AL Soc.ekonom.anal.'!Y14</f>
        <v>4117.9500000000007</v>
      </c>
      <c r="AA10" s="316">
        <f>'12. AL Soc.ekonom.anal.'!Z14</f>
        <v>4117.9500000000007</v>
      </c>
      <c r="AB10" s="316">
        <f>'12. AL Soc.ekonom.anal.'!AA14</f>
        <v>4117.9500000000007</v>
      </c>
      <c r="AC10" s="316">
        <f>'12. AL Soc.ekonom.anal.'!AB14</f>
        <v>4117.9500000000007</v>
      </c>
      <c r="AD10" s="316">
        <f>'12. AL Soc.ekonom.anal.'!AC14</f>
        <v>4117.9500000000007</v>
      </c>
      <c r="AE10" s="396">
        <f t="shared" si="0"/>
        <v>202948.75000000017</v>
      </c>
    </row>
    <row r="11" spans="1:31" x14ac:dyDescent="0.25">
      <c r="A11" s="215"/>
      <c r="B11" s="311" t="s">
        <v>95</v>
      </c>
      <c r="C11" s="25" t="str">
        <f>'[1]10. AL soc.ekonom. anal.'!C21</f>
        <v xml:space="preserve">Fiskālās korekcijas </v>
      </c>
      <c r="D11" s="25"/>
      <c r="E11" s="31" t="s">
        <v>24</v>
      </c>
      <c r="F11" s="359">
        <f>'12. AL Soc.ekonom.anal.'!E21</f>
        <v>771.8</v>
      </c>
      <c r="G11" s="316">
        <f>'12. AL Soc.ekonom.anal.'!F21</f>
        <v>771.8</v>
      </c>
      <c r="H11" s="316">
        <f>'12. AL Soc.ekonom.anal.'!G21</f>
        <v>771.8</v>
      </c>
      <c r="I11" s="316">
        <f>'12. AL Soc.ekonom.anal.'!H21</f>
        <v>771.8</v>
      </c>
      <c r="J11" s="316">
        <f>'12. AL Soc.ekonom.anal.'!I21</f>
        <v>771.8</v>
      </c>
      <c r="K11" s="316">
        <f>'12. AL Soc.ekonom.anal.'!J21</f>
        <v>771.8</v>
      </c>
      <c r="L11" s="316">
        <f>'12. AL Soc.ekonom.anal.'!K21</f>
        <v>771.8</v>
      </c>
      <c r="M11" s="316">
        <f>'12. AL Soc.ekonom.anal.'!L21</f>
        <v>771.8</v>
      </c>
      <c r="N11" s="316">
        <f>'12. AL Soc.ekonom.anal.'!M21</f>
        <v>771.8</v>
      </c>
      <c r="O11" s="316">
        <f>'12. AL Soc.ekonom.anal.'!N21</f>
        <v>771.8</v>
      </c>
      <c r="P11" s="316">
        <f>'12. AL Soc.ekonom.anal.'!O21</f>
        <v>771.8</v>
      </c>
      <c r="Q11" s="316">
        <f>'12. AL Soc.ekonom.anal.'!P21</f>
        <v>771.8</v>
      </c>
      <c r="R11" s="316">
        <f>'12. AL Soc.ekonom.anal.'!Q21</f>
        <v>771.8</v>
      </c>
      <c r="S11" s="316">
        <f>'12. AL Soc.ekonom.anal.'!R21</f>
        <v>771.8</v>
      </c>
      <c r="T11" s="316">
        <f>'12. AL Soc.ekonom.anal.'!S21</f>
        <v>771.8</v>
      </c>
      <c r="U11" s="316">
        <f>'12. AL Soc.ekonom.anal.'!T21</f>
        <v>771.8</v>
      </c>
      <c r="V11" s="316">
        <f>'12. AL Soc.ekonom.anal.'!U21</f>
        <v>771.8</v>
      </c>
      <c r="W11" s="316">
        <f>'12. AL Soc.ekonom.anal.'!V21</f>
        <v>771.8</v>
      </c>
      <c r="X11" s="316">
        <f>'12. AL Soc.ekonom.anal.'!W21</f>
        <v>771.8</v>
      </c>
      <c r="Y11" s="316">
        <f>'12. AL Soc.ekonom.anal.'!X21</f>
        <v>771.8</v>
      </c>
      <c r="Z11" s="316">
        <f>'12. AL Soc.ekonom.anal.'!Y21</f>
        <v>771.8</v>
      </c>
      <c r="AA11" s="316">
        <f>'12. AL Soc.ekonom.anal.'!Z21</f>
        <v>771.8</v>
      </c>
      <c r="AB11" s="316">
        <f>'12. AL Soc.ekonom.anal.'!AA21</f>
        <v>771.8</v>
      </c>
      <c r="AC11" s="316">
        <f>'12. AL Soc.ekonom.anal.'!AB21</f>
        <v>771.8</v>
      </c>
      <c r="AD11" s="316">
        <f>'12. AL Soc.ekonom.anal.'!AC21</f>
        <v>771.8</v>
      </c>
      <c r="AE11" s="396">
        <f t="shared" si="0"/>
        <v>19294.999999999993</v>
      </c>
    </row>
    <row r="12" spans="1:31" x14ac:dyDescent="0.25">
      <c r="A12" s="215"/>
      <c r="B12" s="311" t="s">
        <v>161</v>
      </c>
      <c r="C12" s="27" t="str">
        <f>'[1]10. AL soc.ekonom. anal.'!C25</f>
        <v>Finanšu un sociālekonomiskās izmaksas</v>
      </c>
      <c r="D12" s="25"/>
      <c r="E12" s="31" t="s">
        <v>24</v>
      </c>
      <c r="F12" s="325">
        <f>'12. AL Soc.ekonom.anal.'!E25</f>
        <v>42846.149999999994</v>
      </c>
      <c r="G12" s="326">
        <f>'12. AL Soc.ekonom.anal.'!F25</f>
        <v>42846.149999999994</v>
      </c>
      <c r="H12" s="326">
        <f>'12. AL Soc.ekonom.anal.'!G25</f>
        <v>37846.149999999994</v>
      </c>
      <c r="I12" s="326">
        <f>'12. AL Soc.ekonom.anal.'!H25</f>
        <v>7846.1500000000005</v>
      </c>
      <c r="J12" s="326">
        <f>'12. AL Soc.ekonom.anal.'!I25</f>
        <v>7846.1500000000005</v>
      </c>
      <c r="K12" s="326">
        <f>'12. AL Soc.ekonom.anal.'!J25</f>
        <v>7846.1500000000005</v>
      </c>
      <c r="L12" s="326">
        <f>'12. AL Soc.ekonom.anal.'!K25</f>
        <v>7846.1500000000005</v>
      </c>
      <c r="M12" s="326">
        <f>'12. AL Soc.ekonom.anal.'!L25</f>
        <v>7846.1500000000005</v>
      </c>
      <c r="N12" s="326">
        <f>'12. AL Soc.ekonom.anal.'!M25</f>
        <v>7846.1500000000005</v>
      </c>
      <c r="O12" s="326">
        <f>'12. AL Soc.ekonom.anal.'!N25</f>
        <v>7846.1500000000005</v>
      </c>
      <c r="P12" s="326">
        <f>'12. AL Soc.ekonom.anal.'!O25</f>
        <v>7846.1500000000005</v>
      </c>
      <c r="Q12" s="326">
        <f>'12. AL Soc.ekonom.anal.'!P25</f>
        <v>7846.1500000000005</v>
      </c>
      <c r="R12" s="326">
        <f>'12. AL Soc.ekonom.anal.'!Q25</f>
        <v>7846.1500000000005</v>
      </c>
      <c r="S12" s="326">
        <f>'12. AL Soc.ekonom.anal.'!R25</f>
        <v>7846.1500000000005</v>
      </c>
      <c r="T12" s="326">
        <f>'12. AL Soc.ekonom.anal.'!S25</f>
        <v>7846.1500000000005</v>
      </c>
      <c r="U12" s="326">
        <f>'12. AL Soc.ekonom.anal.'!T25</f>
        <v>7846.1500000000005</v>
      </c>
      <c r="V12" s="326">
        <f>'12. AL Soc.ekonom.anal.'!U25</f>
        <v>7846.1500000000005</v>
      </c>
      <c r="W12" s="326">
        <f>'12. AL Soc.ekonom.anal.'!V25</f>
        <v>7846.1500000000005</v>
      </c>
      <c r="X12" s="326">
        <f>'12. AL Soc.ekonom.anal.'!W25</f>
        <v>7846.1500000000005</v>
      </c>
      <c r="Y12" s="326">
        <f>'12. AL Soc.ekonom.anal.'!X25</f>
        <v>7846.1500000000005</v>
      </c>
      <c r="Z12" s="326">
        <f>'12. AL Soc.ekonom.anal.'!Y25</f>
        <v>7846.1500000000005</v>
      </c>
      <c r="AA12" s="326">
        <f>'12. AL Soc.ekonom.anal.'!Z25</f>
        <v>7846.1500000000005</v>
      </c>
      <c r="AB12" s="326">
        <f>'12. AL Soc.ekonom.anal.'!AA25</f>
        <v>7846.1500000000005</v>
      </c>
      <c r="AC12" s="326">
        <f>'12. AL Soc.ekonom.anal.'!AB25</f>
        <v>7846.1500000000005</v>
      </c>
      <c r="AD12" s="326">
        <f>'12. AL Soc.ekonom.anal.'!AC25</f>
        <v>7846.1500000000005</v>
      </c>
      <c r="AE12" s="396">
        <f t="shared" si="0"/>
        <v>296153.75</v>
      </c>
    </row>
    <row r="13" spans="1:31" x14ac:dyDescent="0.25">
      <c r="A13" s="25"/>
      <c r="B13" s="311" t="s">
        <v>323</v>
      </c>
      <c r="C13" s="27" t="s">
        <v>102</v>
      </c>
      <c r="D13" s="25"/>
      <c r="E13" s="31" t="s">
        <v>24</v>
      </c>
      <c r="F13" s="328">
        <f>'12. AL Soc.ekonom.anal.'!E26</f>
        <v>-28346.149999999994</v>
      </c>
      <c r="G13" s="329">
        <f>'12. AL Soc.ekonom.anal.'!F26</f>
        <v>-28346.149999999994</v>
      </c>
      <c r="H13" s="329">
        <f>'12. AL Soc.ekonom.anal.'!G26</f>
        <v>-23346.149999999994</v>
      </c>
      <c r="I13" s="329">
        <f>'12. AL Soc.ekonom.anal.'!H26</f>
        <v>6653.8499999999995</v>
      </c>
      <c r="J13" s="329">
        <f>'12. AL Soc.ekonom.anal.'!I26</f>
        <v>6653.8499999999995</v>
      </c>
      <c r="K13" s="329">
        <f>'12. AL Soc.ekonom.anal.'!J26</f>
        <v>6653.8499999999995</v>
      </c>
      <c r="L13" s="329">
        <f>'12. AL Soc.ekonom.anal.'!K26</f>
        <v>6653.8499999999995</v>
      </c>
      <c r="M13" s="329">
        <f>'12. AL Soc.ekonom.anal.'!L26</f>
        <v>6653.8499999999995</v>
      </c>
      <c r="N13" s="329">
        <f>'12. AL Soc.ekonom.anal.'!M26</f>
        <v>6653.8499999999995</v>
      </c>
      <c r="O13" s="329">
        <f>'12. AL Soc.ekonom.anal.'!N26</f>
        <v>6653.8499999999995</v>
      </c>
      <c r="P13" s="329">
        <f>'12. AL Soc.ekonom.anal.'!O26</f>
        <v>6653.8499999999995</v>
      </c>
      <c r="Q13" s="329">
        <f>'12. AL Soc.ekonom.anal.'!P26</f>
        <v>6653.8499999999995</v>
      </c>
      <c r="R13" s="329">
        <f>'12. AL Soc.ekonom.anal.'!Q26</f>
        <v>6653.8499999999995</v>
      </c>
      <c r="S13" s="329">
        <f>'12. AL Soc.ekonom.anal.'!R26</f>
        <v>6653.8499999999995</v>
      </c>
      <c r="T13" s="329">
        <f>'12. AL Soc.ekonom.anal.'!S26</f>
        <v>6653.8499999999995</v>
      </c>
      <c r="U13" s="329">
        <f>'12. AL Soc.ekonom.anal.'!T26</f>
        <v>6653.8499999999995</v>
      </c>
      <c r="V13" s="329">
        <f>'12. AL Soc.ekonom.anal.'!U26</f>
        <v>6653.8499999999995</v>
      </c>
      <c r="W13" s="329">
        <f>'12. AL Soc.ekonom.anal.'!V26</f>
        <v>6653.8499999999995</v>
      </c>
      <c r="X13" s="329">
        <f>'12. AL Soc.ekonom.anal.'!W26</f>
        <v>6653.8499999999995</v>
      </c>
      <c r="Y13" s="329">
        <f>'12. AL Soc.ekonom.anal.'!X26</f>
        <v>6653.8499999999995</v>
      </c>
      <c r="Z13" s="329">
        <f>'12. AL Soc.ekonom.anal.'!Y26</f>
        <v>6653.8499999999995</v>
      </c>
      <c r="AA13" s="329">
        <f>'12. AL Soc.ekonom.anal.'!Z26</f>
        <v>6653.8499999999995</v>
      </c>
      <c r="AB13" s="329">
        <f>'12. AL Soc.ekonom.anal.'!AA26</f>
        <v>6653.8499999999995</v>
      </c>
      <c r="AC13" s="329">
        <f>'12. AL Soc.ekonom.anal.'!AB26</f>
        <v>6653.8499999999995</v>
      </c>
      <c r="AD13" s="329">
        <f>'12. AL Soc.ekonom.anal.'!AC26</f>
        <v>6653.8499999999995</v>
      </c>
      <c r="AE13" s="397">
        <f t="shared" si="0"/>
        <v>66346.250000000015</v>
      </c>
    </row>
    <row r="14" spans="1:31" x14ac:dyDescent="0.25">
      <c r="A14" s="245"/>
      <c r="B14" s="246"/>
      <c r="C14" s="228"/>
      <c r="D14" s="246"/>
      <c r="E14" s="3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2"/>
    </row>
    <row r="15" spans="1:31" x14ac:dyDescent="0.25">
      <c r="A15" s="37">
        <v>2</v>
      </c>
      <c r="B15" s="38" t="s">
        <v>124</v>
      </c>
      <c r="C15" s="38"/>
      <c r="D15" s="38"/>
      <c r="E15" s="38"/>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4"/>
    </row>
    <row r="16" spans="1:31" x14ac:dyDescent="0.25">
      <c r="A16" s="235"/>
      <c r="B16" s="295"/>
      <c r="C16" s="236" t="s">
        <v>413</v>
      </c>
      <c r="D16" s="236"/>
      <c r="E16" s="296" t="s">
        <v>25</v>
      </c>
      <c r="F16" s="297">
        <f>Titullapa!B22</f>
        <v>0.05</v>
      </c>
      <c r="G16" s="196"/>
      <c r="H16" s="9"/>
      <c r="I16" s="100"/>
      <c r="J16" s="100"/>
      <c r="K16" s="100"/>
      <c r="L16" s="100"/>
      <c r="M16" s="100"/>
      <c r="N16" s="100"/>
      <c r="O16" s="100"/>
      <c r="P16" s="100"/>
      <c r="Q16" s="100"/>
      <c r="R16" s="100"/>
      <c r="S16" s="100"/>
      <c r="T16" s="100"/>
      <c r="U16" s="100"/>
      <c r="V16" s="100"/>
      <c r="W16" s="100"/>
      <c r="X16" s="100"/>
      <c r="Y16" s="100"/>
      <c r="Z16" s="100"/>
      <c r="AA16" s="100"/>
      <c r="AB16" s="100"/>
      <c r="AC16" s="100"/>
      <c r="AD16" s="100"/>
      <c r="AE16" s="9"/>
    </row>
    <row r="17" spans="1:31" x14ac:dyDescent="0.25">
      <c r="A17" s="235"/>
      <c r="B17" s="235"/>
      <c r="C17" s="236" t="s">
        <v>126</v>
      </c>
      <c r="D17" s="236"/>
      <c r="E17" s="296" t="s">
        <v>127</v>
      </c>
      <c r="F17" s="298">
        <f>F3</f>
        <v>0</v>
      </c>
      <c r="G17" s="298">
        <f t="shared" ref="G17:AD17" si="1">G3</f>
        <v>1</v>
      </c>
      <c r="H17" s="298">
        <f t="shared" si="1"/>
        <v>2</v>
      </c>
      <c r="I17" s="298">
        <f t="shared" si="1"/>
        <v>3</v>
      </c>
      <c r="J17" s="298">
        <f t="shared" si="1"/>
        <v>4</v>
      </c>
      <c r="K17" s="298">
        <f t="shared" si="1"/>
        <v>5</v>
      </c>
      <c r="L17" s="298">
        <f t="shared" si="1"/>
        <v>6</v>
      </c>
      <c r="M17" s="298">
        <f t="shared" si="1"/>
        <v>7</v>
      </c>
      <c r="N17" s="298">
        <f t="shared" si="1"/>
        <v>8</v>
      </c>
      <c r="O17" s="298">
        <f t="shared" si="1"/>
        <v>9</v>
      </c>
      <c r="P17" s="298">
        <f t="shared" si="1"/>
        <v>10</v>
      </c>
      <c r="Q17" s="298">
        <f t="shared" si="1"/>
        <v>11</v>
      </c>
      <c r="R17" s="298">
        <f t="shared" si="1"/>
        <v>12</v>
      </c>
      <c r="S17" s="298">
        <f t="shared" si="1"/>
        <v>13</v>
      </c>
      <c r="T17" s="298">
        <f t="shared" si="1"/>
        <v>14</v>
      </c>
      <c r="U17" s="298">
        <f t="shared" si="1"/>
        <v>15</v>
      </c>
      <c r="V17" s="298">
        <f t="shared" si="1"/>
        <v>16</v>
      </c>
      <c r="W17" s="298">
        <f t="shared" si="1"/>
        <v>17</v>
      </c>
      <c r="X17" s="298">
        <f t="shared" si="1"/>
        <v>18</v>
      </c>
      <c r="Y17" s="298">
        <f t="shared" si="1"/>
        <v>19</v>
      </c>
      <c r="Z17" s="298">
        <f t="shared" si="1"/>
        <v>20</v>
      </c>
      <c r="AA17" s="298">
        <f t="shared" si="1"/>
        <v>21</v>
      </c>
      <c r="AB17" s="298">
        <f t="shared" si="1"/>
        <v>22</v>
      </c>
      <c r="AC17" s="298">
        <f t="shared" si="1"/>
        <v>23</v>
      </c>
      <c r="AD17" s="298">
        <f t="shared" si="1"/>
        <v>24</v>
      </c>
      <c r="AE17" s="17"/>
    </row>
    <row r="18" spans="1:31" x14ac:dyDescent="0.25">
      <c r="A18" s="235"/>
      <c r="B18" s="235"/>
      <c r="C18" s="236" t="s">
        <v>128</v>
      </c>
      <c r="D18" s="236"/>
      <c r="E18" s="821" t="s">
        <v>129</v>
      </c>
      <c r="F18" s="299">
        <f t="shared" ref="F18:AD18" si="2">1/(1+$F$16)^F17</f>
        <v>1</v>
      </c>
      <c r="G18" s="299">
        <f t="shared" si="2"/>
        <v>0.95238095238095233</v>
      </c>
      <c r="H18" s="299">
        <f t="shared" si="2"/>
        <v>0.90702947845804982</v>
      </c>
      <c r="I18" s="299">
        <f t="shared" si="2"/>
        <v>0.86383759853147601</v>
      </c>
      <c r="J18" s="299">
        <f t="shared" si="2"/>
        <v>0.82270247479188197</v>
      </c>
      <c r="K18" s="299">
        <f t="shared" si="2"/>
        <v>0.78352616646845896</v>
      </c>
      <c r="L18" s="299">
        <f t="shared" si="2"/>
        <v>0.74621539663662761</v>
      </c>
      <c r="M18" s="299">
        <f t="shared" si="2"/>
        <v>0.71068133013012147</v>
      </c>
      <c r="N18" s="299">
        <f t="shared" si="2"/>
        <v>0.67683936202868722</v>
      </c>
      <c r="O18" s="299">
        <f t="shared" si="2"/>
        <v>0.64460891621779726</v>
      </c>
      <c r="P18" s="299">
        <f t="shared" si="2"/>
        <v>0.61391325354075932</v>
      </c>
      <c r="Q18" s="299">
        <f t="shared" si="2"/>
        <v>0.5846792890864374</v>
      </c>
      <c r="R18" s="299">
        <f t="shared" si="2"/>
        <v>0.5568374181775595</v>
      </c>
      <c r="S18" s="299">
        <f t="shared" si="2"/>
        <v>0.53032135064529462</v>
      </c>
      <c r="T18" s="299">
        <f t="shared" si="2"/>
        <v>0.50506795299551888</v>
      </c>
      <c r="U18" s="299">
        <f t="shared" si="2"/>
        <v>0.48101709809097021</v>
      </c>
      <c r="V18" s="299">
        <f t="shared" si="2"/>
        <v>0.45811152199140021</v>
      </c>
      <c r="W18" s="299">
        <f t="shared" si="2"/>
        <v>0.43629668761085727</v>
      </c>
      <c r="X18" s="299">
        <f t="shared" si="2"/>
        <v>0.41552065486748313</v>
      </c>
      <c r="Y18" s="299">
        <f t="shared" si="2"/>
        <v>0.39573395701665059</v>
      </c>
      <c r="Z18" s="299">
        <f t="shared" si="2"/>
        <v>0.37688948287300061</v>
      </c>
      <c r="AA18" s="299">
        <f t="shared" si="2"/>
        <v>0.35894236464095297</v>
      </c>
      <c r="AB18" s="299">
        <f t="shared" si="2"/>
        <v>0.3418498710866219</v>
      </c>
      <c r="AC18" s="299">
        <f t="shared" si="2"/>
        <v>0.32557130579678267</v>
      </c>
      <c r="AD18" s="299">
        <f t="shared" si="2"/>
        <v>0.31006791028265024</v>
      </c>
      <c r="AE18" s="17"/>
    </row>
    <row r="19" spans="1:31" x14ac:dyDescent="0.25">
      <c r="A19" s="239"/>
      <c r="B19" s="240" t="s">
        <v>58</v>
      </c>
      <c r="C19" s="240" t="s">
        <v>369</v>
      </c>
      <c r="D19" s="240"/>
      <c r="E19" s="71" t="s">
        <v>24</v>
      </c>
      <c r="F19" s="322">
        <f t="shared" ref="F19:AD19" si="3">F6*F18</f>
        <v>7500</v>
      </c>
      <c r="G19" s="323">
        <f t="shared" si="3"/>
        <v>7142.8571428571422</v>
      </c>
      <c r="H19" s="323">
        <f t="shared" si="3"/>
        <v>6802.7210884353735</v>
      </c>
      <c r="I19" s="323">
        <f t="shared" si="3"/>
        <v>6478.7819889860702</v>
      </c>
      <c r="J19" s="323">
        <f t="shared" si="3"/>
        <v>6170.2685609391146</v>
      </c>
      <c r="K19" s="323">
        <f t="shared" si="3"/>
        <v>5876.4462485134418</v>
      </c>
      <c r="L19" s="323">
        <f t="shared" si="3"/>
        <v>5596.6154747747069</v>
      </c>
      <c r="M19" s="323">
        <f t="shared" si="3"/>
        <v>5330.1099759759109</v>
      </c>
      <c r="N19" s="323">
        <f t="shared" si="3"/>
        <v>5076.2952152151538</v>
      </c>
      <c r="O19" s="323">
        <f t="shared" si="3"/>
        <v>4834.5668716334794</v>
      </c>
      <c r="P19" s="323">
        <f t="shared" si="3"/>
        <v>4604.3494015556953</v>
      </c>
      <c r="Q19" s="323">
        <f t="shared" si="3"/>
        <v>4385.0946681482801</v>
      </c>
      <c r="R19" s="323">
        <f t="shared" si="3"/>
        <v>4176.2806363316959</v>
      </c>
      <c r="S19" s="323">
        <f t="shared" si="3"/>
        <v>3977.4101298397095</v>
      </c>
      <c r="T19" s="323">
        <f t="shared" si="3"/>
        <v>3788.0096474663915</v>
      </c>
      <c r="U19" s="323">
        <f t="shared" si="3"/>
        <v>3607.6282356822767</v>
      </c>
      <c r="V19" s="323">
        <f t="shared" si="3"/>
        <v>3435.8364149355016</v>
      </c>
      <c r="W19" s="323">
        <f t="shared" si="3"/>
        <v>3272.2251570814296</v>
      </c>
      <c r="X19" s="323">
        <f t="shared" si="3"/>
        <v>3116.4049115061234</v>
      </c>
      <c r="Y19" s="323">
        <f t="shared" si="3"/>
        <v>2968.0046776248796</v>
      </c>
      <c r="Z19" s="323">
        <f t="shared" si="3"/>
        <v>2826.6711215475048</v>
      </c>
      <c r="AA19" s="323">
        <f t="shared" si="3"/>
        <v>2692.0677348071472</v>
      </c>
      <c r="AB19" s="323">
        <f t="shared" si="3"/>
        <v>2563.8740331496642</v>
      </c>
      <c r="AC19" s="323">
        <f t="shared" si="3"/>
        <v>2441.7847934758702</v>
      </c>
      <c r="AD19" s="323">
        <f t="shared" si="3"/>
        <v>2325.5093271198766</v>
      </c>
      <c r="AE19" s="327">
        <f t="shared" ref="AE19:AE44" si="4">SUM(F19:AD19)</f>
        <v>110989.81345760243</v>
      </c>
    </row>
    <row r="20" spans="1:31" x14ac:dyDescent="0.25">
      <c r="A20" s="215"/>
      <c r="B20" s="300" t="s">
        <v>286</v>
      </c>
      <c r="C20" s="805" t="str">
        <f>'6.DL Soc.ekon.analīze'!B7</f>
        <v>Ieguvums ...</v>
      </c>
      <c r="D20" s="25"/>
      <c r="E20" s="71" t="s">
        <v>24</v>
      </c>
      <c r="F20" s="398">
        <f>'6.DL Soc.ekon.analīze'!D7*F$18</f>
        <v>7500</v>
      </c>
      <c r="G20" s="399">
        <f>'6.DL Soc.ekon.analīze'!E7*G$18</f>
        <v>7142.8571428571422</v>
      </c>
      <c r="H20" s="399">
        <f>'6.DL Soc.ekon.analīze'!F7*H$18</f>
        <v>6802.7210884353735</v>
      </c>
      <c r="I20" s="399">
        <f>'6.DL Soc.ekon.analīze'!G7*I$18</f>
        <v>6478.7819889860702</v>
      </c>
      <c r="J20" s="399">
        <f>'6.DL Soc.ekon.analīze'!H7*J$18</f>
        <v>6170.2685609391146</v>
      </c>
      <c r="K20" s="399">
        <f>'6.DL Soc.ekon.analīze'!I7*K$18</f>
        <v>5876.4462485134418</v>
      </c>
      <c r="L20" s="399">
        <f>'6.DL Soc.ekon.analīze'!J7*L$18</f>
        <v>5596.6154747747069</v>
      </c>
      <c r="M20" s="399">
        <f>'6.DL Soc.ekon.analīze'!K7*M$18</f>
        <v>5330.1099759759109</v>
      </c>
      <c r="N20" s="399">
        <f>'6.DL Soc.ekon.analīze'!L7*N$18</f>
        <v>5076.2952152151538</v>
      </c>
      <c r="O20" s="399">
        <f>'6.DL Soc.ekon.analīze'!M7*O$18</f>
        <v>4834.5668716334794</v>
      </c>
      <c r="P20" s="399">
        <f>'6.DL Soc.ekon.analīze'!N7*P$18</f>
        <v>4604.3494015556953</v>
      </c>
      <c r="Q20" s="399">
        <f>'6.DL Soc.ekon.analīze'!O7*Q$18</f>
        <v>4385.0946681482801</v>
      </c>
      <c r="R20" s="399">
        <f>'6.DL Soc.ekon.analīze'!P7*R$18</f>
        <v>4176.2806363316959</v>
      </c>
      <c r="S20" s="399">
        <f>'6.DL Soc.ekon.analīze'!Q7*S$18</f>
        <v>3977.4101298397095</v>
      </c>
      <c r="T20" s="399">
        <f>'6.DL Soc.ekon.analīze'!R7*T$18</f>
        <v>3788.0096474663915</v>
      </c>
      <c r="U20" s="399">
        <f>'6.DL Soc.ekon.analīze'!S7*U$18</f>
        <v>3607.6282356822767</v>
      </c>
      <c r="V20" s="399">
        <f>'6.DL Soc.ekon.analīze'!T7*V$18</f>
        <v>3435.8364149355016</v>
      </c>
      <c r="W20" s="399">
        <f>'6.DL Soc.ekon.analīze'!U7*W$18</f>
        <v>3272.2251570814296</v>
      </c>
      <c r="X20" s="399">
        <f>'6.DL Soc.ekon.analīze'!V7*X$18</f>
        <v>3116.4049115061234</v>
      </c>
      <c r="Y20" s="399">
        <f>'6.DL Soc.ekon.analīze'!W7*Y$18</f>
        <v>2968.0046776248796</v>
      </c>
      <c r="Z20" s="399">
        <f>'6.DL Soc.ekon.analīze'!X7*Z$18</f>
        <v>2826.6711215475048</v>
      </c>
      <c r="AA20" s="399">
        <f>'6.DL Soc.ekon.analīze'!Y7*AA$18</f>
        <v>2692.0677348071472</v>
      </c>
      <c r="AB20" s="399">
        <f>'6.DL Soc.ekon.analīze'!Z7*AB$18</f>
        <v>2563.8740331496642</v>
      </c>
      <c r="AC20" s="399">
        <f>'6.DL Soc.ekon.analīze'!AA7*AC$18</f>
        <v>2441.7847934758702</v>
      </c>
      <c r="AD20" s="399">
        <f>'6.DL Soc.ekon.analīze'!AB7*AD$18</f>
        <v>2325.5093271198766</v>
      </c>
      <c r="AE20" s="327">
        <f t="shared" si="4"/>
        <v>110989.81345760243</v>
      </c>
    </row>
    <row r="21" spans="1:31" x14ac:dyDescent="0.25">
      <c r="A21" s="215"/>
      <c r="B21" s="300" t="s">
        <v>287</v>
      </c>
      <c r="C21" s="805" t="str">
        <f>'6.DL Soc.ekon.analīze'!B8</f>
        <v>Ieguvums ...</v>
      </c>
      <c r="D21" s="25"/>
      <c r="E21" s="71" t="s">
        <v>24</v>
      </c>
      <c r="F21" s="398">
        <f>'6.DL Soc.ekon.analīze'!D8*F$18</f>
        <v>0</v>
      </c>
      <c r="G21" s="399">
        <f>'6.DL Soc.ekon.analīze'!E8*G$18</f>
        <v>0</v>
      </c>
      <c r="H21" s="399">
        <f>'6.DL Soc.ekon.analīze'!F8*H$18</f>
        <v>0</v>
      </c>
      <c r="I21" s="399">
        <f>'6.DL Soc.ekon.analīze'!G8*I$18</f>
        <v>0</v>
      </c>
      <c r="J21" s="399">
        <f>'6.DL Soc.ekon.analīze'!H8*J$18</f>
        <v>0</v>
      </c>
      <c r="K21" s="399">
        <f>'6.DL Soc.ekon.analīze'!I8*K$18</f>
        <v>0</v>
      </c>
      <c r="L21" s="399">
        <f>'6.DL Soc.ekon.analīze'!J8*L$18</f>
        <v>0</v>
      </c>
      <c r="M21" s="399">
        <f>'6.DL Soc.ekon.analīze'!K8*M$18</f>
        <v>0</v>
      </c>
      <c r="N21" s="399">
        <f>'6.DL Soc.ekon.analīze'!L8*N$18</f>
        <v>0</v>
      </c>
      <c r="O21" s="399">
        <f>'6.DL Soc.ekon.analīze'!M8*O$18</f>
        <v>0</v>
      </c>
      <c r="P21" s="399">
        <f>'6.DL Soc.ekon.analīze'!N8*P$18</f>
        <v>0</v>
      </c>
      <c r="Q21" s="399">
        <f>'6.DL Soc.ekon.analīze'!O8*Q$18</f>
        <v>0</v>
      </c>
      <c r="R21" s="399">
        <f>'6.DL Soc.ekon.analīze'!P8*R$18</f>
        <v>0</v>
      </c>
      <c r="S21" s="399">
        <f>'6.DL Soc.ekon.analīze'!Q8*S$18</f>
        <v>0</v>
      </c>
      <c r="T21" s="399">
        <f>'6.DL Soc.ekon.analīze'!R8*T$18</f>
        <v>0</v>
      </c>
      <c r="U21" s="399">
        <f>'6.DL Soc.ekon.analīze'!S8*U$18</f>
        <v>0</v>
      </c>
      <c r="V21" s="399">
        <f>'6.DL Soc.ekon.analīze'!T8*V$18</f>
        <v>0</v>
      </c>
      <c r="W21" s="399">
        <f>'6.DL Soc.ekon.analīze'!U8*W$18</f>
        <v>0</v>
      </c>
      <c r="X21" s="399">
        <f>'6.DL Soc.ekon.analīze'!V8*X$18</f>
        <v>0</v>
      </c>
      <c r="Y21" s="399">
        <f>'6.DL Soc.ekon.analīze'!W8*Y$18</f>
        <v>0</v>
      </c>
      <c r="Z21" s="399">
        <f>'6.DL Soc.ekon.analīze'!X8*Z$18</f>
        <v>0</v>
      </c>
      <c r="AA21" s="399">
        <f>'6.DL Soc.ekon.analīze'!Y8*AA$18</f>
        <v>0</v>
      </c>
      <c r="AB21" s="399">
        <f>'6.DL Soc.ekon.analīze'!Z8*AB$18</f>
        <v>0</v>
      </c>
      <c r="AC21" s="399">
        <f>'6.DL Soc.ekon.analīze'!AA8*AC$18</f>
        <v>0</v>
      </c>
      <c r="AD21" s="399">
        <f>'6.DL Soc.ekon.analīze'!AB8*AD$18</f>
        <v>0</v>
      </c>
      <c r="AE21" s="327">
        <f t="shared" si="4"/>
        <v>0</v>
      </c>
    </row>
    <row r="22" spans="1:31" x14ac:dyDescent="0.25">
      <c r="A22" s="215"/>
      <c r="B22" s="300" t="s">
        <v>288</v>
      </c>
      <c r="C22" s="805" t="str">
        <f>'6.DL Soc.ekon.analīze'!B9</f>
        <v>Ieguvums ...</v>
      </c>
      <c r="D22" s="25"/>
      <c r="E22" s="71" t="s">
        <v>24</v>
      </c>
      <c r="F22" s="398">
        <f>'6.DL Soc.ekon.analīze'!D9*F$18</f>
        <v>0</v>
      </c>
      <c r="G22" s="399">
        <f>'6.DL Soc.ekon.analīze'!E9*G$18</f>
        <v>0</v>
      </c>
      <c r="H22" s="399">
        <f>'6.DL Soc.ekon.analīze'!F9*H$18</f>
        <v>0</v>
      </c>
      <c r="I22" s="399">
        <f>'6.DL Soc.ekon.analīze'!G9*I$18</f>
        <v>0</v>
      </c>
      <c r="J22" s="399">
        <f>'6.DL Soc.ekon.analīze'!H9*J$18</f>
        <v>0</v>
      </c>
      <c r="K22" s="399">
        <f>'6.DL Soc.ekon.analīze'!I9*K$18</f>
        <v>0</v>
      </c>
      <c r="L22" s="399">
        <f>'6.DL Soc.ekon.analīze'!J9*L$18</f>
        <v>0</v>
      </c>
      <c r="M22" s="399">
        <f>'6.DL Soc.ekon.analīze'!K9*M$18</f>
        <v>0</v>
      </c>
      <c r="N22" s="399">
        <f>'6.DL Soc.ekon.analīze'!L9*N$18</f>
        <v>0</v>
      </c>
      <c r="O22" s="399">
        <f>'6.DL Soc.ekon.analīze'!M9*O$18</f>
        <v>0</v>
      </c>
      <c r="P22" s="399">
        <f>'6.DL Soc.ekon.analīze'!N9*P$18</f>
        <v>0</v>
      </c>
      <c r="Q22" s="399">
        <f>'6.DL Soc.ekon.analīze'!O9*Q$18</f>
        <v>0</v>
      </c>
      <c r="R22" s="399">
        <f>'6.DL Soc.ekon.analīze'!P9*R$18</f>
        <v>0</v>
      </c>
      <c r="S22" s="399">
        <f>'6.DL Soc.ekon.analīze'!Q9*S$18</f>
        <v>0</v>
      </c>
      <c r="T22" s="399">
        <f>'6.DL Soc.ekon.analīze'!R9*T$18</f>
        <v>0</v>
      </c>
      <c r="U22" s="399">
        <f>'6.DL Soc.ekon.analīze'!S9*U$18</f>
        <v>0</v>
      </c>
      <c r="V22" s="399">
        <f>'6.DL Soc.ekon.analīze'!T9*V$18</f>
        <v>0</v>
      </c>
      <c r="W22" s="399">
        <f>'6.DL Soc.ekon.analīze'!U9*W$18</f>
        <v>0</v>
      </c>
      <c r="X22" s="399">
        <f>'6.DL Soc.ekon.analīze'!V9*X$18</f>
        <v>0</v>
      </c>
      <c r="Y22" s="399">
        <f>'6.DL Soc.ekon.analīze'!W9*Y$18</f>
        <v>0</v>
      </c>
      <c r="Z22" s="399">
        <f>'6.DL Soc.ekon.analīze'!X9*Z$18</f>
        <v>0</v>
      </c>
      <c r="AA22" s="399">
        <f>'6.DL Soc.ekon.analīze'!Y9*AA$18</f>
        <v>0</v>
      </c>
      <c r="AB22" s="399">
        <f>'6.DL Soc.ekon.analīze'!Z9*AB$18</f>
        <v>0</v>
      </c>
      <c r="AC22" s="399">
        <f>'6.DL Soc.ekon.analīze'!AA9*AC$18</f>
        <v>0</v>
      </c>
      <c r="AD22" s="399">
        <f>'6.DL Soc.ekon.analīze'!AB9*AD$18</f>
        <v>0</v>
      </c>
      <c r="AE22" s="327">
        <f t="shared" si="4"/>
        <v>0</v>
      </c>
    </row>
    <row r="23" spans="1:31" x14ac:dyDescent="0.25">
      <c r="A23" s="215"/>
      <c r="B23" s="300" t="s">
        <v>289</v>
      </c>
      <c r="C23" s="805" t="str">
        <f>'6.DL Soc.ekon.analīze'!B10</f>
        <v>Ieguvums ...</v>
      </c>
      <c r="D23" s="25"/>
      <c r="E23" s="71" t="s">
        <v>24</v>
      </c>
      <c r="F23" s="398">
        <f>'6.DL Soc.ekon.analīze'!D10*F$18</f>
        <v>0</v>
      </c>
      <c r="G23" s="399">
        <f>'6.DL Soc.ekon.analīze'!E10*G$18</f>
        <v>0</v>
      </c>
      <c r="H23" s="399">
        <f>'6.DL Soc.ekon.analīze'!F10*H$18</f>
        <v>0</v>
      </c>
      <c r="I23" s="399">
        <f>'6.DL Soc.ekon.analīze'!G10*I$18</f>
        <v>0</v>
      </c>
      <c r="J23" s="399">
        <f>'6.DL Soc.ekon.analīze'!H10*J$18</f>
        <v>0</v>
      </c>
      <c r="K23" s="399">
        <f>'6.DL Soc.ekon.analīze'!I10*K$18</f>
        <v>0</v>
      </c>
      <c r="L23" s="399">
        <f>'6.DL Soc.ekon.analīze'!J10*L$18</f>
        <v>0</v>
      </c>
      <c r="M23" s="399">
        <f>'6.DL Soc.ekon.analīze'!K10*M$18</f>
        <v>0</v>
      </c>
      <c r="N23" s="399">
        <f>'6.DL Soc.ekon.analīze'!L10*N$18</f>
        <v>0</v>
      </c>
      <c r="O23" s="399">
        <f>'6.DL Soc.ekon.analīze'!M10*O$18</f>
        <v>0</v>
      </c>
      <c r="P23" s="399">
        <f>'6.DL Soc.ekon.analīze'!N10*P$18</f>
        <v>0</v>
      </c>
      <c r="Q23" s="399">
        <f>'6.DL Soc.ekon.analīze'!O10*Q$18</f>
        <v>0</v>
      </c>
      <c r="R23" s="399">
        <f>'6.DL Soc.ekon.analīze'!P10*R$18</f>
        <v>0</v>
      </c>
      <c r="S23" s="399">
        <f>'6.DL Soc.ekon.analīze'!Q10*S$18</f>
        <v>0</v>
      </c>
      <c r="T23" s="399">
        <f>'6.DL Soc.ekon.analīze'!R10*T$18</f>
        <v>0</v>
      </c>
      <c r="U23" s="399">
        <f>'6.DL Soc.ekon.analīze'!S10*U$18</f>
        <v>0</v>
      </c>
      <c r="V23" s="399">
        <f>'6.DL Soc.ekon.analīze'!T10*V$18</f>
        <v>0</v>
      </c>
      <c r="W23" s="399">
        <f>'6.DL Soc.ekon.analīze'!U10*W$18</f>
        <v>0</v>
      </c>
      <c r="X23" s="399">
        <f>'6.DL Soc.ekon.analīze'!V10*X$18</f>
        <v>0</v>
      </c>
      <c r="Y23" s="399">
        <f>'6.DL Soc.ekon.analīze'!W10*Y$18</f>
        <v>0</v>
      </c>
      <c r="Z23" s="399">
        <f>'6.DL Soc.ekon.analīze'!X10*Z$18</f>
        <v>0</v>
      </c>
      <c r="AA23" s="399">
        <f>'6.DL Soc.ekon.analīze'!Y10*AA$18</f>
        <v>0</v>
      </c>
      <c r="AB23" s="399">
        <f>'6.DL Soc.ekon.analīze'!Z10*AB$18</f>
        <v>0</v>
      </c>
      <c r="AC23" s="399">
        <f>'6.DL Soc.ekon.analīze'!AA10*AC$18</f>
        <v>0</v>
      </c>
      <c r="AD23" s="399">
        <f>'6.DL Soc.ekon.analīze'!AB10*AD$18</f>
        <v>0</v>
      </c>
      <c r="AE23" s="327">
        <f t="shared" si="4"/>
        <v>0</v>
      </c>
    </row>
    <row r="24" spans="1:31" x14ac:dyDescent="0.25">
      <c r="A24" s="215"/>
      <c r="B24" s="300" t="s">
        <v>290</v>
      </c>
      <c r="C24" s="805" t="str">
        <f>'6.DL Soc.ekon.analīze'!B11</f>
        <v>Ieguvums ...</v>
      </c>
      <c r="D24" s="25"/>
      <c r="E24" s="71" t="s">
        <v>24</v>
      </c>
      <c r="F24" s="398">
        <f>'6.DL Soc.ekon.analīze'!D11*F$18</f>
        <v>0</v>
      </c>
      <c r="G24" s="399">
        <f>'6.DL Soc.ekon.analīze'!E11*G$18</f>
        <v>0</v>
      </c>
      <c r="H24" s="399">
        <f>'6.DL Soc.ekon.analīze'!F11*H$18</f>
        <v>0</v>
      </c>
      <c r="I24" s="399">
        <f>'6.DL Soc.ekon.analīze'!G11*I$18</f>
        <v>0</v>
      </c>
      <c r="J24" s="399">
        <f>'6.DL Soc.ekon.analīze'!H11*J$18</f>
        <v>0</v>
      </c>
      <c r="K24" s="399">
        <f>'6.DL Soc.ekon.analīze'!I11*K$18</f>
        <v>0</v>
      </c>
      <c r="L24" s="399">
        <f>'6.DL Soc.ekon.analīze'!J11*L$18</f>
        <v>0</v>
      </c>
      <c r="M24" s="399">
        <f>'6.DL Soc.ekon.analīze'!K11*M$18</f>
        <v>0</v>
      </c>
      <c r="N24" s="399">
        <f>'6.DL Soc.ekon.analīze'!L11*N$18</f>
        <v>0</v>
      </c>
      <c r="O24" s="399">
        <f>'6.DL Soc.ekon.analīze'!M11*O$18</f>
        <v>0</v>
      </c>
      <c r="P24" s="399">
        <f>'6.DL Soc.ekon.analīze'!N11*P$18</f>
        <v>0</v>
      </c>
      <c r="Q24" s="399">
        <f>'6.DL Soc.ekon.analīze'!O11*Q$18</f>
        <v>0</v>
      </c>
      <c r="R24" s="399">
        <f>'6.DL Soc.ekon.analīze'!P11*R$18</f>
        <v>0</v>
      </c>
      <c r="S24" s="399">
        <f>'6.DL Soc.ekon.analīze'!Q11*S$18</f>
        <v>0</v>
      </c>
      <c r="T24" s="399">
        <f>'6.DL Soc.ekon.analīze'!R11*T$18</f>
        <v>0</v>
      </c>
      <c r="U24" s="399">
        <f>'6.DL Soc.ekon.analīze'!S11*U$18</f>
        <v>0</v>
      </c>
      <c r="V24" s="399">
        <f>'6.DL Soc.ekon.analīze'!T11*V$18</f>
        <v>0</v>
      </c>
      <c r="W24" s="399">
        <f>'6.DL Soc.ekon.analīze'!U11*W$18</f>
        <v>0</v>
      </c>
      <c r="X24" s="399">
        <f>'6.DL Soc.ekon.analīze'!V11*X$18</f>
        <v>0</v>
      </c>
      <c r="Y24" s="399">
        <f>'6.DL Soc.ekon.analīze'!W11*Y$18</f>
        <v>0</v>
      </c>
      <c r="Z24" s="399">
        <f>'6.DL Soc.ekon.analīze'!X11*Z$18</f>
        <v>0</v>
      </c>
      <c r="AA24" s="399">
        <f>'6.DL Soc.ekon.analīze'!Y11*AA$18</f>
        <v>0</v>
      </c>
      <c r="AB24" s="399">
        <f>'6.DL Soc.ekon.analīze'!Z11*AB$18</f>
        <v>0</v>
      </c>
      <c r="AC24" s="399">
        <f>'6.DL Soc.ekon.analīze'!AA11*AC$18</f>
        <v>0</v>
      </c>
      <c r="AD24" s="399">
        <f>'6.DL Soc.ekon.analīze'!AB11*AD$18</f>
        <v>0</v>
      </c>
      <c r="AE24" s="327">
        <f t="shared" si="4"/>
        <v>0</v>
      </c>
    </row>
    <row r="25" spans="1:31" x14ac:dyDescent="0.25">
      <c r="A25" s="215"/>
      <c r="B25" s="300" t="s">
        <v>291</v>
      </c>
      <c r="C25" s="805" t="str">
        <f>'6.DL Soc.ekon.analīze'!B12</f>
        <v>Ieguvums ...</v>
      </c>
      <c r="D25" s="25"/>
      <c r="E25" s="71" t="s">
        <v>24</v>
      </c>
      <c r="F25" s="398">
        <f>'6.DL Soc.ekon.analīze'!D12*F$18</f>
        <v>0</v>
      </c>
      <c r="G25" s="399">
        <f>'6.DL Soc.ekon.analīze'!E12*G$18</f>
        <v>0</v>
      </c>
      <c r="H25" s="399">
        <f>'6.DL Soc.ekon.analīze'!F12*H$18</f>
        <v>0</v>
      </c>
      <c r="I25" s="399">
        <f>'6.DL Soc.ekon.analīze'!G12*I$18</f>
        <v>0</v>
      </c>
      <c r="J25" s="399">
        <f>'6.DL Soc.ekon.analīze'!H12*J$18</f>
        <v>0</v>
      </c>
      <c r="K25" s="399">
        <f>'6.DL Soc.ekon.analīze'!I12*K$18</f>
        <v>0</v>
      </c>
      <c r="L25" s="399">
        <f>'6.DL Soc.ekon.analīze'!J12*L$18</f>
        <v>0</v>
      </c>
      <c r="M25" s="399">
        <f>'6.DL Soc.ekon.analīze'!K12*M$18</f>
        <v>0</v>
      </c>
      <c r="N25" s="399">
        <f>'6.DL Soc.ekon.analīze'!L12*N$18</f>
        <v>0</v>
      </c>
      <c r="O25" s="399">
        <f>'6.DL Soc.ekon.analīze'!M12*O$18</f>
        <v>0</v>
      </c>
      <c r="P25" s="399">
        <f>'6.DL Soc.ekon.analīze'!N12*P$18</f>
        <v>0</v>
      </c>
      <c r="Q25" s="399">
        <f>'6.DL Soc.ekon.analīze'!O12*Q$18</f>
        <v>0</v>
      </c>
      <c r="R25" s="399">
        <f>'6.DL Soc.ekon.analīze'!P12*R$18</f>
        <v>0</v>
      </c>
      <c r="S25" s="399">
        <f>'6.DL Soc.ekon.analīze'!Q12*S$18</f>
        <v>0</v>
      </c>
      <c r="T25" s="399">
        <f>'6.DL Soc.ekon.analīze'!R12*T$18</f>
        <v>0</v>
      </c>
      <c r="U25" s="399">
        <f>'6.DL Soc.ekon.analīze'!S12*U$18</f>
        <v>0</v>
      </c>
      <c r="V25" s="399">
        <f>'6.DL Soc.ekon.analīze'!T12*V$18</f>
        <v>0</v>
      </c>
      <c r="W25" s="399">
        <f>'6.DL Soc.ekon.analīze'!U12*W$18</f>
        <v>0</v>
      </c>
      <c r="X25" s="399">
        <f>'6.DL Soc.ekon.analīze'!V12*X$18</f>
        <v>0</v>
      </c>
      <c r="Y25" s="399">
        <f>'6.DL Soc.ekon.analīze'!W12*Y$18</f>
        <v>0</v>
      </c>
      <c r="Z25" s="399">
        <f>'6.DL Soc.ekon.analīze'!X12*Z$18</f>
        <v>0</v>
      </c>
      <c r="AA25" s="399">
        <f>'6.DL Soc.ekon.analīze'!Y12*AA$18</f>
        <v>0</v>
      </c>
      <c r="AB25" s="399">
        <f>'6.DL Soc.ekon.analīze'!Z12*AB$18</f>
        <v>0</v>
      </c>
      <c r="AC25" s="399">
        <f>'6.DL Soc.ekon.analīze'!AA12*AC$18</f>
        <v>0</v>
      </c>
      <c r="AD25" s="399">
        <f>'6.DL Soc.ekon.analīze'!AB12*AD$18</f>
        <v>0</v>
      </c>
      <c r="AE25" s="327">
        <f t="shared" si="4"/>
        <v>0</v>
      </c>
    </row>
    <row r="26" spans="1:31" x14ac:dyDescent="0.25">
      <c r="A26" s="215"/>
      <c r="B26" s="300" t="s">
        <v>414</v>
      </c>
      <c r="C26" s="805" t="str">
        <f>'6.DL Soc.ekon.analīze'!B13</f>
        <v>Ieguvums ...</v>
      </c>
      <c r="D26" s="25"/>
      <c r="E26" s="71" t="s">
        <v>24</v>
      </c>
      <c r="F26" s="398">
        <f>'6.DL Soc.ekon.analīze'!D13*F$18</f>
        <v>0</v>
      </c>
      <c r="G26" s="399">
        <f>'6.DL Soc.ekon.analīze'!E13*G$18</f>
        <v>0</v>
      </c>
      <c r="H26" s="399">
        <f>'6.DL Soc.ekon.analīze'!F13*H$18</f>
        <v>0</v>
      </c>
      <c r="I26" s="399">
        <f>'6.DL Soc.ekon.analīze'!G13*I$18</f>
        <v>0</v>
      </c>
      <c r="J26" s="399">
        <f>'6.DL Soc.ekon.analīze'!H13*J$18</f>
        <v>0</v>
      </c>
      <c r="K26" s="399">
        <f>'6.DL Soc.ekon.analīze'!I13*K$18</f>
        <v>0</v>
      </c>
      <c r="L26" s="399">
        <f>'6.DL Soc.ekon.analīze'!J13*L$18</f>
        <v>0</v>
      </c>
      <c r="M26" s="399">
        <f>'6.DL Soc.ekon.analīze'!K13*M$18</f>
        <v>0</v>
      </c>
      <c r="N26" s="399">
        <f>'6.DL Soc.ekon.analīze'!L13*N$18</f>
        <v>0</v>
      </c>
      <c r="O26" s="399">
        <f>'6.DL Soc.ekon.analīze'!M13*O$18</f>
        <v>0</v>
      </c>
      <c r="P26" s="399">
        <f>'6.DL Soc.ekon.analīze'!N13*P$18</f>
        <v>0</v>
      </c>
      <c r="Q26" s="399">
        <f>'6.DL Soc.ekon.analīze'!O13*Q$18</f>
        <v>0</v>
      </c>
      <c r="R26" s="399">
        <f>'6.DL Soc.ekon.analīze'!P13*R$18</f>
        <v>0</v>
      </c>
      <c r="S26" s="399">
        <f>'6.DL Soc.ekon.analīze'!Q13*S$18</f>
        <v>0</v>
      </c>
      <c r="T26" s="399">
        <f>'6.DL Soc.ekon.analīze'!R13*T$18</f>
        <v>0</v>
      </c>
      <c r="U26" s="399">
        <f>'6.DL Soc.ekon.analīze'!S13*U$18</f>
        <v>0</v>
      </c>
      <c r="V26" s="399">
        <f>'6.DL Soc.ekon.analīze'!T13*V$18</f>
        <v>0</v>
      </c>
      <c r="W26" s="399">
        <f>'6.DL Soc.ekon.analīze'!U13*W$18</f>
        <v>0</v>
      </c>
      <c r="X26" s="399">
        <f>'6.DL Soc.ekon.analīze'!V13*X$18</f>
        <v>0</v>
      </c>
      <c r="Y26" s="399">
        <f>'6.DL Soc.ekon.analīze'!W13*Y$18</f>
        <v>0</v>
      </c>
      <c r="Z26" s="399">
        <f>'6.DL Soc.ekon.analīze'!X13*Z$18</f>
        <v>0</v>
      </c>
      <c r="AA26" s="399">
        <f>'6.DL Soc.ekon.analīze'!Y13*AA$18</f>
        <v>0</v>
      </c>
      <c r="AB26" s="399">
        <f>'6.DL Soc.ekon.analīze'!Z13*AB$18</f>
        <v>0</v>
      </c>
      <c r="AC26" s="399">
        <f>'6.DL Soc.ekon.analīze'!AA13*AC$18</f>
        <v>0</v>
      </c>
      <c r="AD26" s="399">
        <f>'6.DL Soc.ekon.analīze'!AB13*AD$18</f>
        <v>0</v>
      </c>
      <c r="AE26" s="327">
        <f t="shared" si="4"/>
        <v>0</v>
      </c>
    </row>
    <row r="27" spans="1:31" x14ac:dyDescent="0.25">
      <c r="A27" s="215"/>
      <c r="B27" s="301" t="s">
        <v>415</v>
      </c>
      <c r="C27" s="805" t="str">
        <f>'6.DL Soc.ekon.analīze'!B14</f>
        <v>Ieguvums ...</v>
      </c>
      <c r="D27" s="25"/>
      <c r="E27" s="71" t="s">
        <v>24</v>
      </c>
      <c r="F27" s="398">
        <f>'6.DL Soc.ekon.analīze'!D14*F$18</f>
        <v>0</v>
      </c>
      <c r="G27" s="399">
        <f>'6.DL Soc.ekon.analīze'!E14*G$18</f>
        <v>0</v>
      </c>
      <c r="H27" s="399">
        <f>'6.DL Soc.ekon.analīze'!F14*H$18</f>
        <v>0</v>
      </c>
      <c r="I27" s="399">
        <f>'6.DL Soc.ekon.analīze'!G14*I$18</f>
        <v>0</v>
      </c>
      <c r="J27" s="399">
        <f>'6.DL Soc.ekon.analīze'!H14*J$18</f>
        <v>0</v>
      </c>
      <c r="K27" s="399">
        <f>'6.DL Soc.ekon.analīze'!I14*K$18</f>
        <v>0</v>
      </c>
      <c r="L27" s="399">
        <f>'6.DL Soc.ekon.analīze'!J14*L$18</f>
        <v>0</v>
      </c>
      <c r="M27" s="399">
        <f>'6.DL Soc.ekon.analīze'!K14*M$18</f>
        <v>0</v>
      </c>
      <c r="N27" s="399">
        <f>'6.DL Soc.ekon.analīze'!L14*N$18</f>
        <v>0</v>
      </c>
      <c r="O27" s="399">
        <f>'6.DL Soc.ekon.analīze'!M14*O$18</f>
        <v>0</v>
      </c>
      <c r="P27" s="399">
        <f>'6.DL Soc.ekon.analīze'!N14*P$18</f>
        <v>0</v>
      </c>
      <c r="Q27" s="399">
        <f>'6.DL Soc.ekon.analīze'!O14*Q$18</f>
        <v>0</v>
      </c>
      <c r="R27" s="399">
        <f>'6.DL Soc.ekon.analīze'!P14*R$18</f>
        <v>0</v>
      </c>
      <c r="S27" s="399">
        <f>'6.DL Soc.ekon.analīze'!Q14*S$18</f>
        <v>0</v>
      </c>
      <c r="T27" s="399">
        <f>'6.DL Soc.ekon.analīze'!R14*T$18</f>
        <v>0</v>
      </c>
      <c r="U27" s="399">
        <f>'6.DL Soc.ekon.analīze'!S14*U$18</f>
        <v>0</v>
      </c>
      <c r="V27" s="399">
        <f>'6.DL Soc.ekon.analīze'!T14*V$18</f>
        <v>0</v>
      </c>
      <c r="W27" s="399">
        <f>'6.DL Soc.ekon.analīze'!U14*W$18</f>
        <v>0</v>
      </c>
      <c r="X27" s="399">
        <f>'6.DL Soc.ekon.analīze'!V14*X$18</f>
        <v>0</v>
      </c>
      <c r="Y27" s="399">
        <f>'6.DL Soc.ekon.analīze'!W14*Y$18</f>
        <v>0</v>
      </c>
      <c r="Z27" s="399">
        <f>'6.DL Soc.ekon.analīze'!X14*Z$18</f>
        <v>0</v>
      </c>
      <c r="AA27" s="399">
        <f>'6.DL Soc.ekon.analīze'!Y14*AA$18</f>
        <v>0</v>
      </c>
      <c r="AB27" s="399">
        <f>'6.DL Soc.ekon.analīze'!Z14*AB$18</f>
        <v>0</v>
      </c>
      <c r="AC27" s="399">
        <f>'6.DL Soc.ekon.analīze'!AA14*AC$18</f>
        <v>0</v>
      </c>
      <c r="AD27" s="399">
        <f>'6.DL Soc.ekon.analīze'!AB14*AD$18</f>
        <v>0</v>
      </c>
      <c r="AE27" s="327">
        <f t="shared" si="4"/>
        <v>0</v>
      </c>
    </row>
    <row r="28" spans="1:31" x14ac:dyDescent="0.25">
      <c r="A28" s="215"/>
      <c r="B28" s="301" t="s">
        <v>416</v>
      </c>
      <c r="C28" s="805" t="str">
        <f>'6.DL Soc.ekon.analīze'!B15</f>
        <v>Ieguvums ...</v>
      </c>
      <c r="D28" s="25"/>
      <c r="E28" s="71" t="s">
        <v>24</v>
      </c>
      <c r="F28" s="398">
        <f>'6.DL Soc.ekon.analīze'!D15*F$18</f>
        <v>0</v>
      </c>
      <c r="G28" s="399">
        <f>'6.DL Soc.ekon.analīze'!E15*G$18</f>
        <v>0</v>
      </c>
      <c r="H28" s="399">
        <f>'6.DL Soc.ekon.analīze'!F15*H$18</f>
        <v>0</v>
      </c>
      <c r="I28" s="399">
        <f>'6.DL Soc.ekon.analīze'!G15*I$18</f>
        <v>0</v>
      </c>
      <c r="J28" s="399">
        <f>'6.DL Soc.ekon.analīze'!H15*J$18</f>
        <v>0</v>
      </c>
      <c r="K28" s="399">
        <f>'6.DL Soc.ekon.analīze'!I15*K$18</f>
        <v>0</v>
      </c>
      <c r="L28" s="399">
        <f>'6.DL Soc.ekon.analīze'!J15*L$18</f>
        <v>0</v>
      </c>
      <c r="M28" s="399">
        <f>'6.DL Soc.ekon.analīze'!K15*M$18</f>
        <v>0</v>
      </c>
      <c r="N28" s="399">
        <f>'6.DL Soc.ekon.analīze'!L15*N$18</f>
        <v>0</v>
      </c>
      <c r="O28" s="399">
        <f>'6.DL Soc.ekon.analīze'!M15*O$18</f>
        <v>0</v>
      </c>
      <c r="P28" s="399">
        <f>'6.DL Soc.ekon.analīze'!N15*P$18</f>
        <v>0</v>
      </c>
      <c r="Q28" s="399">
        <f>'6.DL Soc.ekon.analīze'!O15*Q$18</f>
        <v>0</v>
      </c>
      <c r="R28" s="399">
        <f>'6.DL Soc.ekon.analīze'!P15*R$18</f>
        <v>0</v>
      </c>
      <c r="S28" s="399">
        <f>'6.DL Soc.ekon.analīze'!Q15*S$18</f>
        <v>0</v>
      </c>
      <c r="T28" s="399">
        <f>'6.DL Soc.ekon.analīze'!R15*T$18</f>
        <v>0</v>
      </c>
      <c r="U28" s="399">
        <f>'6.DL Soc.ekon.analīze'!S15*U$18</f>
        <v>0</v>
      </c>
      <c r="V28" s="399">
        <f>'6.DL Soc.ekon.analīze'!T15*V$18</f>
        <v>0</v>
      </c>
      <c r="W28" s="399">
        <f>'6.DL Soc.ekon.analīze'!U15*W$18</f>
        <v>0</v>
      </c>
      <c r="X28" s="399">
        <f>'6.DL Soc.ekon.analīze'!V15*X$18</f>
        <v>0</v>
      </c>
      <c r="Y28" s="399">
        <f>'6.DL Soc.ekon.analīze'!W15*Y$18</f>
        <v>0</v>
      </c>
      <c r="Z28" s="399">
        <f>'6.DL Soc.ekon.analīze'!X15*Z$18</f>
        <v>0</v>
      </c>
      <c r="AA28" s="399">
        <f>'6.DL Soc.ekon.analīze'!Y15*AA$18</f>
        <v>0</v>
      </c>
      <c r="AB28" s="399">
        <f>'6.DL Soc.ekon.analīze'!Z15*AB$18</f>
        <v>0</v>
      </c>
      <c r="AC28" s="399">
        <f>'6.DL Soc.ekon.analīze'!AA15*AC$18</f>
        <v>0</v>
      </c>
      <c r="AD28" s="399">
        <f>'6.DL Soc.ekon.analīze'!AB15*AD$18</f>
        <v>0</v>
      </c>
      <c r="AE28" s="327">
        <f t="shared" si="4"/>
        <v>0</v>
      </c>
    </row>
    <row r="29" spans="1:31" x14ac:dyDescent="0.25">
      <c r="A29" s="215"/>
      <c r="B29" s="302" t="s">
        <v>59</v>
      </c>
      <c r="C29" s="25" t="s">
        <v>417</v>
      </c>
      <c r="D29" s="25"/>
      <c r="E29" s="71" t="s">
        <v>24</v>
      </c>
      <c r="F29" s="325">
        <f t="shared" ref="F29:AD29" si="5">F7*F18</f>
        <v>7000</v>
      </c>
      <c r="G29" s="326">
        <f t="shared" si="5"/>
        <v>6666.6666666666661</v>
      </c>
      <c r="H29" s="326">
        <f t="shared" si="5"/>
        <v>6349.2063492063489</v>
      </c>
      <c r="I29" s="326">
        <f t="shared" si="5"/>
        <v>6046.8631897203322</v>
      </c>
      <c r="J29" s="326">
        <f t="shared" si="5"/>
        <v>5758.9173235431736</v>
      </c>
      <c r="K29" s="326">
        <f t="shared" si="5"/>
        <v>5484.6831652792125</v>
      </c>
      <c r="L29" s="326">
        <f t="shared" si="5"/>
        <v>5223.507776456393</v>
      </c>
      <c r="M29" s="326">
        <f t="shared" si="5"/>
        <v>4974.7693109108504</v>
      </c>
      <c r="N29" s="326">
        <f t="shared" si="5"/>
        <v>4737.8755342008108</v>
      </c>
      <c r="O29" s="326">
        <f t="shared" si="5"/>
        <v>4512.2624135245806</v>
      </c>
      <c r="P29" s="326">
        <f t="shared" si="5"/>
        <v>4297.3927747853149</v>
      </c>
      <c r="Q29" s="326">
        <f t="shared" si="5"/>
        <v>4092.755023605062</v>
      </c>
      <c r="R29" s="326">
        <f t="shared" si="5"/>
        <v>3897.8619272429164</v>
      </c>
      <c r="S29" s="326">
        <f t="shared" si="5"/>
        <v>3712.2494545170625</v>
      </c>
      <c r="T29" s="326">
        <f t="shared" si="5"/>
        <v>3535.4756709686321</v>
      </c>
      <c r="U29" s="326">
        <f t="shared" si="5"/>
        <v>3367.1196866367914</v>
      </c>
      <c r="V29" s="326">
        <f t="shared" si="5"/>
        <v>3206.7806539398016</v>
      </c>
      <c r="W29" s="326">
        <f t="shared" si="5"/>
        <v>3054.0768132760008</v>
      </c>
      <c r="X29" s="326">
        <f t="shared" si="5"/>
        <v>2908.6445840723818</v>
      </c>
      <c r="Y29" s="326">
        <f t="shared" si="5"/>
        <v>2770.1376991165544</v>
      </c>
      <c r="Z29" s="326">
        <f t="shared" si="5"/>
        <v>2638.2263801110043</v>
      </c>
      <c r="AA29" s="326">
        <f t="shared" si="5"/>
        <v>2512.5965524866706</v>
      </c>
      <c r="AB29" s="326">
        <f t="shared" si="5"/>
        <v>2392.9490976063535</v>
      </c>
      <c r="AC29" s="326">
        <f t="shared" si="5"/>
        <v>2278.9991405774786</v>
      </c>
      <c r="AD29" s="326">
        <f t="shared" si="5"/>
        <v>2170.4753719785517</v>
      </c>
      <c r="AE29" s="327">
        <f t="shared" si="4"/>
        <v>103590.49256042895</v>
      </c>
    </row>
    <row r="30" spans="1:31" x14ac:dyDescent="0.25">
      <c r="A30" s="215"/>
      <c r="B30" s="25" t="s">
        <v>60</v>
      </c>
      <c r="C30" s="27" t="s">
        <v>418</v>
      </c>
      <c r="D30" s="25"/>
      <c r="E30" s="71" t="s">
        <v>24</v>
      </c>
      <c r="F30" s="325">
        <f t="shared" ref="F30:AD30" si="6">F8*F18</f>
        <v>14500</v>
      </c>
      <c r="G30" s="326">
        <f t="shared" si="6"/>
        <v>13809.523809523809</v>
      </c>
      <c r="H30" s="326">
        <f t="shared" si="6"/>
        <v>13151.927437641722</v>
      </c>
      <c r="I30" s="326">
        <f t="shared" si="6"/>
        <v>12525.645178706402</v>
      </c>
      <c r="J30" s="326">
        <f t="shared" si="6"/>
        <v>11929.185884482289</v>
      </c>
      <c r="K30" s="326">
        <f t="shared" si="6"/>
        <v>11361.129413792654</v>
      </c>
      <c r="L30" s="326">
        <f t="shared" si="6"/>
        <v>10820.1232512311</v>
      </c>
      <c r="M30" s="326">
        <f t="shared" si="6"/>
        <v>10304.879286886762</v>
      </c>
      <c r="N30" s="326">
        <f t="shared" si="6"/>
        <v>9814.1707494159655</v>
      </c>
      <c r="O30" s="326">
        <f t="shared" si="6"/>
        <v>9346.8292851580609</v>
      </c>
      <c r="P30" s="326">
        <f t="shared" si="6"/>
        <v>8901.7421763410093</v>
      </c>
      <c r="Q30" s="326">
        <f t="shared" si="6"/>
        <v>8477.849691753343</v>
      </c>
      <c r="R30" s="326">
        <f t="shared" si="6"/>
        <v>8074.1425635746127</v>
      </c>
      <c r="S30" s="326">
        <f t="shared" si="6"/>
        <v>7689.659584356772</v>
      </c>
      <c r="T30" s="326">
        <f t="shared" si="6"/>
        <v>7323.4853184350241</v>
      </c>
      <c r="U30" s="326">
        <f t="shared" si="6"/>
        <v>6974.7479223190676</v>
      </c>
      <c r="V30" s="326">
        <f t="shared" si="6"/>
        <v>6642.6170688753027</v>
      </c>
      <c r="W30" s="326">
        <f t="shared" si="6"/>
        <v>6326.30197035743</v>
      </c>
      <c r="X30" s="326">
        <f t="shared" si="6"/>
        <v>6025.0494955785052</v>
      </c>
      <c r="Y30" s="326">
        <f t="shared" si="6"/>
        <v>5738.1423767414335</v>
      </c>
      <c r="Z30" s="326">
        <f t="shared" si="6"/>
        <v>5464.8975016585091</v>
      </c>
      <c r="AA30" s="326">
        <f t="shared" si="6"/>
        <v>5204.6642872938182</v>
      </c>
      <c r="AB30" s="326">
        <f t="shared" si="6"/>
        <v>4956.8231307560172</v>
      </c>
      <c r="AC30" s="326">
        <f t="shared" si="6"/>
        <v>4720.7839340533492</v>
      </c>
      <c r="AD30" s="326">
        <f t="shared" si="6"/>
        <v>4495.9846990984288</v>
      </c>
      <c r="AE30" s="327">
        <f t="shared" si="4"/>
        <v>214580.30601803138</v>
      </c>
    </row>
    <row r="31" spans="1:31" x14ac:dyDescent="0.25">
      <c r="A31" s="215"/>
      <c r="B31" s="25" t="s">
        <v>61</v>
      </c>
      <c r="C31" s="25" t="s">
        <v>419</v>
      </c>
      <c r="D31" s="25"/>
      <c r="E31" s="71" t="s">
        <v>24</v>
      </c>
      <c r="F31" s="325">
        <f>F9*F18</f>
        <v>4500</v>
      </c>
      <c r="G31" s="326">
        <f t="shared" ref="G31:AD31" si="7">G9*G18</f>
        <v>4285.7142857142853</v>
      </c>
      <c r="H31" s="326">
        <f t="shared" si="7"/>
        <v>4081.6326530612241</v>
      </c>
      <c r="I31" s="326">
        <f t="shared" si="7"/>
        <v>3887.2691933916421</v>
      </c>
      <c r="J31" s="326">
        <f t="shared" si="7"/>
        <v>3702.161136563469</v>
      </c>
      <c r="K31" s="326">
        <f t="shared" si="7"/>
        <v>3525.8677491080653</v>
      </c>
      <c r="L31" s="326">
        <f t="shared" si="7"/>
        <v>3357.9692848648242</v>
      </c>
      <c r="M31" s="326">
        <f t="shared" si="7"/>
        <v>3198.0659855855465</v>
      </c>
      <c r="N31" s="326">
        <f t="shared" si="7"/>
        <v>3045.7771291290924</v>
      </c>
      <c r="O31" s="326">
        <f t="shared" si="7"/>
        <v>2900.7401229800876</v>
      </c>
      <c r="P31" s="326">
        <f t="shared" si="7"/>
        <v>2762.6096409334168</v>
      </c>
      <c r="Q31" s="326">
        <f t="shared" si="7"/>
        <v>2631.0568008889682</v>
      </c>
      <c r="R31" s="326">
        <f t="shared" si="7"/>
        <v>2505.7683817990178</v>
      </c>
      <c r="S31" s="326">
        <f t="shared" si="7"/>
        <v>2386.4460779038259</v>
      </c>
      <c r="T31" s="326">
        <f t="shared" si="7"/>
        <v>2272.805788479835</v>
      </c>
      <c r="U31" s="326">
        <f t="shared" si="7"/>
        <v>2164.5769414093661</v>
      </c>
      <c r="V31" s="326">
        <f t="shared" si="7"/>
        <v>2061.5018489613008</v>
      </c>
      <c r="W31" s="326">
        <f t="shared" si="7"/>
        <v>1963.3350942488578</v>
      </c>
      <c r="X31" s="326">
        <f t="shared" si="7"/>
        <v>1869.8429469036741</v>
      </c>
      <c r="Y31" s="326">
        <f t="shared" si="7"/>
        <v>1780.8028065749277</v>
      </c>
      <c r="Z31" s="326">
        <f t="shared" si="7"/>
        <v>1696.0026729285028</v>
      </c>
      <c r="AA31" s="326">
        <f t="shared" si="7"/>
        <v>1615.2406408842883</v>
      </c>
      <c r="AB31" s="326">
        <f t="shared" si="7"/>
        <v>1538.3244198897985</v>
      </c>
      <c r="AC31" s="326">
        <f t="shared" si="7"/>
        <v>1465.0708760855221</v>
      </c>
      <c r="AD31" s="326">
        <f t="shared" si="7"/>
        <v>1395.3055962719261</v>
      </c>
      <c r="AE31" s="327">
        <f t="shared" si="4"/>
        <v>66593.888074561444</v>
      </c>
    </row>
    <row r="32" spans="1:31" x14ac:dyDescent="0.25">
      <c r="A32" s="215"/>
      <c r="B32" s="300" t="s">
        <v>295</v>
      </c>
      <c r="C32" s="805" t="str">
        <f>'6.DL Soc.ekon.analīze'!B17</f>
        <v>Zaudējumi...</v>
      </c>
      <c r="D32" s="25"/>
      <c r="E32" s="71" t="s">
        <v>24</v>
      </c>
      <c r="F32" s="398">
        <f>'8.DL jut.analīze_Soc'!G32*F$18</f>
        <v>4500</v>
      </c>
      <c r="G32" s="399">
        <f>'8.DL jut.analīze_Soc'!H32*G$18</f>
        <v>4285.7142857142853</v>
      </c>
      <c r="H32" s="399">
        <f>'8.DL jut.analīze_Soc'!I32*H$18</f>
        <v>4081.6326530612241</v>
      </c>
      <c r="I32" s="399">
        <f>'8.DL jut.analīze_Soc'!J32*I$18</f>
        <v>3887.2691933916421</v>
      </c>
      <c r="J32" s="399">
        <f>'8.DL jut.analīze_Soc'!K32*J$18</f>
        <v>3702.161136563469</v>
      </c>
      <c r="K32" s="399">
        <f>'8.DL jut.analīze_Soc'!L32*K$18</f>
        <v>3525.8677491080653</v>
      </c>
      <c r="L32" s="399">
        <f>'8.DL jut.analīze_Soc'!M32*L$18</f>
        <v>3357.9692848648242</v>
      </c>
      <c r="M32" s="399">
        <f>'8.DL jut.analīze_Soc'!N32*M$18</f>
        <v>3198.0659855855465</v>
      </c>
      <c r="N32" s="399">
        <f>'8.DL jut.analīze_Soc'!O32*N$18</f>
        <v>3045.7771291290924</v>
      </c>
      <c r="O32" s="399">
        <f>'8.DL jut.analīze_Soc'!P32*O$18</f>
        <v>2900.7401229800876</v>
      </c>
      <c r="P32" s="399">
        <f>'8.DL jut.analīze_Soc'!Q32*P$18</f>
        <v>2762.6096409334168</v>
      </c>
      <c r="Q32" s="399">
        <f>'8.DL jut.analīze_Soc'!R32*Q$18</f>
        <v>2631.0568008889682</v>
      </c>
      <c r="R32" s="399">
        <f>'8.DL jut.analīze_Soc'!S32*R$18</f>
        <v>2505.7683817990178</v>
      </c>
      <c r="S32" s="399">
        <f>'8.DL jut.analīze_Soc'!T32*S$18</f>
        <v>2386.4460779038259</v>
      </c>
      <c r="T32" s="399">
        <f>'8.DL jut.analīze_Soc'!U32*T$18</f>
        <v>2272.805788479835</v>
      </c>
      <c r="U32" s="399">
        <f>'8.DL jut.analīze_Soc'!V32*U$18</f>
        <v>2164.5769414093661</v>
      </c>
      <c r="V32" s="399">
        <f>'8.DL jut.analīze_Soc'!W32*V$18</f>
        <v>2061.5018489613008</v>
      </c>
      <c r="W32" s="399">
        <f>'8.DL jut.analīze_Soc'!X32*W$18</f>
        <v>1963.3350942488578</v>
      </c>
      <c r="X32" s="399">
        <f>'8.DL jut.analīze_Soc'!Y32*X$18</f>
        <v>1869.8429469036741</v>
      </c>
      <c r="Y32" s="399">
        <f>'8.DL jut.analīze_Soc'!Z32*Y$18</f>
        <v>1780.8028065749277</v>
      </c>
      <c r="Z32" s="399">
        <f>'8.DL jut.analīze_Soc'!AA32*Z$18</f>
        <v>1696.0026729285028</v>
      </c>
      <c r="AA32" s="399">
        <f>'8.DL jut.analīze_Soc'!AB32*AA$18</f>
        <v>1615.2406408842883</v>
      </c>
      <c r="AB32" s="399">
        <f>'8.DL jut.analīze_Soc'!AC32*AB$18</f>
        <v>1538.3244198897985</v>
      </c>
      <c r="AC32" s="399">
        <f>'8.DL jut.analīze_Soc'!AD32*AC$18</f>
        <v>1465.0708760855221</v>
      </c>
      <c r="AD32" s="399">
        <f>'8.DL jut.analīze_Soc'!AE32*AD$18</f>
        <v>1395.3055962719261</v>
      </c>
      <c r="AE32" s="327">
        <f t="shared" si="4"/>
        <v>66593.888074561444</v>
      </c>
    </row>
    <row r="33" spans="1:31" x14ac:dyDescent="0.25">
      <c r="A33" s="215"/>
      <c r="B33" s="300" t="s">
        <v>296</v>
      </c>
      <c r="C33" s="805" t="str">
        <f>'6.DL Soc.ekon.analīze'!B18</f>
        <v>Zaudējumi...</v>
      </c>
      <c r="D33" s="25"/>
      <c r="E33" s="71" t="s">
        <v>24</v>
      </c>
      <c r="F33" s="398">
        <f>'8.DL jut.analīze_Soc'!G33*F$18</f>
        <v>0</v>
      </c>
      <c r="G33" s="399">
        <f>'8.DL jut.analīze_Soc'!H33*G$18</f>
        <v>0</v>
      </c>
      <c r="H33" s="399">
        <f>'8.DL jut.analīze_Soc'!I33*H$18</f>
        <v>0</v>
      </c>
      <c r="I33" s="399">
        <f>'8.DL jut.analīze_Soc'!J33*I$18</f>
        <v>0</v>
      </c>
      <c r="J33" s="399">
        <f>'8.DL jut.analīze_Soc'!K33*J$18</f>
        <v>0</v>
      </c>
      <c r="K33" s="399">
        <f>'8.DL jut.analīze_Soc'!L33*K$18</f>
        <v>0</v>
      </c>
      <c r="L33" s="399">
        <f>'8.DL jut.analīze_Soc'!M33*L$18</f>
        <v>0</v>
      </c>
      <c r="M33" s="399">
        <f>'8.DL jut.analīze_Soc'!N33*M$18</f>
        <v>0</v>
      </c>
      <c r="N33" s="399">
        <f>'8.DL jut.analīze_Soc'!O33*N$18</f>
        <v>0</v>
      </c>
      <c r="O33" s="399">
        <f>'8.DL jut.analīze_Soc'!P33*O$18</f>
        <v>0</v>
      </c>
      <c r="P33" s="399">
        <f>'8.DL jut.analīze_Soc'!Q33*P$18</f>
        <v>0</v>
      </c>
      <c r="Q33" s="399">
        <f>'8.DL jut.analīze_Soc'!R33*Q$18</f>
        <v>0</v>
      </c>
      <c r="R33" s="399">
        <f>'8.DL jut.analīze_Soc'!S33*R$18</f>
        <v>0</v>
      </c>
      <c r="S33" s="399">
        <f>'8.DL jut.analīze_Soc'!T33*S$18</f>
        <v>0</v>
      </c>
      <c r="T33" s="399">
        <f>'8.DL jut.analīze_Soc'!U33*T$18</f>
        <v>0</v>
      </c>
      <c r="U33" s="399">
        <f>'8.DL jut.analīze_Soc'!V33*U$18</f>
        <v>0</v>
      </c>
      <c r="V33" s="399">
        <f>'8.DL jut.analīze_Soc'!W33*V$18</f>
        <v>0</v>
      </c>
      <c r="W33" s="399">
        <f>'8.DL jut.analīze_Soc'!X33*W$18</f>
        <v>0</v>
      </c>
      <c r="X33" s="399">
        <f>'8.DL jut.analīze_Soc'!Y33*X$18</f>
        <v>0</v>
      </c>
      <c r="Y33" s="399">
        <f>'8.DL jut.analīze_Soc'!Z33*Y$18</f>
        <v>0</v>
      </c>
      <c r="Z33" s="399">
        <f>'8.DL jut.analīze_Soc'!AA33*Z$18</f>
        <v>0</v>
      </c>
      <c r="AA33" s="399">
        <f>'8.DL jut.analīze_Soc'!AB33*AA$18</f>
        <v>0</v>
      </c>
      <c r="AB33" s="399">
        <f>'8.DL jut.analīze_Soc'!AC33*AB$18</f>
        <v>0</v>
      </c>
      <c r="AC33" s="399">
        <f>'8.DL jut.analīze_Soc'!AD33*AC$18</f>
        <v>0</v>
      </c>
      <c r="AD33" s="399">
        <f>'8.DL jut.analīze_Soc'!AE33*AD$18</f>
        <v>0</v>
      </c>
      <c r="AE33" s="327">
        <f t="shared" si="4"/>
        <v>0</v>
      </c>
    </row>
    <row r="34" spans="1:31" x14ac:dyDescent="0.25">
      <c r="A34" s="215"/>
      <c r="B34" s="300" t="s">
        <v>297</v>
      </c>
      <c r="C34" s="805" t="str">
        <f>'6.DL Soc.ekon.analīze'!B19</f>
        <v>Zaudējumi...</v>
      </c>
      <c r="D34" s="25"/>
      <c r="E34" s="71" t="s">
        <v>24</v>
      </c>
      <c r="F34" s="398">
        <f>'8.DL jut.analīze_Soc'!G34*F$18</f>
        <v>0</v>
      </c>
      <c r="G34" s="399">
        <f>'8.DL jut.analīze_Soc'!H34*G$18</f>
        <v>0</v>
      </c>
      <c r="H34" s="399">
        <f>'8.DL jut.analīze_Soc'!I34*H$18</f>
        <v>0</v>
      </c>
      <c r="I34" s="399">
        <f>'8.DL jut.analīze_Soc'!J34*I$18</f>
        <v>0</v>
      </c>
      <c r="J34" s="399">
        <f>'8.DL jut.analīze_Soc'!K34*J$18</f>
        <v>0</v>
      </c>
      <c r="K34" s="399">
        <f>'8.DL jut.analīze_Soc'!L34*K$18</f>
        <v>0</v>
      </c>
      <c r="L34" s="399">
        <f>'8.DL jut.analīze_Soc'!M34*L$18</f>
        <v>0</v>
      </c>
      <c r="M34" s="399">
        <f>'8.DL jut.analīze_Soc'!N34*M$18</f>
        <v>0</v>
      </c>
      <c r="N34" s="399">
        <f>'8.DL jut.analīze_Soc'!O34*N$18</f>
        <v>0</v>
      </c>
      <c r="O34" s="399">
        <f>'8.DL jut.analīze_Soc'!P34*O$18</f>
        <v>0</v>
      </c>
      <c r="P34" s="399">
        <f>'8.DL jut.analīze_Soc'!Q34*P$18</f>
        <v>0</v>
      </c>
      <c r="Q34" s="399">
        <f>'8.DL jut.analīze_Soc'!R34*Q$18</f>
        <v>0</v>
      </c>
      <c r="R34" s="399">
        <f>'8.DL jut.analīze_Soc'!S34*R$18</f>
        <v>0</v>
      </c>
      <c r="S34" s="399">
        <f>'8.DL jut.analīze_Soc'!T34*S$18</f>
        <v>0</v>
      </c>
      <c r="T34" s="399">
        <f>'8.DL jut.analīze_Soc'!U34*T$18</f>
        <v>0</v>
      </c>
      <c r="U34" s="399">
        <f>'8.DL jut.analīze_Soc'!V34*U$18</f>
        <v>0</v>
      </c>
      <c r="V34" s="399">
        <f>'8.DL jut.analīze_Soc'!W34*V$18</f>
        <v>0</v>
      </c>
      <c r="W34" s="399">
        <f>'8.DL jut.analīze_Soc'!X34*W$18</f>
        <v>0</v>
      </c>
      <c r="X34" s="399">
        <f>'8.DL jut.analīze_Soc'!Y34*X$18</f>
        <v>0</v>
      </c>
      <c r="Y34" s="399">
        <f>'8.DL jut.analīze_Soc'!Z34*Y$18</f>
        <v>0</v>
      </c>
      <c r="Z34" s="399">
        <f>'8.DL jut.analīze_Soc'!AA34*Z$18</f>
        <v>0</v>
      </c>
      <c r="AA34" s="399">
        <f>'8.DL jut.analīze_Soc'!AB34*AA$18</f>
        <v>0</v>
      </c>
      <c r="AB34" s="399">
        <f>'8.DL jut.analīze_Soc'!AC34*AB$18</f>
        <v>0</v>
      </c>
      <c r="AC34" s="399">
        <f>'8.DL jut.analīze_Soc'!AD34*AC$18</f>
        <v>0</v>
      </c>
      <c r="AD34" s="399">
        <f>'8.DL jut.analīze_Soc'!AE34*AD$18</f>
        <v>0</v>
      </c>
      <c r="AE34" s="327">
        <f t="shared" si="4"/>
        <v>0</v>
      </c>
    </row>
    <row r="35" spans="1:31" x14ac:dyDescent="0.25">
      <c r="A35" s="215"/>
      <c r="B35" s="300" t="s">
        <v>298</v>
      </c>
      <c r="C35" s="805" t="str">
        <f>'6.DL Soc.ekon.analīze'!B20</f>
        <v>Zaudējumi...</v>
      </c>
      <c r="D35" s="25"/>
      <c r="E35" s="71" t="s">
        <v>24</v>
      </c>
      <c r="F35" s="398">
        <f>'8.DL jut.analīze_Soc'!G35*F$18</f>
        <v>0</v>
      </c>
      <c r="G35" s="399">
        <f>'8.DL jut.analīze_Soc'!H35*G$18</f>
        <v>0</v>
      </c>
      <c r="H35" s="399">
        <f>'8.DL jut.analīze_Soc'!I35*H$18</f>
        <v>0</v>
      </c>
      <c r="I35" s="399">
        <f>'8.DL jut.analīze_Soc'!J35*I$18</f>
        <v>0</v>
      </c>
      <c r="J35" s="399">
        <f>'8.DL jut.analīze_Soc'!K35*J$18</f>
        <v>0</v>
      </c>
      <c r="K35" s="399">
        <f>'8.DL jut.analīze_Soc'!L35*K$18</f>
        <v>0</v>
      </c>
      <c r="L35" s="399">
        <f>'8.DL jut.analīze_Soc'!M35*L$18</f>
        <v>0</v>
      </c>
      <c r="M35" s="399">
        <f>'8.DL jut.analīze_Soc'!N35*M$18</f>
        <v>0</v>
      </c>
      <c r="N35" s="399">
        <f>'8.DL jut.analīze_Soc'!O35*N$18</f>
        <v>0</v>
      </c>
      <c r="O35" s="399">
        <f>'8.DL jut.analīze_Soc'!P35*O$18</f>
        <v>0</v>
      </c>
      <c r="P35" s="399">
        <f>'8.DL jut.analīze_Soc'!Q35*P$18</f>
        <v>0</v>
      </c>
      <c r="Q35" s="399">
        <f>'8.DL jut.analīze_Soc'!R35*Q$18</f>
        <v>0</v>
      </c>
      <c r="R35" s="399">
        <f>'8.DL jut.analīze_Soc'!S35*R$18</f>
        <v>0</v>
      </c>
      <c r="S35" s="399">
        <f>'8.DL jut.analīze_Soc'!T35*S$18</f>
        <v>0</v>
      </c>
      <c r="T35" s="399">
        <f>'8.DL jut.analīze_Soc'!U35*T$18</f>
        <v>0</v>
      </c>
      <c r="U35" s="399">
        <f>'8.DL jut.analīze_Soc'!V35*U$18</f>
        <v>0</v>
      </c>
      <c r="V35" s="399">
        <f>'8.DL jut.analīze_Soc'!W35*V$18</f>
        <v>0</v>
      </c>
      <c r="W35" s="399">
        <f>'8.DL jut.analīze_Soc'!X35*W$18</f>
        <v>0</v>
      </c>
      <c r="X35" s="399">
        <f>'8.DL jut.analīze_Soc'!Y35*X$18</f>
        <v>0</v>
      </c>
      <c r="Y35" s="399">
        <f>'8.DL jut.analīze_Soc'!Z35*Y$18</f>
        <v>0</v>
      </c>
      <c r="Z35" s="399">
        <f>'8.DL jut.analīze_Soc'!AA35*Z$18</f>
        <v>0</v>
      </c>
      <c r="AA35" s="399">
        <f>'8.DL jut.analīze_Soc'!AB35*AA$18</f>
        <v>0</v>
      </c>
      <c r="AB35" s="399">
        <f>'8.DL jut.analīze_Soc'!AC35*AB$18</f>
        <v>0</v>
      </c>
      <c r="AC35" s="399">
        <f>'8.DL jut.analīze_Soc'!AD35*AC$18</f>
        <v>0</v>
      </c>
      <c r="AD35" s="399">
        <f>'8.DL jut.analīze_Soc'!AE35*AD$18</f>
        <v>0</v>
      </c>
      <c r="AE35" s="327">
        <f t="shared" si="4"/>
        <v>0</v>
      </c>
    </row>
    <row r="36" spans="1:31" x14ac:dyDescent="0.25">
      <c r="A36" s="215"/>
      <c r="B36" s="300" t="s">
        <v>299</v>
      </c>
      <c r="C36" s="805" t="str">
        <f>'6.DL Soc.ekon.analīze'!B21</f>
        <v>Zaudējumi...</v>
      </c>
      <c r="D36" s="25"/>
      <c r="E36" s="71" t="s">
        <v>24</v>
      </c>
      <c r="F36" s="398">
        <f>'8.DL jut.analīze_Soc'!G36*F$18</f>
        <v>0</v>
      </c>
      <c r="G36" s="399">
        <f>'8.DL jut.analīze_Soc'!H36*G$18</f>
        <v>0</v>
      </c>
      <c r="H36" s="399">
        <f>'8.DL jut.analīze_Soc'!I36*H$18</f>
        <v>0</v>
      </c>
      <c r="I36" s="399">
        <f>'8.DL jut.analīze_Soc'!J36*I$18</f>
        <v>0</v>
      </c>
      <c r="J36" s="399">
        <f>'8.DL jut.analīze_Soc'!K36*J$18</f>
        <v>0</v>
      </c>
      <c r="K36" s="399">
        <f>'8.DL jut.analīze_Soc'!L36*K$18</f>
        <v>0</v>
      </c>
      <c r="L36" s="399">
        <f>'8.DL jut.analīze_Soc'!M36*L$18</f>
        <v>0</v>
      </c>
      <c r="M36" s="399">
        <f>'8.DL jut.analīze_Soc'!N36*M$18</f>
        <v>0</v>
      </c>
      <c r="N36" s="399">
        <f>'8.DL jut.analīze_Soc'!O36*N$18</f>
        <v>0</v>
      </c>
      <c r="O36" s="399">
        <f>'8.DL jut.analīze_Soc'!P36*O$18</f>
        <v>0</v>
      </c>
      <c r="P36" s="399">
        <f>'8.DL jut.analīze_Soc'!Q36*P$18</f>
        <v>0</v>
      </c>
      <c r="Q36" s="399">
        <f>'8.DL jut.analīze_Soc'!R36*Q$18</f>
        <v>0</v>
      </c>
      <c r="R36" s="399">
        <f>'8.DL jut.analīze_Soc'!S36*R$18</f>
        <v>0</v>
      </c>
      <c r="S36" s="399">
        <f>'8.DL jut.analīze_Soc'!T36*S$18</f>
        <v>0</v>
      </c>
      <c r="T36" s="399">
        <f>'8.DL jut.analīze_Soc'!U36*T$18</f>
        <v>0</v>
      </c>
      <c r="U36" s="399">
        <f>'8.DL jut.analīze_Soc'!V36*U$18</f>
        <v>0</v>
      </c>
      <c r="V36" s="399">
        <f>'8.DL jut.analīze_Soc'!W36*V$18</f>
        <v>0</v>
      </c>
      <c r="W36" s="399">
        <f>'8.DL jut.analīze_Soc'!X36*W$18</f>
        <v>0</v>
      </c>
      <c r="X36" s="399">
        <f>'8.DL jut.analīze_Soc'!Y36*X$18</f>
        <v>0</v>
      </c>
      <c r="Y36" s="399">
        <f>'8.DL jut.analīze_Soc'!Z36*Y$18</f>
        <v>0</v>
      </c>
      <c r="Z36" s="399">
        <f>'8.DL jut.analīze_Soc'!AA36*Z$18</f>
        <v>0</v>
      </c>
      <c r="AA36" s="399">
        <f>'8.DL jut.analīze_Soc'!AB36*AA$18</f>
        <v>0</v>
      </c>
      <c r="AB36" s="399">
        <f>'8.DL jut.analīze_Soc'!AC36*AB$18</f>
        <v>0</v>
      </c>
      <c r="AC36" s="399">
        <f>'8.DL jut.analīze_Soc'!AD36*AC$18</f>
        <v>0</v>
      </c>
      <c r="AD36" s="399">
        <f>'8.DL jut.analīze_Soc'!AE36*AD$18</f>
        <v>0</v>
      </c>
      <c r="AE36" s="327">
        <f t="shared" si="4"/>
        <v>0</v>
      </c>
    </row>
    <row r="37" spans="1:31" x14ac:dyDescent="0.25">
      <c r="A37" s="215"/>
      <c r="B37" s="300" t="s">
        <v>420</v>
      </c>
      <c r="C37" s="805" t="str">
        <f>'6.DL Soc.ekon.analīze'!B22</f>
        <v>Zaudējumi...</v>
      </c>
      <c r="D37" s="25"/>
      <c r="E37" s="71" t="s">
        <v>24</v>
      </c>
      <c r="F37" s="398">
        <f>'8.DL jut.analīze_Soc'!G37*F$18</f>
        <v>0</v>
      </c>
      <c r="G37" s="399">
        <f>'8.DL jut.analīze_Soc'!H37*G$18</f>
        <v>0</v>
      </c>
      <c r="H37" s="399">
        <f>'8.DL jut.analīze_Soc'!I37*H$18</f>
        <v>0</v>
      </c>
      <c r="I37" s="399">
        <f>'8.DL jut.analīze_Soc'!J37*I$18</f>
        <v>0</v>
      </c>
      <c r="J37" s="399">
        <f>'8.DL jut.analīze_Soc'!K37*J$18</f>
        <v>0</v>
      </c>
      <c r="K37" s="399">
        <f>'8.DL jut.analīze_Soc'!L37*K$18</f>
        <v>0</v>
      </c>
      <c r="L37" s="399">
        <f>'8.DL jut.analīze_Soc'!M37*L$18</f>
        <v>0</v>
      </c>
      <c r="M37" s="399">
        <f>'8.DL jut.analīze_Soc'!N37*M$18</f>
        <v>0</v>
      </c>
      <c r="N37" s="399">
        <f>'8.DL jut.analīze_Soc'!O37*N$18</f>
        <v>0</v>
      </c>
      <c r="O37" s="399">
        <f>'8.DL jut.analīze_Soc'!P37*O$18</f>
        <v>0</v>
      </c>
      <c r="P37" s="399">
        <f>'8.DL jut.analīze_Soc'!Q37*P$18</f>
        <v>0</v>
      </c>
      <c r="Q37" s="399">
        <f>'8.DL jut.analīze_Soc'!R37*Q$18</f>
        <v>0</v>
      </c>
      <c r="R37" s="399">
        <f>'8.DL jut.analīze_Soc'!S37*R$18</f>
        <v>0</v>
      </c>
      <c r="S37" s="399">
        <f>'8.DL jut.analīze_Soc'!T37*S$18</f>
        <v>0</v>
      </c>
      <c r="T37" s="399">
        <f>'8.DL jut.analīze_Soc'!U37*T$18</f>
        <v>0</v>
      </c>
      <c r="U37" s="399">
        <f>'8.DL jut.analīze_Soc'!V37*U$18</f>
        <v>0</v>
      </c>
      <c r="V37" s="399">
        <f>'8.DL jut.analīze_Soc'!W37*V$18</f>
        <v>0</v>
      </c>
      <c r="W37" s="399">
        <f>'8.DL jut.analīze_Soc'!X37*W$18</f>
        <v>0</v>
      </c>
      <c r="X37" s="399">
        <f>'8.DL jut.analīze_Soc'!Y37*X$18</f>
        <v>0</v>
      </c>
      <c r="Y37" s="399">
        <f>'8.DL jut.analīze_Soc'!Z37*Y$18</f>
        <v>0</v>
      </c>
      <c r="Z37" s="399">
        <f>'8.DL jut.analīze_Soc'!AA37*Z$18</f>
        <v>0</v>
      </c>
      <c r="AA37" s="399">
        <f>'8.DL jut.analīze_Soc'!AB37*AA$18</f>
        <v>0</v>
      </c>
      <c r="AB37" s="399">
        <f>'8.DL jut.analīze_Soc'!AC37*AB$18</f>
        <v>0</v>
      </c>
      <c r="AC37" s="399">
        <f>'8.DL jut.analīze_Soc'!AD37*AC$18</f>
        <v>0</v>
      </c>
      <c r="AD37" s="399">
        <f>'8.DL jut.analīze_Soc'!AE37*AD$18</f>
        <v>0</v>
      </c>
      <c r="AE37" s="327">
        <f t="shared" si="4"/>
        <v>0</v>
      </c>
    </row>
    <row r="38" spans="1:31" x14ac:dyDescent="0.25">
      <c r="A38" s="215"/>
      <c r="B38" s="300" t="s">
        <v>421</v>
      </c>
      <c r="C38" s="805" t="str">
        <f>'6.DL Soc.ekon.analīze'!B23</f>
        <v>Zaudējumi...</v>
      </c>
      <c r="D38" s="25"/>
      <c r="E38" s="71" t="s">
        <v>24</v>
      </c>
      <c r="F38" s="398">
        <f>'8.DL jut.analīze_Soc'!G38*F$18</f>
        <v>0</v>
      </c>
      <c r="G38" s="399">
        <f>'8.DL jut.analīze_Soc'!H38*G$18</f>
        <v>0</v>
      </c>
      <c r="H38" s="399">
        <f>'8.DL jut.analīze_Soc'!I38*H$18</f>
        <v>0</v>
      </c>
      <c r="I38" s="399">
        <f>'8.DL jut.analīze_Soc'!J38*I$18</f>
        <v>0</v>
      </c>
      <c r="J38" s="399">
        <f>'8.DL jut.analīze_Soc'!K38*J$18</f>
        <v>0</v>
      </c>
      <c r="K38" s="399">
        <f>'8.DL jut.analīze_Soc'!L38*K$18</f>
        <v>0</v>
      </c>
      <c r="L38" s="399">
        <f>'8.DL jut.analīze_Soc'!M38*L$18</f>
        <v>0</v>
      </c>
      <c r="M38" s="399">
        <f>'8.DL jut.analīze_Soc'!N38*M$18</f>
        <v>0</v>
      </c>
      <c r="N38" s="399">
        <f>'8.DL jut.analīze_Soc'!O38*N$18</f>
        <v>0</v>
      </c>
      <c r="O38" s="399">
        <f>'8.DL jut.analīze_Soc'!P38*O$18</f>
        <v>0</v>
      </c>
      <c r="P38" s="399">
        <f>'8.DL jut.analīze_Soc'!Q38*P$18</f>
        <v>0</v>
      </c>
      <c r="Q38" s="399">
        <f>'8.DL jut.analīze_Soc'!R38*Q$18</f>
        <v>0</v>
      </c>
      <c r="R38" s="399">
        <f>'8.DL jut.analīze_Soc'!S38*R$18</f>
        <v>0</v>
      </c>
      <c r="S38" s="399">
        <f>'8.DL jut.analīze_Soc'!T38*S$18</f>
        <v>0</v>
      </c>
      <c r="T38" s="399">
        <f>'8.DL jut.analīze_Soc'!U38*T$18</f>
        <v>0</v>
      </c>
      <c r="U38" s="399">
        <f>'8.DL jut.analīze_Soc'!V38*U$18</f>
        <v>0</v>
      </c>
      <c r="V38" s="399">
        <f>'8.DL jut.analīze_Soc'!W38*V$18</f>
        <v>0</v>
      </c>
      <c r="W38" s="399">
        <f>'8.DL jut.analīze_Soc'!X38*W$18</f>
        <v>0</v>
      </c>
      <c r="X38" s="399">
        <f>'8.DL jut.analīze_Soc'!Y38*X$18</f>
        <v>0</v>
      </c>
      <c r="Y38" s="399">
        <f>'8.DL jut.analīze_Soc'!Z38*Y$18</f>
        <v>0</v>
      </c>
      <c r="Z38" s="399">
        <f>'8.DL jut.analīze_Soc'!AA38*Z$18</f>
        <v>0</v>
      </c>
      <c r="AA38" s="399">
        <f>'8.DL jut.analīze_Soc'!AB38*AA$18</f>
        <v>0</v>
      </c>
      <c r="AB38" s="399">
        <f>'8.DL jut.analīze_Soc'!AC38*AB$18</f>
        <v>0</v>
      </c>
      <c r="AC38" s="399">
        <f>'8.DL jut.analīze_Soc'!AD38*AC$18</f>
        <v>0</v>
      </c>
      <c r="AD38" s="399">
        <f>'8.DL jut.analīze_Soc'!AE38*AD$18</f>
        <v>0</v>
      </c>
      <c r="AE38" s="327">
        <f t="shared" si="4"/>
        <v>0</v>
      </c>
    </row>
    <row r="39" spans="1:31" x14ac:dyDescent="0.25">
      <c r="A39" s="215"/>
      <c r="B39" s="301" t="s">
        <v>422</v>
      </c>
      <c r="C39" s="805" t="str">
        <f>'6.DL Soc.ekon.analīze'!B24</f>
        <v>Zaudējumi...</v>
      </c>
      <c r="D39" s="25"/>
      <c r="E39" s="71" t="s">
        <v>24</v>
      </c>
      <c r="F39" s="398">
        <f>'8.DL jut.analīze_Soc'!G39*F$18</f>
        <v>0</v>
      </c>
      <c r="G39" s="399">
        <f>'8.DL jut.analīze_Soc'!H39*G$18</f>
        <v>0</v>
      </c>
      <c r="H39" s="399">
        <f>'8.DL jut.analīze_Soc'!I39*H$18</f>
        <v>0</v>
      </c>
      <c r="I39" s="399">
        <f>'8.DL jut.analīze_Soc'!J39*I$18</f>
        <v>0</v>
      </c>
      <c r="J39" s="399">
        <f>'8.DL jut.analīze_Soc'!K39*J$18</f>
        <v>0</v>
      </c>
      <c r="K39" s="399">
        <f>'8.DL jut.analīze_Soc'!L39*K$18</f>
        <v>0</v>
      </c>
      <c r="L39" s="399">
        <f>'8.DL jut.analīze_Soc'!M39*L$18</f>
        <v>0</v>
      </c>
      <c r="M39" s="399">
        <f>'8.DL jut.analīze_Soc'!N39*M$18</f>
        <v>0</v>
      </c>
      <c r="N39" s="399">
        <f>'8.DL jut.analīze_Soc'!O39*N$18</f>
        <v>0</v>
      </c>
      <c r="O39" s="399">
        <f>'8.DL jut.analīze_Soc'!P39*O$18</f>
        <v>0</v>
      </c>
      <c r="P39" s="399">
        <f>'8.DL jut.analīze_Soc'!Q39*P$18</f>
        <v>0</v>
      </c>
      <c r="Q39" s="399">
        <f>'8.DL jut.analīze_Soc'!R39*Q$18</f>
        <v>0</v>
      </c>
      <c r="R39" s="399">
        <f>'8.DL jut.analīze_Soc'!S39*R$18</f>
        <v>0</v>
      </c>
      <c r="S39" s="399">
        <f>'8.DL jut.analīze_Soc'!T39*S$18</f>
        <v>0</v>
      </c>
      <c r="T39" s="399">
        <f>'8.DL jut.analīze_Soc'!U39*T$18</f>
        <v>0</v>
      </c>
      <c r="U39" s="399">
        <f>'8.DL jut.analīze_Soc'!V39*U$18</f>
        <v>0</v>
      </c>
      <c r="V39" s="399">
        <f>'8.DL jut.analīze_Soc'!W39*V$18</f>
        <v>0</v>
      </c>
      <c r="W39" s="399">
        <f>'8.DL jut.analīze_Soc'!X39*W$18</f>
        <v>0</v>
      </c>
      <c r="X39" s="399">
        <f>'8.DL jut.analīze_Soc'!Y39*X$18</f>
        <v>0</v>
      </c>
      <c r="Y39" s="399">
        <f>'8.DL jut.analīze_Soc'!Z39*Y$18</f>
        <v>0</v>
      </c>
      <c r="Z39" s="399">
        <f>'8.DL jut.analīze_Soc'!AA39*Z$18</f>
        <v>0</v>
      </c>
      <c r="AA39" s="399">
        <f>'8.DL jut.analīze_Soc'!AB39*AA$18</f>
        <v>0</v>
      </c>
      <c r="AB39" s="399">
        <f>'8.DL jut.analīze_Soc'!AC39*AB$18</f>
        <v>0</v>
      </c>
      <c r="AC39" s="399">
        <f>'8.DL jut.analīze_Soc'!AD39*AC$18</f>
        <v>0</v>
      </c>
      <c r="AD39" s="399">
        <f>'8.DL jut.analīze_Soc'!AE39*AD$18</f>
        <v>0</v>
      </c>
      <c r="AE39" s="327">
        <f t="shared" si="4"/>
        <v>0</v>
      </c>
    </row>
    <row r="40" spans="1:31" x14ac:dyDescent="0.25">
      <c r="A40" s="215"/>
      <c r="B40" s="301" t="s">
        <v>423</v>
      </c>
      <c r="C40" s="805" t="str">
        <f>'6.DL Soc.ekon.analīze'!B25</f>
        <v>Zaudējumi...</v>
      </c>
      <c r="D40" s="25"/>
      <c r="E40" s="71" t="s">
        <v>24</v>
      </c>
      <c r="F40" s="398">
        <f>'8.DL jut.analīze_Soc'!G40*F$18</f>
        <v>0</v>
      </c>
      <c r="G40" s="399">
        <f>'8.DL jut.analīze_Soc'!H40*G$18</f>
        <v>0</v>
      </c>
      <c r="H40" s="399">
        <f>'8.DL jut.analīze_Soc'!I40*H$18</f>
        <v>0</v>
      </c>
      <c r="I40" s="399">
        <f>'8.DL jut.analīze_Soc'!J40*I$18</f>
        <v>0</v>
      </c>
      <c r="J40" s="399">
        <f>'8.DL jut.analīze_Soc'!K40*J$18</f>
        <v>0</v>
      </c>
      <c r="K40" s="399">
        <f>'8.DL jut.analīze_Soc'!L40*K$18</f>
        <v>0</v>
      </c>
      <c r="L40" s="399">
        <f>'8.DL jut.analīze_Soc'!M40*L$18</f>
        <v>0</v>
      </c>
      <c r="M40" s="399">
        <f>'8.DL jut.analīze_Soc'!N40*M$18</f>
        <v>0</v>
      </c>
      <c r="N40" s="399">
        <f>'8.DL jut.analīze_Soc'!O40*N$18</f>
        <v>0</v>
      </c>
      <c r="O40" s="399">
        <f>'8.DL jut.analīze_Soc'!P40*O$18</f>
        <v>0</v>
      </c>
      <c r="P40" s="399">
        <f>'8.DL jut.analīze_Soc'!Q40*P$18</f>
        <v>0</v>
      </c>
      <c r="Q40" s="399">
        <f>'8.DL jut.analīze_Soc'!R40*Q$18</f>
        <v>0</v>
      </c>
      <c r="R40" s="399">
        <f>'8.DL jut.analīze_Soc'!S40*R$18</f>
        <v>0</v>
      </c>
      <c r="S40" s="399">
        <f>'8.DL jut.analīze_Soc'!T40*S$18</f>
        <v>0</v>
      </c>
      <c r="T40" s="399">
        <f>'8.DL jut.analīze_Soc'!U40*T$18</f>
        <v>0</v>
      </c>
      <c r="U40" s="399">
        <f>'8.DL jut.analīze_Soc'!V40*U$18</f>
        <v>0</v>
      </c>
      <c r="V40" s="399">
        <f>'8.DL jut.analīze_Soc'!W40*V$18</f>
        <v>0</v>
      </c>
      <c r="W40" s="399">
        <f>'8.DL jut.analīze_Soc'!X40*W$18</f>
        <v>0</v>
      </c>
      <c r="X40" s="399">
        <f>'8.DL jut.analīze_Soc'!Y40*X$18</f>
        <v>0</v>
      </c>
      <c r="Y40" s="399">
        <f>'8.DL jut.analīze_Soc'!Z40*Y$18</f>
        <v>0</v>
      </c>
      <c r="Z40" s="399">
        <f>'8.DL jut.analīze_Soc'!AA40*Z$18</f>
        <v>0</v>
      </c>
      <c r="AA40" s="399">
        <f>'8.DL jut.analīze_Soc'!AB40*AA$18</f>
        <v>0</v>
      </c>
      <c r="AB40" s="399">
        <f>'8.DL jut.analīze_Soc'!AC40*AB$18</f>
        <v>0</v>
      </c>
      <c r="AC40" s="399">
        <f>'8.DL jut.analīze_Soc'!AD40*AC$18</f>
        <v>0</v>
      </c>
      <c r="AD40" s="399">
        <f>'8.DL jut.analīze_Soc'!AE40*AD$18</f>
        <v>0</v>
      </c>
      <c r="AE40" s="327">
        <f t="shared" si="4"/>
        <v>0</v>
      </c>
    </row>
    <row r="41" spans="1:31" x14ac:dyDescent="0.25">
      <c r="A41" s="215"/>
      <c r="B41" s="25" t="s">
        <v>62</v>
      </c>
      <c r="C41" s="25" t="s">
        <v>424</v>
      </c>
      <c r="D41" s="25"/>
      <c r="E41" s="71" t="s">
        <v>24</v>
      </c>
      <c r="F41" s="325">
        <f>F10*F18</f>
        <v>39117.949999999997</v>
      </c>
      <c r="G41" s="326">
        <f t="shared" ref="G41:AD41" si="8">G10*G18</f>
        <v>37255.190476190473</v>
      </c>
      <c r="H41" s="326">
        <f t="shared" si="8"/>
        <v>30945.986394557818</v>
      </c>
      <c r="I41" s="326">
        <f t="shared" si="8"/>
        <v>3557.2400388726924</v>
      </c>
      <c r="J41" s="326">
        <f t="shared" si="8"/>
        <v>3387.8476560692311</v>
      </c>
      <c r="K41" s="326">
        <f t="shared" si="8"/>
        <v>3226.5215772087913</v>
      </c>
      <c r="L41" s="326">
        <f t="shared" si="8"/>
        <v>3072.8776925798011</v>
      </c>
      <c r="M41" s="326">
        <f t="shared" si="8"/>
        <v>2926.5501834093343</v>
      </c>
      <c r="N41" s="326">
        <f t="shared" si="8"/>
        <v>2787.1906508660331</v>
      </c>
      <c r="O41" s="326">
        <f t="shared" si="8"/>
        <v>2654.4672865390785</v>
      </c>
      <c r="P41" s="326">
        <f t="shared" si="8"/>
        <v>2528.0640824181701</v>
      </c>
      <c r="Q41" s="326">
        <f t="shared" si="8"/>
        <v>2407.6800784934953</v>
      </c>
      <c r="R41" s="326">
        <f t="shared" si="8"/>
        <v>2293.0286461842816</v>
      </c>
      <c r="S41" s="326">
        <f t="shared" si="8"/>
        <v>2183.8368058897913</v>
      </c>
      <c r="T41" s="326">
        <f t="shared" si="8"/>
        <v>2079.8445770378971</v>
      </c>
      <c r="U41" s="326">
        <f t="shared" si="8"/>
        <v>1980.804359083711</v>
      </c>
      <c r="V41" s="326">
        <f t="shared" si="8"/>
        <v>1886.4803419844868</v>
      </c>
      <c r="W41" s="326">
        <f t="shared" si="8"/>
        <v>1796.6479447471299</v>
      </c>
      <c r="X41" s="326">
        <f t="shared" si="8"/>
        <v>1711.0932807115526</v>
      </c>
      <c r="Y41" s="326">
        <f t="shared" si="8"/>
        <v>1629.6126482967165</v>
      </c>
      <c r="Z41" s="326">
        <f t="shared" si="8"/>
        <v>1552.0120459968732</v>
      </c>
      <c r="AA41" s="326">
        <f t="shared" si="8"/>
        <v>1478.1067104732126</v>
      </c>
      <c r="AB41" s="326">
        <f t="shared" si="8"/>
        <v>1407.720676641155</v>
      </c>
      <c r="AC41" s="326">
        <f t="shared" si="8"/>
        <v>1340.6863587058615</v>
      </c>
      <c r="AD41" s="326">
        <f t="shared" si="8"/>
        <v>1276.8441511484398</v>
      </c>
      <c r="AE41" s="327">
        <f t="shared" si="4"/>
        <v>156484.28466410603</v>
      </c>
    </row>
    <row r="42" spans="1:31" x14ac:dyDescent="0.25">
      <c r="A42" s="215"/>
      <c r="B42" s="25" t="s">
        <v>63</v>
      </c>
      <c r="C42" s="25" t="s">
        <v>425</v>
      </c>
      <c r="D42" s="25"/>
      <c r="E42" s="71" t="s">
        <v>24</v>
      </c>
      <c r="F42" s="325">
        <f>F11*F18</f>
        <v>771.8</v>
      </c>
      <c r="G42" s="326">
        <f t="shared" ref="G42:AD42" si="9">G11*G18</f>
        <v>735.04761904761892</v>
      </c>
      <c r="H42" s="326">
        <f t="shared" si="9"/>
        <v>700.04535147392278</v>
      </c>
      <c r="I42" s="326">
        <f t="shared" si="9"/>
        <v>666.70985854659318</v>
      </c>
      <c r="J42" s="326">
        <f t="shared" si="9"/>
        <v>634.96177004437448</v>
      </c>
      <c r="K42" s="326">
        <f t="shared" si="9"/>
        <v>604.72549528035654</v>
      </c>
      <c r="L42" s="326">
        <f t="shared" si="9"/>
        <v>575.92904312414919</v>
      </c>
      <c r="M42" s="326">
        <f t="shared" si="9"/>
        <v>548.50385059442772</v>
      </c>
      <c r="N42" s="326">
        <f t="shared" si="9"/>
        <v>522.38461961374071</v>
      </c>
      <c r="O42" s="326">
        <f t="shared" si="9"/>
        <v>497.50916153689587</v>
      </c>
      <c r="P42" s="326">
        <f t="shared" si="9"/>
        <v>473.81824908275803</v>
      </c>
      <c r="Q42" s="326">
        <f t="shared" si="9"/>
        <v>451.25547531691234</v>
      </c>
      <c r="R42" s="326">
        <f t="shared" si="9"/>
        <v>429.76711934944041</v>
      </c>
      <c r="S42" s="326">
        <f t="shared" si="9"/>
        <v>409.30201842803837</v>
      </c>
      <c r="T42" s="326">
        <f t="shared" si="9"/>
        <v>389.81144612194146</v>
      </c>
      <c r="U42" s="326">
        <f t="shared" si="9"/>
        <v>371.24899630661076</v>
      </c>
      <c r="V42" s="326">
        <f t="shared" si="9"/>
        <v>353.57047267296264</v>
      </c>
      <c r="W42" s="326">
        <f t="shared" si="9"/>
        <v>336.73378349805961</v>
      </c>
      <c r="X42" s="326">
        <f t="shared" si="9"/>
        <v>320.69884142672345</v>
      </c>
      <c r="Y42" s="326">
        <f t="shared" si="9"/>
        <v>305.42746802545093</v>
      </c>
      <c r="Z42" s="326">
        <f t="shared" si="9"/>
        <v>290.88330288138184</v>
      </c>
      <c r="AA42" s="326">
        <f t="shared" si="9"/>
        <v>277.03171702988749</v>
      </c>
      <c r="AB42" s="326">
        <f t="shared" si="9"/>
        <v>263.83973050465477</v>
      </c>
      <c r="AC42" s="326">
        <f t="shared" si="9"/>
        <v>251.27593381395684</v>
      </c>
      <c r="AD42" s="326">
        <f t="shared" si="9"/>
        <v>239.31041315614945</v>
      </c>
      <c r="AE42" s="327">
        <f t="shared" si="4"/>
        <v>11421.591736877006</v>
      </c>
    </row>
    <row r="43" spans="1:31" x14ac:dyDescent="0.25">
      <c r="A43" s="25"/>
      <c r="B43" s="25" t="s">
        <v>167</v>
      </c>
      <c r="C43" s="27" t="s">
        <v>376</v>
      </c>
      <c r="D43" s="25"/>
      <c r="E43" s="71" t="s">
        <v>24</v>
      </c>
      <c r="F43" s="325">
        <f>F12*F18</f>
        <v>42846.149999999994</v>
      </c>
      <c r="G43" s="326">
        <f t="shared" ref="G43:AD43" si="10">G12*G18</f>
        <v>40805.857142857138</v>
      </c>
      <c r="H43" s="326">
        <f t="shared" si="10"/>
        <v>34327.573696145118</v>
      </c>
      <c r="I43" s="326">
        <f t="shared" si="10"/>
        <v>6777.7993737177412</v>
      </c>
      <c r="J43" s="326">
        <f t="shared" si="10"/>
        <v>6455.0470225883255</v>
      </c>
      <c r="K43" s="326">
        <f t="shared" si="10"/>
        <v>6147.6638310364997</v>
      </c>
      <c r="L43" s="326">
        <f t="shared" si="10"/>
        <v>5854.917934320476</v>
      </c>
      <c r="M43" s="326">
        <f t="shared" si="10"/>
        <v>5576.1123184004528</v>
      </c>
      <c r="N43" s="326">
        <f t="shared" si="10"/>
        <v>5310.5831603813849</v>
      </c>
      <c r="O43" s="326">
        <f t="shared" si="10"/>
        <v>5057.69824798227</v>
      </c>
      <c r="P43" s="326">
        <f t="shared" si="10"/>
        <v>4816.8554742688293</v>
      </c>
      <c r="Q43" s="326">
        <f t="shared" si="10"/>
        <v>4587.481404065551</v>
      </c>
      <c r="R43" s="326">
        <f t="shared" si="10"/>
        <v>4369.0299086338591</v>
      </c>
      <c r="S43" s="326">
        <f t="shared" si="10"/>
        <v>4160.9808653655791</v>
      </c>
      <c r="T43" s="326">
        <f t="shared" si="10"/>
        <v>3962.8389193957905</v>
      </c>
      <c r="U43" s="326">
        <f t="shared" si="10"/>
        <v>3774.1323041864662</v>
      </c>
      <c r="V43" s="326">
        <f t="shared" si="10"/>
        <v>3594.4117182728251</v>
      </c>
      <c r="W43" s="326">
        <f t="shared" si="10"/>
        <v>3423.2492554979281</v>
      </c>
      <c r="X43" s="326">
        <f t="shared" si="10"/>
        <v>3260.237386188503</v>
      </c>
      <c r="Y43" s="326">
        <f t="shared" si="10"/>
        <v>3104.9879868461935</v>
      </c>
      <c r="Z43" s="326">
        <f t="shared" si="10"/>
        <v>2957.1314160439938</v>
      </c>
      <c r="AA43" s="326">
        <f t="shared" si="10"/>
        <v>2816.3156343276132</v>
      </c>
      <c r="AB43" s="326">
        <f t="shared" si="10"/>
        <v>2682.2053660262986</v>
      </c>
      <c r="AC43" s="326">
        <f t="shared" si="10"/>
        <v>2554.4813009774266</v>
      </c>
      <c r="AD43" s="326">
        <f t="shared" si="10"/>
        <v>2432.8393342642162</v>
      </c>
      <c r="AE43" s="327">
        <f t="shared" si="4"/>
        <v>211656.58100179053</v>
      </c>
    </row>
    <row r="44" spans="1:31" x14ac:dyDescent="0.25">
      <c r="A44" s="25"/>
      <c r="B44" s="25" t="s">
        <v>326</v>
      </c>
      <c r="C44" s="27" t="s">
        <v>135</v>
      </c>
      <c r="D44" s="25"/>
      <c r="E44" s="71" t="s">
        <v>24</v>
      </c>
      <c r="F44" s="328">
        <f>F13*F18</f>
        <v>-28346.149999999994</v>
      </c>
      <c r="G44" s="329">
        <f t="shared" ref="G44:AD44" si="11">G13*G18</f>
        <v>-26996.333333333325</v>
      </c>
      <c r="H44" s="329">
        <f t="shared" si="11"/>
        <v>-21175.646258503395</v>
      </c>
      <c r="I44" s="329">
        <f t="shared" si="11"/>
        <v>5747.8458049886613</v>
      </c>
      <c r="J44" s="329">
        <f t="shared" si="11"/>
        <v>5474.1388618939636</v>
      </c>
      <c r="K44" s="329">
        <f t="shared" si="11"/>
        <v>5213.4655827561555</v>
      </c>
      <c r="L44" s="329">
        <f t="shared" si="11"/>
        <v>4965.2053169106239</v>
      </c>
      <c r="M44" s="329">
        <f t="shared" si="11"/>
        <v>4728.7669684863085</v>
      </c>
      <c r="N44" s="329">
        <f t="shared" si="11"/>
        <v>4503.5875890345797</v>
      </c>
      <c r="O44" s="329">
        <f t="shared" si="11"/>
        <v>4289.13103717579</v>
      </c>
      <c r="P44" s="329">
        <f t="shared" si="11"/>
        <v>4084.8867020721809</v>
      </c>
      <c r="Q44" s="329">
        <f t="shared" si="11"/>
        <v>3890.3682876877911</v>
      </c>
      <c r="R44" s="329">
        <f t="shared" si="11"/>
        <v>3705.1126549407541</v>
      </c>
      <c r="S44" s="329">
        <f t="shared" si="11"/>
        <v>3528.6787189911934</v>
      </c>
      <c r="T44" s="329">
        <f t="shared" si="11"/>
        <v>3360.6463990392331</v>
      </c>
      <c r="U44" s="329">
        <f t="shared" si="11"/>
        <v>3200.6156181326019</v>
      </c>
      <c r="V44" s="329">
        <f t="shared" si="11"/>
        <v>3048.2053506024781</v>
      </c>
      <c r="W44" s="329">
        <f t="shared" si="11"/>
        <v>2903.0527148595024</v>
      </c>
      <c r="X44" s="329">
        <f t="shared" si="11"/>
        <v>2764.8121093900022</v>
      </c>
      <c r="Y44" s="329">
        <f t="shared" si="11"/>
        <v>2633.1543898952405</v>
      </c>
      <c r="Z44" s="329">
        <f t="shared" si="11"/>
        <v>2507.7660856145149</v>
      </c>
      <c r="AA44" s="329">
        <f t="shared" si="11"/>
        <v>2388.3486529662046</v>
      </c>
      <c r="AB44" s="329">
        <f t="shared" si="11"/>
        <v>2274.6177647297191</v>
      </c>
      <c r="AC44" s="329">
        <f t="shared" si="11"/>
        <v>2166.3026330759221</v>
      </c>
      <c r="AD44" s="329">
        <f t="shared" si="11"/>
        <v>2063.1453648342122</v>
      </c>
      <c r="AE44" s="330">
        <f t="shared" si="4"/>
        <v>2923.7250162409341</v>
      </c>
    </row>
    <row r="45" spans="1:31" x14ac:dyDescent="0.25">
      <c r="A45" s="245"/>
      <c r="B45" s="246"/>
      <c r="C45" s="228"/>
      <c r="D45" s="246"/>
      <c r="E45" s="7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2"/>
    </row>
    <row r="46" spans="1:31" x14ac:dyDescent="0.25">
      <c r="A46" s="37">
        <v>3</v>
      </c>
      <c r="B46" s="38" t="s">
        <v>136</v>
      </c>
      <c r="C46" s="38"/>
      <c r="D46" s="38"/>
      <c r="E46" s="38"/>
      <c r="F46" s="38"/>
      <c r="G46" s="39"/>
      <c r="H46" s="39"/>
      <c r="I46" s="39"/>
      <c r="J46" s="39"/>
      <c r="K46" s="39"/>
      <c r="L46" s="39"/>
      <c r="M46" s="39"/>
      <c r="N46" s="39"/>
      <c r="O46" s="39"/>
      <c r="P46" s="39"/>
      <c r="Q46" s="39"/>
      <c r="R46" s="39"/>
      <c r="S46" s="39"/>
      <c r="T46" s="39"/>
      <c r="U46" s="39"/>
      <c r="V46" s="39"/>
      <c r="W46" s="39"/>
      <c r="X46" s="39"/>
      <c r="Y46" s="39"/>
      <c r="Z46" s="39"/>
      <c r="AA46" s="39"/>
      <c r="AB46" s="39"/>
      <c r="AC46" s="39"/>
      <c r="AD46" s="39"/>
      <c r="AE46" s="40"/>
    </row>
    <row r="47" spans="1:31" x14ac:dyDescent="0.25">
      <c r="A47" s="25"/>
      <c r="B47" s="25"/>
      <c r="C47" s="25"/>
      <c r="D47" s="25"/>
      <c r="E47" s="303"/>
      <c r="F47" s="303"/>
      <c r="G47" s="113" t="s">
        <v>137</v>
      </c>
      <c r="H47" s="114"/>
      <c r="I47" s="115" t="s">
        <v>138</v>
      </c>
      <c r="J47" s="309"/>
      <c r="K47" s="309"/>
      <c r="L47" s="309"/>
      <c r="M47" s="309"/>
      <c r="N47" s="309"/>
      <c r="O47" s="309"/>
      <c r="P47" s="309"/>
      <c r="Q47" s="309"/>
      <c r="R47" s="309"/>
      <c r="S47" s="309"/>
      <c r="T47" s="249"/>
      <c r="U47" s="17"/>
      <c r="V47" s="17"/>
      <c r="W47" s="17"/>
      <c r="X47" s="17"/>
      <c r="Y47" s="17"/>
      <c r="Z47" s="17"/>
      <c r="AA47" s="17"/>
      <c r="AB47" s="17"/>
      <c r="AC47" s="17"/>
      <c r="AD47" s="17"/>
      <c r="AE47" s="17"/>
    </row>
    <row r="48" spans="1:31" x14ac:dyDescent="0.25">
      <c r="A48" s="25"/>
      <c r="B48" s="25" t="s">
        <v>35</v>
      </c>
      <c r="C48" s="25" t="s">
        <v>332</v>
      </c>
      <c r="D48" s="25"/>
      <c r="E48" s="303"/>
      <c r="F48" s="303"/>
      <c r="G48" s="332">
        <f t="shared" ref="G48:G55" si="12">AE6</f>
        <v>187500</v>
      </c>
      <c r="H48" s="400"/>
      <c r="I48" s="332">
        <f>AE19</f>
        <v>110989.81345760243</v>
      </c>
      <c r="J48" s="154"/>
      <c r="K48" s="154"/>
      <c r="L48" s="154"/>
      <c r="M48" s="154"/>
      <c r="N48" s="154"/>
      <c r="O48" s="154"/>
      <c r="P48" s="154"/>
      <c r="Q48" s="154"/>
      <c r="R48" s="154"/>
      <c r="S48" s="154"/>
      <c r="T48" s="27"/>
      <c r="U48" s="304"/>
      <c r="V48" s="17"/>
      <c r="W48" s="17"/>
      <c r="X48" s="17"/>
      <c r="Y48" s="17"/>
      <c r="Z48" s="17"/>
      <c r="AA48" s="17"/>
      <c r="AB48" s="17"/>
      <c r="AC48" s="17"/>
      <c r="AD48" s="17"/>
      <c r="AE48" s="17"/>
    </row>
    <row r="49" spans="1:31" x14ac:dyDescent="0.25">
      <c r="A49" s="25"/>
      <c r="B49" s="25" t="s">
        <v>36</v>
      </c>
      <c r="C49" s="25" t="s">
        <v>395</v>
      </c>
      <c r="D49" s="25"/>
      <c r="E49" s="303"/>
      <c r="F49" s="303"/>
      <c r="G49" s="335">
        <f t="shared" si="12"/>
        <v>175000</v>
      </c>
      <c r="H49" s="400"/>
      <c r="I49" s="335">
        <f>AE29</f>
        <v>103590.49256042895</v>
      </c>
      <c r="J49" s="154"/>
      <c r="K49" s="154"/>
      <c r="L49" s="154"/>
      <c r="M49" s="154"/>
      <c r="N49" s="154"/>
      <c r="O49" s="154"/>
      <c r="P49" s="154"/>
      <c r="Q49" s="154"/>
      <c r="R49" s="154"/>
      <c r="S49" s="154"/>
      <c r="T49" s="27"/>
      <c r="U49" s="17"/>
      <c r="V49" s="17"/>
      <c r="W49" s="17"/>
      <c r="X49" s="17"/>
      <c r="Y49" s="17"/>
      <c r="Z49" s="17"/>
      <c r="AA49" s="17"/>
      <c r="AB49" s="17"/>
      <c r="AC49" s="17"/>
      <c r="AD49" s="17"/>
      <c r="AE49" s="17"/>
    </row>
    <row r="50" spans="1:31" x14ac:dyDescent="0.25">
      <c r="A50" s="25"/>
      <c r="B50" s="25" t="s">
        <v>139</v>
      </c>
      <c r="C50" s="25" t="s">
        <v>396</v>
      </c>
      <c r="D50" s="25"/>
      <c r="E50" s="303"/>
      <c r="F50" s="303"/>
      <c r="G50" s="335">
        <f t="shared" si="12"/>
        <v>362500</v>
      </c>
      <c r="H50" s="400"/>
      <c r="I50" s="335">
        <f>AE30</f>
        <v>214580.30601803138</v>
      </c>
      <c r="J50" s="154"/>
      <c r="K50" s="154"/>
      <c r="L50" s="154"/>
      <c r="M50" s="154"/>
      <c r="N50" s="154"/>
      <c r="O50" s="154"/>
      <c r="P50" s="154"/>
      <c r="Q50" s="154"/>
      <c r="R50" s="154"/>
      <c r="S50" s="154"/>
      <c r="T50" s="27"/>
      <c r="U50" s="17"/>
      <c r="V50" s="17"/>
      <c r="W50" s="17"/>
      <c r="X50" s="17"/>
      <c r="Y50" s="17"/>
      <c r="Z50" s="17"/>
      <c r="AA50" s="17"/>
      <c r="AB50" s="17"/>
      <c r="AC50" s="17"/>
      <c r="AD50" s="17"/>
      <c r="AE50" s="17"/>
    </row>
    <row r="51" spans="1:31" x14ac:dyDescent="0.25">
      <c r="A51" s="25"/>
      <c r="B51" s="25" t="s">
        <v>140</v>
      </c>
      <c r="C51" s="25" t="s">
        <v>345</v>
      </c>
      <c r="D51" s="25"/>
      <c r="E51" s="303"/>
      <c r="F51" s="303"/>
      <c r="G51" s="335">
        <f t="shared" si="12"/>
        <v>112500</v>
      </c>
      <c r="H51" s="400"/>
      <c r="I51" s="335">
        <f>AE31</f>
        <v>66593.888074561444</v>
      </c>
      <c r="J51" s="154"/>
      <c r="K51" s="154"/>
      <c r="L51" s="154"/>
      <c r="M51" s="154"/>
      <c r="N51" s="154"/>
      <c r="O51" s="154"/>
      <c r="P51" s="154"/>
      <c r="Q51" s="154"/>
      <c r="R51" s="154"/>
      <c r="S51" s="154"/>
      <c r="T51" s="27"/>
      <c r="U51" s="17"/>
      <c r="V51" s="17"/>
      <c r="W51" s="17"/>
      <c r="X51" s="17"/>
      <c r="Y51" s="17"/>
      <c r="Z51" s="17"/>
      <c r="AA51" s="17"/>
      <c r="AB51" s="17"/>
      <c r="AC51" s="17"/>
      <c r="AD51" s="17"/>
      <c r="AE51" s="17"/>
    </row>
    <row r="52" spans="1:31" x14ac:dyDescent="0.25">
      <c r="A52" s="25"/>
      <c r="B52" s="25" t="s">
        <v>141</v>
      </c>
      <c r="C52" s="25" t="s">
        <v>397</v>
      </c>
      <c r="D52" s="25"/>
      <c r="E52" s="303"/>
      <c r="F52" s="303"/>
      <c r="G52" s="335">
        <f t="shared" si="12"/>
        <v>202948.75000000017</v>
      </c>
      <c r="H52" s="400"/>
      <c r="I52" s="335">
        <f t="shared" ref="I52:I54" si="13">AE41</f>
        <v>156484.28466410603</v>
      </c>
      <c r="J52" s="154"/>
      <c r="K52" s="154"/>
      <c r="L52" s="154"/>
      <c r="M52" s="154"/>
      <c r="N52" s="154"/>
      <c r="O52" s="154"/>
      <c r="P52" s="154"/>
      <c r="Q52" s="154"/>
      <c r="R52" s="154"/>
      <c r="S52" s="154"/>
      <c r="T52" s="27"/>
      <c r="U52" s="17"/>
      <c r="V52" s="17"/>
      <c r="W52" s="17"/>
      <c r="X52" s="17"/>
      <c r="Y52" s="17"/>
      <c r="Z52" s="17"/>
      <c r="AA52" s="17"/>
      <c r="AB52" s="17"/>
      <c r="AC52" s="17"/>
      <c r="AD52" s="17"/>
      <c r="AE52" s="17"/>
    </row>
    <row r="53" spans="1:31" x14ac:dyDescent="0.25">
      <c r="A53" s="25"/>
      <c r="B53" s="25" t="s">
        <v>169</v>
      </c>
      <c r="C53" s="25" t="s">
        <v>362</v>
      </c>
      <c r="D53" s="25"/>
      <c r="E53" s="303"/>
      <c r="F53" s="303"/>
      <c r="G53" s="335">
        <f t="shared" si="12"/>
        <v>19294.999999999993</v>
      </c>
      <c r="H53" s="400"/>
      <c r="I53" s="335">
        <f t="shared" si="13"/>
        <v>11421.591736877006</v>
      </c>
      <c r="J53" s="154"/>
      <c r="K53" s="154"/>
      <c r="L53" s="154"/>
      <c r="M53" s="154"/>
      <c r="N53" s="154"/>
      <c r="O53" s="154"/>
      <c r="P53" s="154"/>
      <c r="Q53" s="154"/>
      <c r="R53" s="154"/>
      <c r="S53" s="154"/>
      <c r="T53" s="27"/>
      <c r="U53" s="17"/>
      <c r="V53" s="17"/>
      <c r="W53" s="17"/>
      <c r="X53" s="17"/>
      <c r="Y53" s="17"/>
      <c r="Z53" s="17"/>
      <c r="AA53" s="17"/>
      <c r="AB53" s="17"/>
      <c r="AC53" s="17"/>
      <c r="AD53" s="17"/>
      <c r="AE53" s="17"/>
    </row>
    <row r="54" spans="1:31" x14ac:dyDescent="0.25">
      <c r="A54" s="25"/>
      <c r="B54" s="25" t="s">
        <v>170</v>
      </c>
      <c r="C54" s="25" t="s">
        <v>367</v>
      </c>
      <c r="D54" s="25"/>
      <c r="E54" s="303"/>
      <c r="F54" s="303"/>
      <c r="G54" s="335">
        <f t="shared" si="12"/>
        <v>296153.75</v>
      </c>
      <c r="H54" s="400"/>
      <c r="I54" s="335">
        <f t="shared" si="13"/>
        <v>211656.58100179053</v>
      </c>
      <c r="J54" s="154"/>
      <c r="K54" s="154"/>
      <c r="L54" s="154"/>
      <c r="M54" s="154"/>
      <c r="N54" s="154"/>
      <c r="O54" s="154"/>
      <c r="P54" s="154"/>
      <c r="Q54" s="154"/>
      <c r="R54" s="154"/>
      <c r="S54" s="154"/>
      <c r="T54" s="27"/>
      <c r="U54" s="17"/>
      <c r="V54" s="17"/>
      <c r="W54" s="17"/>
      <c r="X54" s="17"/>
      <c r="Y54" s="17"/>
      <c r="Z54" s="17"/>
      <c r="AA54" s="17"/>
      <c r="AB54" s="17"/>
      <c r="AC54" s="17"/>
      <c r="AD54" s="17"/>
      <c r="AE54" s="17"/>
    </row>
    <row r="55" spans="1:31" x14ac:dyDescent="0.25">
      <c r="A55" s="25"/>
      <c r="B55" s="25" t="s">
        <v>380</v>
      </c>
      <c r="C55" s="25" t="s">
        <v>102</v>
      </c>
      <c r="D55" s="25"/>
      <c r="E55" s="303"/>
      <c r="F55" s="303"/>
      <c r="G55" s="401">
        <f t="shared" si="12"/>
        <v>66346.250000000015</v>
      </c>
      <c r="H55" s="400"/>
      <c r="I55" s="401">
        <f>AE44</f>
        <v>2923.7250162409341</v>
      </c>
      <c r="J55" s="154"/>
      <c r="K55" s="154"/>
      <c r="L55" s="154"/>
      <c r="M55" s="154"/>
      <c r="N55" s="154"/>
      <c r="O55" s="154"/>
      <c r="P55" s="154"/>
      <c r="Q55" s="154"/>
      <c r="R55" s="154"/>
      <c r="S55" s="154"/>
      <c r="T55" s="27"/>
      <c r="U55" s="17"/>
      <c r="V55" s="17"/>
      <c r="W55" s="17"/>
      <c r="X55" s="17"/>
      <c r="Y55" s="17"/>
      <c r="Z55" s="17"/>
      <c r="AA55" s="17"/>
      <c r="AB55" s="17"/>
      <c r="AC55" s="17"/>
      <c r="AD55" s="17"/>
      <c r="AE55" s="17"/>
    </row>
    <row r="56" spans="1:31" x14ac:dyDescent="0.25">
      <c r="A56" s="25"/>
      <c r="B56" s="25"/>
      <c r="C56" s="25"/>
      <c r="D56" s="25"/>
      <c r="E56" s="303"/>
      <c r="F56" s="303"/>
      <c r="G56" s="154"/>
      <c r="H56" s="154"/>
      <c r="I56" s="154"/>
      <c r="J56" s="154"/>
      <c r="K56" s="154"/>
      <c r="L56" s="154"/>
      <c r="M56" s="154"/>
      <c r="N56" s="154"/>
      <c r="O56" s="154"/>
      <c r="P56" s="154"/>
      <c r="Q56" s="154"/>
      <c r="R56" s="154"/>
      <c r="S56" s="154"/>
      <c r="T56" s="27"/>
      <c r="U56" s="17"/>
      <c r="V56" s="17"/>
      <c r="W56" s="17"/>
      <c r="X56" s="17"/>
      <c r="Y56" s="17"/>
      <c r="Z56" s="17"/>
      <c r="AA56" s="17"/>
      <c r="AB56" s="17"/>
      <c r="AC56" s="17"/>
      <c r="AD56" s="17"/>
      <c r="AE56" s="17"/>
    </row>
    <row r="57" spans="1:31" x14ac:dyDescent="0.25">
      <c r="A57" s="39">
        <v>4</v>
      </c>
      <c r="B57" s="305" t="s">
        <v>142</v>
      </c>
      <c r="C57" s="39"/>
      <c r="D57" s="306"/>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40"/>
    </row>
    <row r="58" spans="1:31" x14ac:dyDescent="0.25">
      <c r="A58" s="25"/>
      <c r="B58" s="25" t="s">
        <v>86</v>
      </c>
      <c r="C58" s="25" t="s">
        <v>384</v>
      </c>
      <c r="D58" s="25"/>
      <c r="E58" s="301"/>
      <c r="F58" s="301"/>
      <c r="G58" s="323">
        <f>I55</f>
        <v>2923.7250162409341</v>
      </c>
      <c r="H58" s="25"/>
      <c r="I58" s="25"/>
      <c r="J58" s="25"/>
      <c r="K58" s="25"/>
      <c r="L58" s="25"/>
      <c r="M58" s="25"/>
      <c r="N58" s="25"/>
      <c r="O58" s="25"/>
      <c r="P58" s="25"/>
      <c r="Q58" s="25"/>
      <c r="R58" s="25"/>
      <c r="S58" s="25"/>
      <c r="T58" s="25"/>
      <c r="U58" s="17"/>
      <c r="V58" s="17"/>
      <c r="W58" s="17"/>
      <c r="X58" s="17"/>
      <c r="Y58" s="17"/>
      <c r="Z58" s="17"/>
      <c r="AA58" s="17"/>
      <c r="AB58" s="17"/>
      <c r="AC58" s="17"/>
      <c r="AD58" s="17"/>
      <c r="AE58" s="17"/>
    </row>
    <row r="59" spans="1:31" x14ac:dyDescent="0.25">
      <c r="A59" s="25"/>
      <c r="B59" s="25" t="s">
        <v>112</v>
      </c>
      <c r="C59" s="25" t="s">
        <v>385</v>
      </c>
      <c r="D59" s="25"/>
      <c r="E59" s="301"/>
      <c r="F59" s="301"/>
      <c r="G59" s="307">
        <f>IRR(F13:AD13,'7.DL Jūtīguma analīze_Invest'!K53)</f>
        <v>5.3720708524752414E-2</v>
      </c>
      <c r="H59" s="158" t="s">
        <v>584</v>
      </c>
      <c r="I59" s="25"/>
      <c r="J59" s="25"/>
      <c r="K59" s="25"/>
      <c r="L59" s="25"/>
      <c r="M59" s="25"/>
      <c r="N59" s="25"/>
      <c r="O59" s="25"/>
      <c r="P59" s="25"/>
      <c r="Q59" s="25"/>
      <c r="R59" s="25"/>
      <c r="S59" s="25"/>
      <c r="T59" s="25"/>
      <c r="U59" s="17"/>
      <c r="V59" s="17"/>
      <c r="W59" s="17"/>
      <c r="X59" s="17"/>
      <c r="Y59" s="17"/>
      <c r="Z59" s="17"/>
      <c r="AA59" s="17"/>
      <c r="AB59" s="17"/>
      <c r="AC59" s="17"/>
      <c r="AD59" s="17"/>
      <c r="AE59" s="17"/>
    </row>
    <row r="60" spans="1:31" x14ac:dyDescent="0.25">
      <c r="A60" s="250"/>
      <c r="B60" s="25" t="s">
        <v>113</v>
      </c>
      <c r="C60" s="250" t="s">
        <v>386</v>
      </c>
      <c r="D60" s="250"/>
      <c r="E60" s="301"/>
      <c r="F60" s="301"/>
      <c r="G60" s="308">
        <f>I50/ABS(I54)</f>
        <v>1.0138135322908581</v>
      </c>
      <c r="H60" s="250"/>
      <c r="I60" s="250"/>
      <c r="J60" s="250"/>
      <c r="K60" s="250"/>
      <c r="L60" s="250"/>
      <c r="M60" s="250"/>
      <c r="N60" s="250"/>
      <c r="O60" s="250"/>
      <c r="P60" s="250"/>
      <c r="Q60" s="250"/>
      <c r="R60" s="250"/>
      <c r="S60" s="250"/>
      <c r="T60" s="250"/>
      <c r="U60" s="202"/>
      <c r="V60" s="202"/>
      <c r="W60" s="202"/>
      <c r="X60" s="202"/>
      <c r="Y60" s="202"/>
      <c r="Z60" s="202"/>
      <c r="AA60" s="202"/>
      <c r="AB60" s="202"/>
      <c r="AC60" s="202"/>
      <c r="AD60" s="202"/>
      <c r="AE60" s="202"/>
    </row>
    <row r="61" spans="1:31" x14ac:dyDescent="0.25">
      <c r="A61" s="39"/>
      <c r="B61" s="305"/>
      <c r="C61" s="39"/>
      <c r="D61" s="306"/>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40"/>
    </row>
  </sheetData>
  <sheetProtection algorithmName="SHA-512" hashValue="MfgCkFm7QLBbxrA943wicvFggO9yRS84FLJWzQCNLCm0xUfStP21ZIa2pLbRogmuEQ9p460IxuKIoxM+Q5Pe6A==" saltValue="3TTr7aqtawkbgajk+AJhOQ==" spinCount="100000" sheet="1" objects="1" scenarios="1" formatCells="0" formatColumns="0" formatRows="0"/>
  <mergeCells count="2">
    <mergeCell ref="A1:F1"/>
    <mergeCell ref="A2:F2"/>
  </mergeCells>
  <dataValidations count="1">
    <dataValidation type="decimal" allowBlank="1" showInputMessage="1" showErrorMessage="1" sqref="F16">
      <formula1>0</formula1>
      <formula2>100</formula2>
    </dataValidation>
  </dataValidation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4"/>
  <sheetViews>
    <sheetView topLeftCell="A10" workbookViewId="0">
      <selection activeCell="D8" sqref="D8"/>
    </sheetView>
  </sheetViews>
  <sheetFormatPr defaultRowHeight="15" x14ac:dyDescent="0.25"/>
  <cols>
    <col min="1" max="1" width="7.42578125" style="435" customWidth="1"/>
    <col min="2" max="2" width="44" style="435" customWidth="1"/>
    <col min="3" max="3" width="18.28515625" style="435" customWidth="1"/>
    <col min="4" max="4" width="22.28515625" style="435" customWidth="1"/>
    <col min="5" max="5" width="18.5703125" style="435" customWidth="1"/>
    <col min="6" max="16384" width="9.140625" style="435"/>
  </cols>
  <sheetData>
    <row r="1" spans="1:5" s="433" customFormat="1" ht="26.25" x14ac:dyDescent="0.4">
      <c r="A1" s="983" t="s">
        <v>498</v>
      </c>
      <c r="B1" s="983"/>
      <c r="C1" s="983"/>
      <c r="D1" s="984"/>
      <c r="E1" s="984"/>
    </row>
    <row r="2" spans="1:5" s="433" customFormat="1" ht="12.75" x14ac:dyDescent="0.2">
      <c r="A2" s="251"/>
      <c r="B2" s="251"/>
      <c r="C2" s="251"/>
      <c r="D2" s="251"/>
    </row>
    <row r="4" spans="1:5" x14ac:dyDescent="0.25">
      <c r="A4" s="20">
        <v>3</v>
      </c>
      <c r="B4" s="21" t="s">
        <v>265</v>
      </c>
      <c r="C4" s="21"/>
      <c r="D4" s="181" t="s">
        <v>266</v>
      </c>
    </row>
    <row r="5" spans="1:5" ht="26.25" x14ac:dyDescent="0.25">
      <c r="A5" s="427" t="s">
        <v>480</v>
      </c>
      <c r="B5" s="988" t="s">
        <v>479</v>
      </c>
      <c r="C5" s="989"/>
      <c r="D5" s="428" t="s">
        <v>266</v>
      </c>
    </row>
    <row r="6" spans="1:5" ht="29.25" customHeight="1" x14ac:dyDescent="0.25">
      <c r="A6" s="182" t="s">
        <v>524</v>
      </c>
      <c r="B6" s="985" t="s">
        <v>546</v>
      </c>
      <c r="C6" s="985"/>
      <c r="D6" s="183" t="str">
        <f>IF('10.AL Budžets'!G7&gt;0,IF('10.AL Budžets'!G7/'10.AL Budžets'!G8&gt;10%,"Kritērijs neizpildās","Kritērijs izpildās"),"Neattiecas")</f>
        <v>Neattiecas</v>
      </c>
    </row>
    <row r="7" spans="1:5" ht="26.25" customHeight="1" x14ac:dyDescent="0.25">
      <c r="A7" s="182" t="s">
        <v>547</v>
      </c>
      <c r="B7" s="985" t="s">
        <v>548</v>
      </c>
      <c r="C7" s="985"/>
      <c r="D7" s="183" t="str">
        <f>IF('10.AL Budžets'!G10&gt;0,IF('10.AL Budžets'!G10/'10.AL Budžets'!G17&gt;10%,"Kritērijs neizpildās","Kritērijs izpildās"),"Neattiecas")</f>
        <v>Neattiecas</v>
      </c>
    </row>
    <row r="8" spans="1:5" s="528" customFormat="1" ht="25.5" customHeight="1" x14ac:dyDescent="0.2">
      <c r="A8" s="182" t="s">
        <v>549</v>
      </c>
      <c r="B8" s="986" t="s">
        <v>550</v>
      </c>
      <c r="C8" s="987"/>
      <c r="D8" s="183" t="str">
        <f>IF(SUM('10.AL Budžets'!G7:G10)&lt;=SUM('10.AL Budžets'!E7:E10)*Titullapa!B29,"Kritērijs izpildās","Kritērijs neizpildās")</f>
        <v>Kritērijs neizpildās</v>
      </c>
    </row>
    <row r="9" spans="1:5" s="528" customFormat="1" ht="25.5" customHeight="1" x14ac:dyDescent="0.2">
      <c r="A9" s="182" t="s">
        <v>541</v>
      </c>
      <c r="B9" s="986" t="s">
        <v>551</v>
      </c>
      <c r="C9" s="987"/>
      <c r="D9" s="183" t="str">
        <f>IF('10.AL Budžets'!G15&gt;0,IF('10.AL Budžets'!G15/'10.AL Budžets'!G17&gt;10%,"Kritērijs neizpildās","Kritērijs izpildās"),"Neattiecas")</f>
        <v>Neattiecas</v>
      </c>
    </row>
    <row r="10" spans="1:5" s="528" customFormat="1" ht="24" customHeight="1" x14ac:dyDescent="0.2">
      <c r="A10" s="182"/>
      <c r="B10" s="982" t="s">
        <v>282</v>
      </c>
      <c r="C10" s="982"/>
      <c r="D10" s="183" t="e">
        <f>IF(list!I2=1,IF(AND(Titullapa!B74&lt;=list!H2,Titullapa!C74&lt;=list!H2,Titullapa!D74&lt;=list!H2,Titullapa!E74&lt;=list!H2,Titullapa!F74&lt;=list!H2,Titullapa!G74&lt;=list!H2,Titullapa!H74&lt;=list!H2,Titullapa!I74&lt;=list!H2,Titullapa!J74&lt;=list!H2,Titullapa!K74&lt;=list!H2,Titullapa!L74&lt;=list!H2,Titullapa!M74&lt;=list!H2,Titullapa!N74&lt;=list!H2,Titullapa!O74&lt;=list!H2,Titullapa!P74&lt;=list!H2,Titullapa!Q74&lt;=list!H2,Titullapa!R74&lt;=list!H2,Titullapa!S74&lt;=list!H2,Titullapa!T74&lt;=list!H2,Titullapa!U74&lt;=list!H2,Titullapa!V74&lt;=list!H2,Titullapa!W74&lt;=list!H2,Titullapa!X74&lt;=list!H2,Titullapa!Y74&lt;=list!H2,Titullapa!Z74&lt;=list!H2,Titullapa!AA74&lt;=list!I2),"Kritērijs izpildās","Kritērijs neizpildās"),"Neattiecas")</f>
        <v>#DIV/0!</v>
      </c>
    </row>
    <row r="12" spans="1:5" x14ac:dyDescent="0.25">
      <c r="A12" s="20">
        <v>4</v>
      </c>
      <c r="B12" s="21" t="s">
        <v>478</v>
      </c>
      <c r="C12" s="21"/>
      <c r="D12" s="181" t="s">
        <v>266</v>
      </c>
    </row>
    <row r="13" spans="1:5" x14ac:dyDescent="0.25">
      <c r="A13" s="182" t="s">
        <v>86</v>
      </c>
      <c r="B13" s="980" t="s">
        <v>426</v>
      </c>
      <c r="C13" s="981"/>
      <c r="D13" s="312" t="str">
        <f>IF('16.RL Sociālekonomiskā analīze'!G58&gt;=0,"Kritērijs izpildās","Kritērijs neizpildās")</f>
        <v>Kritērijs izpildās</v>
      </c>
    </row>
    <row r="14" spans="1:5" x14ac:dyDescent="0.25">
      <c r="A14" s="182" t="s">
        <v>112</v>
      </c>
      <c r="B14" s="980" t="s">
        <v>427</v>
      </c>
      <c r="C14" s="981"/>
      <c r="D14" s="312" t="str">
        <f>IF('16.RL Sociālekonomiskā analīze'!G59&gt;Titullapa!B22,"Kritērijs izpildās","Kritērijs neizpildās")</f>
        <v>Kritērijs izpildās</v>
      </c>
    </row>
    <row r="15" spans="1:5" ht="25.5" x14ac:dyDescent="0.25">
      <c r="A15" s="182" t="s">
        <v>113</v>
      </c>
      <c r="B15" s="818" t="s">
        <v>461</v>
      </c>
      <c r="C15" s="819"/>
      <c r="D15" s="312" t="str">
        <f>IF('16.RL Sociālekonomiskā analīze'!G60&gt;1,"Kritērijs izpildās","Kritērijs neizpildās")</f>
        <v>Kritērijs izpildās</v>
      </c>
    </row>
    <row r="16" spans="1:5" x14ac:dyDescent="0.25">
      <c r="A16" s="182" t="s">
        <v>114</v>
      </c>
      <c r="B16" s="980" t="s">
        <v>429</v>
      </c>
      <c r="C16" s="981"/>
      <c r="D16" s="312" t="str">
        <f>IF(AND('5.DL_Proj_iesn_naudas_plusma'!C20&gt;0,'5.DL_Proj_iesn_naudas_plusma'!D20&gt;0,'5.DL_Proj_iesn_naudas_plusma'!E20&gt;0,'5.DL_Proj_iesn_naudas_plusma'!F20&gt;0,'5.DL_Proj_iesn_naudas_plusma'!G20&gt;0,'5.DL_Proj_iesn_naudas_plusma'!H20&gt;0,'5.DL_Proj_iesn_naudas_plusma'!I20&gt;0,'5.DL_Proj_iesn_naudas_plusma'!I20&gt;0,'5.DL_Proj_iesn_naudas_plusma'!J20&gt;0,'5.DL_Proj_iesn_naudas_plusma'!K20&gt;0,'5.DL_Proj_iesn_naudas_plusma'!L20&gt;0,'5.DL_Proj_iesn_naudas_plusma'!M20&gt;0,'5.DL_Proj_iesn_naudas_plusma'!N20&gt;0,'5.DL_Proj_iesn_naudas_plusma'!O20&gt;0,'5.DL_Proj_iesn_naudas_plusma'!P20&gt;0,'5.DL_Proj_iesn_naudas_plusma'!Q20&gt;0,'5.DL_Proj_iesn_naudas_plusma'!R20&gt;0,'5.DL_Proj_iesn_naudas_plusma'!S20&gt;0,'5.DL_Proj_iesn_naudas_plusma'!T20&gt;0,'5.DL_Proj_iesn_naudas_plusma'!U20&gt;0,'5.DL_Proj_iesn_naudas_plusma'!V20&gt;0,'5.DL_Proj_iesn_naudas_plusma'!W20&gt;0,'5.DL_Proj_iesn_naudas_plusma'!X20&gt;0,'5.DL_Proj_iesn_naudas_plusma'!Y20&gt;0,'5.DL_Proj_iesn_naudas_plusma'!Z20&gt;0,'5.DL_Proj_iesn_naudas_plusma'!AA20&gt;0),"Kritērijs izpildās","Kritērijs neizpildās")</f>
        <v>Kritērijs neizpildās</v>
      </c>
    </row>
    <row r="17" spans="1:4" ht="27" customHeight="1" x14ac:dyDescent="0.25">
      <c r="A17" s="182" t="s">
        <v>115</v>
      </c>
      <c r="B17" s="982" t="s">
        <v>552</v>
      </c>
      <c r="C17" s="982"/>
      <c r="D17" s="806" t="str">
        <f>IF(AND('19.PIV 4.pielikums finanšu anal'!D20&gt;0,'15.RL Investīciju naudas plūsma'!G36&lt;0,'15.RL Investīciju naudas plūsma'!E15&gt;'15.RL Investīciju naudas plūsma'!G37),"Atbalsts nepieciešams","Atbalsts nav nepieciešams")</f>
        <v>Atbalsts nepieciešams</v>
      </c>
    </row>
    <row r="18" spans="1:4" x14ac:dyDescent="0.25">
      <c r="A18" s="419" t="s">
        <v>116</v>
      </c>
      <c r="B18" s="990" t="s">
        <v>465</v>
      </c>
      <c r="C18" s="990"/>
      <c r="D18" s="806" t="str">
        <f>IF(AND('13.RL Kapitāla naudas plūsma'!G39&gt;'14.RL Kapit.NP_stimul.ietekm.'!G39,'13.RL Kapitāla naudas plūsma'!G40&gt;'14.RL Kapit.NP_stimul.ietekm.'!G40),"Ir stimulējoša ietekme", "Nav stimulējošas ietekmes")</f>
        <v>Nav stimulējošas ietekmes</v>
      </c>
    </row>
    <row r="19" spans="1:4" ht="40.5" customHeight="1" x14ac:dyDescent="0.25">
      <c r="A19" s="182" t="s">
        <v>117</v>
      </c>
      <c r="B19" s="982" t="s">
        <v>561</v>
      </c>
      <c r="C19" s="982"/>
      <c r="D19" s="806" t="str">
        <f>IF(list!N2=1,IF('10.AL Budžets'!G17&gt;Titullapa!B27*3,"Kritērijs izpildās","Kritērijs neizpildās"),"Neattiecas")</f>
        <v>Neattiecas</v>
      </c>
    </row>
    <row r="20" spans="1:4" ht="45" customHeight="1" x14ac:dyDescent="0.25">
      <c r="A20" s="182" t="s">
        <v>187</v>
      </c>
      <c r="B20" s="982" t="s">
        <v>577</v>
      </c>
      <c r="C20" s="982"/>
      <c r="D20" s="806" t="str">
        <f>IF(list!N2=2,IF('10.AL Budžets'!G17&gt;=(Titullapa!B28*200%+Titullapa!B28),"Kritērijs izpildās","Kritērijs neizpildās"),"Neattiecas")</f>
        <v>Kritērijs izpildās</v>
      </c>
    </row>
    <row r="24" spans="1:4" x14ac:dyDescent="0.25">
      <c r="C24" s="807"/>
    </row>
  </sheetData>
  <sheetProtection algorithmName="SHA-512" hashValue="usQg0FVL3+tKhfBcKnFA3gSxri5ZF1ViEyMr59exkDlECJOWckIY6evQe7MqlIgYET0gpNXus+Ng2yaNWB1fKA==" saltValue="7TwxqviZXVel7kT/r0ZHhw==" spinCount="100000" sheet="1" objects="1" scenarios="1"/>
  <mergeCells count="14">
    <mergeCell ref="B19:C19"/>
    <mergeCell ref="B20:C20"/>
    <mergeCell ref="B17:C17"/>
    <mergeCell ref="B18:C18"/>
    <mergeCell ref="B16:C16"/>
    <mergeCell ref="B13:C13"/>
    <mergeCell ref="B14:C14"/>
    <mergeCell ref="B10:C10"/>
    <mergeCell ref="A1:E1"/>
    <mergeCell ref="B6:C6"/>
    <mergeCell ref="B7:C7"/>
    <mergeCell ref="B8:C8"/>
    <mergeCell ref="B5:C5"/>
    <mergeCell ref="B9:C9"/>
  </mergeCells>
  <conditionalFormatting sqref="D6:D10">
    <cfRule type="cellIs" dxfId="16" priority="24" stopIfTrue="1" operator="equal">
      <formula>"NAV IZPILDĪTS KRITĒRIJS"</formula>
    </cfRule>
  </conditionalFormatting>
  <conditionalFormatting sqref="D8:D10">
    <cfRule type="containsText" dxfId="15" priority="23" operator="containsText" text="PĀRSNIEGTAS IZMAKSAS">
      <formula>NOT(ISERROR(SEARCH("PĀRSNIEGTAS IZMAKSAS",D8)))</formula>
    </cfRule>
  </conditionalFormatting>
  <conditionalFormatting sqref="D6:D7">
    <cfRule type="containsText" dxfId="14" priority="22" operator="containsText" text="NAV IZPILDĪTS KRITĒRIJS">
      <formula>NOT(ISERROR(SEARCH("NAV IZPILDĪTS KRITĒRIJS",D6)))</formula>
    </cfRule>
  </conditionalFormatting>
  <conditionalFormatting sqref="D7:D10">
    <cfRule type="containsText" dxfId="13" priority="17" operator="containsText" text="Kritērijs neizpildās">
      <formula>NOT(ISERROR(SEARCH("Kritērijs neizpildās",D7)))</formula>
    </cfRule>
  </conditionalFormatting>
  <conditionalFormatting sqref="D6:D7">
    <cfRule type="containsText" dxfId="12" priority="16" operator="containsText" text="Kritērijs neizpildās">
      <formula>NOT(ISERROR(SEARCH("Kritērijs neizpildās",D6)))</formula>
    </cfRule>
  </conditionalFormatting>
  <conditionalFormatting sqref="D6:D10">
    <cfRule type="cellIs" dxfId="11" priority="14" operator="equal">
      <formula>"Kritērijs neizpildās"</formula>
    </cfRule>
  </conditionalFormatting>
  <conditionalFormatting sqref="D13:D16">
    <cfRule type="cellIs" dxfId="10" priority="11" stopIfTrue="1" operator="equal">
      <formula>"NAV IZPILDĪTS KRITĒRIJS"</formula>
    </cfRule>
  </conditionalFormatting>
  <conditionalFormatting sqref="D13:D16">
    <cfRule type="containsText" dxfId="9" priority="10" operator="containsText" text="PĀRSNIEGTAS IZMAKSAS">
      <formula>NOT(ISERROR(SEARCH("PĀRSNIEGTAS IZMAKSAS",D13)))</formula>
    </cfRule>
  </conditionalFormatting>
  <conditionalFormatting sqref="D13:D16">
    <cfRule type="containsText" dxfId="8" priority="9" operator="containsText" text="NAV IZPILDĪTS KRITĒRIJS">
      <formula>NOT(ISERROR(SEARCH("NAV IZPILDĪTS KRITĒRIJS",D13)))</formula>
    </cfRule>
  </conditionalFormatting>
  <conditionalFormatting sqref="D13">
    <cfRule type="cellIs" dxfId="7" priority="5" operator="equal">
      <formula>"Kritērijs neizpildās"</formula>
    </cfRule>
    <cfRule type="cellIs" dxfId="6" priority="8" stopIfTrue="1" operator="equal">
      <formula>"NAV IZPILDĪTS KRITĒRIJS"</formula>
    </cfRule>
  </conditionalFormatting>
  <conditionalFormatting sqref="D13">
    <cfRule type="containsText" dxfId="5" priority="7" operator="containsText" text="PĀRSNIEGTAS IZMAKSAS">
      <formula>NOT(ISERROR(SEARCH("PĀRSNIEGTAS IZMAKSAS",D13)))</formula>
    </cfRule>
  </conditionalFormatting>
  <conditionalFormatting sqref="D13">
    <cfRule type="containsText" dxfId="4" priority="6" operator="containsText" text="NAV IZPILDĪTS KRITĒRIJS">
      <formula>NOT(ISERROR(SEARCH("NAV IZPILDĪTS KRITĒRIJS",D13)))</formula>
    </cfRule>
  </conditionalFormatting>
  <conditionalFormatting sqref="D14:D16">
    <cfRule type="cellIs" dxfId="3" priority="4" operator="equal">
      <formula>"Kritērijs neizpildās"</formula>
    </cfRule>
  </conditionalFormatting>
  <conditionalFormatting sqref="D9">
    <cfRule type="containsText" dxfId="2" priority="3" operator="containsText" text="NAV IZPILDĪTS KRITĒRIJS">
      <formula>NOT(ISERROR(SEARCH("NAV IZPILDĪTS KRITĒRIJS",D9)))</formula>
    </cfRule>
  </conditionalFormatting>
  <conditionalFormatting sqref="D9">
    <cfRule type="containsText" dxfId="1" priority="2" operator="containsText" text="Kritērijs neizpildās">
      <formula>NOT(ISERROR(SEARCH("Kritērijs neizpildās",D9)))</formula>
    </cfRule>
  </conditionalFormatting>
  <conditionalFormatting sqref="D20">
    <cfRule type="cellIs" dxfId="0" priority="1" operator="equal">
      <formula>"Kritērijs neizpildās"</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7"/>
  <sheetViews>
    <sheetView view="pageBreakPreview" topLeftCell="A4" zoomScaleNormal="100" zoomScaleSheetLayoutView="100" workbookViewId="0">
      <selection activeCell="B18" sqref="B18:D18"/>
    </sheetView>
  </sheetViews>
  <sheetFormatPr defaultRowHeight="12.75" x14ac:dyDescent="0.2"/>
  <cols>
    <col min="1" max="1" width="43.140625" style="535" customWidth="1"/>
    <col min="2" max="2" width="16.42578125" style="535" customWidth="1"/>
    <col min="3" max="3" width="15.7109375" style="535" customWidth="1"/>
    <col min="4" max="4" width="15.42578125" style="535" customWidth="1"/>
    <col min="5" max="22" width="10" style="535" bestFit="1" customWidth="1"/>
    <col min="23" max="27" width="8.7109375" style="535" customWidth="1"/>
    <col min="28" max="16384" width="9.140625" style="535"/>
  </cols>
  <sheetData>
    <row r="1" spans="1:4" ht="26.25" x14ac:dyDescent="0.2">
      <c r="A1" s="869" t="s">
        <v>505</v>
      </c>
      <c r="B1" s="869"/>
      <c r="C1" s="869"/>
      <c r="D1" s="869"/>
    </row>
    <row r="2" spans="1:4" s="536" customFormat="1" ht="15.75" x14ac:dyDescent="0.25">
      <c r="B2" s="537"/>
      <c r="C2" s="537"/>
    </row>
    <row r="3" spans="1:4" x14ac:dyDescent="0.2">
      <c r="A3" s="879" t="s">
        <v>506</v>
      </c>
      <c r="B3" s="879"/>
      <c r="C3" s="879"/>
      <c r="D3" s="879"/>
    </row>
    <row r="4" spans="1:4" ht="29.25" customHeight="1" x14ac:dyDescent="0.2">
      <c r="A4" s="538" t="s">
        <v>268</v>
      </c>
      <c r="B4" s="875" t="s">
        <v>563</v>
      </c>
      <c r="C4" s="875"/>
      <c r="D4" s="875"/>
    </row>
    <row r="5" spans="1:4" x14ac:dyDescent="0.2">
      <c r="A5" s="539" t="s">
        <v>15</v>
      </c>
      <c r="B5" s="871" t="s">
        <v>564</v>
      </c>
      <c r="C5" s="871"/>
      <c r="D5" s="871"/>
    </row>
    <row r="6" spans="1:4" x14ac:dyDescent="0.2">
      <c r="A6" s="539" t="s">
        <v>16</v>
      </c>
      <c r="B6" s="871"/>
      <c r="C6" s="871"/>
      <c r="D6" s="871"/>
    </row>
    <row r="7" spans="1:4" x14ac:dyDescent="0.2">
      <c r="A7" s="539" t="s">
        <v>18</v>
      </c>
      <c r="B7" s="871"/>
      <c r="C7" s="871"/>
      <c r="D7" s="871"/>
    </row>
    <row r="8" spans="1:4" x14ac:dyDescent="0.2">
      <c r="A8" s="539" t="s">
        <v>17</v>
      </c>
      <c r="B8" s="540">
        <v>5</v>
      </c>
      <c r="C8" s="540" t="s">
        <v>544</v>
      </c>
      <c r="D8" s="540">
        <v>2017</v>
      </c>
    </row>
    <row r="9" spans="1:4" x14ac:dyDescent="0.2">
      <c r="A9" s="539" t="s">
        <v>269</v>
      </c>
      <c r="B9" s="540" t="s">
        <v>0</v>
      </c>
      <c r="C9" s="540" t="s">
        <v>1</v>
      </c>
      <c r="D9" s="540">
        <v>2017</v>
      </c>
    </row>
    <row r="10" spans="1:4" x14ac:dyDescent="0.2">
      <c r="A10" s="539" t="s">
        <v>270</v>
      </c>
      <c r="B10" s="540" t="s">
        <v>0</v>
      </c>
      <c r="C10" s="540" t="s">
        <v>1</v>
      </c>
      <c r="D10" s="540">
        <v>2019</v>
      </c>
    </row>
    <row r="11" spans="1:4" x14ac:dyDescent="0.2">
      <c r="A11" s="539" t="s">
        <v>271</v>
      </c>
      <c r="B11" s="876" t="s">
        <v>43</v>
      </c>
      <c r="C11" s="877"/>
      <c r="D11" s="878"/>
    </row>
    <row r="12" spans="1:4" x14ac:dyDescent="0.2">
      <c r="A12" s="539" t="s">
        <v>272</v>
      </c>
      <c r="B12" s="872">
        <v>2019</v>
      </c>
      <c r="C12" s="873"/>
      <c r="D12" s="874"/>
    </row>
    <row r="13" spans="1:4" x14ac:dyDescent="0.2">
      <c r="A13" s="539" t="s">
        <v>273</v>
      </c>
      <c r="B13" s="870" t="s">
        <v>14</v>
      </c>
      <c r="C13" s="870"/>
      <c r="D13" s="870"/>
    </row>
    <row r="14" spans="1:4" x14ac:dyDescent="0.2">
      <c r="A14" s="541" t="s">
        <v>274</v>
      </c>
      <c r="B14" s="883" t="s">
        <v>229</v>
      </c>
      <c r="C14" s="883"/>
      <c r="D14" s="883"/>
    </row>
    <row r="15" spans="1:4" ht="25.5" x14ac:dyDescent="0.2">
      <c r="A15" s="542" t="s">
        <v>275</v>
      </c>
      <c r="B15" s="887">
        <v>50000</v>
      </c>
      <c r="C15" s="888"/>
      <c r="D15" s="889"/>
    </row>
    <row r="16" spans="1:4" ht="25.5" customHeight="1" x14ac:dyDescent="0.2">
      <c r="A16" s="542" t="s">
        <v>276</v>
      </c>
      <c r="B16" s="883">
        <v>10</v>
      </c>
      <c r="C16" s="883"/>
      <c r="D16" s="883"/>
    </row>
    <row r="17" spans="1:4" ht="25.5" x14ac:dyDescent="0.2">
      <c r="A17" s="542" t="s">
        <v>277</v>
      </c>
      <c r="B17" s="890">
        <v>0.02</v>
      </c>
      <c r="C17" s="883"/>
      <c r="D17" s="883"/>
    </row>
    <row r="18" spans="1:4" ht="25.5" x14ac:dyDescent="0.2">
      <c r="A18" s="543" t="s">
        <v>278</v>
      </c>
      <c r="B18" s="900" t="str">
        <f>IF('15.RL Investīciju naudas plūsma'!AD18&gt;0, IF(('15.RL Investīciju naudas plūsma'!AD18-'15.RL Investīciju naudas plūsma'!AD19+'15.RL Investīciju naudas plūsma'!AD23)&gt;0,"IEŅĒMUMUS GŪSTOŠS","IEŅĒMUMUS NEGŪSTOŠS PROJEKTS"), "IEŅĒMUMUS NEGŪSTOŠS PROJEKTS")</f>
        <v>IEŅĒMUMUS GŪSTOŠS</v>
      </c>
      <c r="C18" s="900"/>
      <c r="D18" s="900"/>
    </row>
    <row r="19" spans="1:4" ht="25.5" x14ac:dyDescent="0.2">
      <c r="A19" s="543" t="s">
        <v>553</v>
      </c>
      <c r="B19" s="890" t="s">
        <v>229</v>
      </c>
      <c r="C19" s="890"/>
      <c r="D19" s="890"/>
    </row>
    <row r="20" spans="1:4" ht="25.5" x14ac:dyDescent="0.2">
      <c r="A20" s="543" t="s">
        <v>554</v>
      </c>
      <c r="B20" s="891" t="s">
        <v>557</v>
      </c>
      <c r="C20" s="892"/>
      <c r="D20" s="893"/>
    </row>
    <row r="21" spans="1:4" ht="38.25" x14ac:dyDescent="0.2">
      <c r="A21" s="545" t="s">
        <v>558</v>
      </c>
      <c r="B21" s="901">
        <v>0.04</v>
      </c>
      <c r="C21" s="901"/>
      <c r="D21" s="902"/>
    </row>
    <row r="22" spans="1:4" ht="38.25" x14ac:dyDescent="0.2">
      <c r="A22" s="545" t="s">
        <v>559</v>
      </c>
      <c r="B22" s="884">
        <v>0.05</v>
      </c>
      <c r="C22" s="885"/>
      <c r="D22" s="886"/>
    </row>
    <row r="23" spans="1:4" ht="38.25" x14ac:dyDescent="0.2">
      <c r="A23" s="545" t="s">
        <v>578</v>
      </c>
      <c r="B23" s="887"/>
      <c r="C23" s="888"/>
      <c r="D23" s="889"/>
    </row>
    <row r="24" spans="1:4" ht="51" x14ac:dyDescent="0.2">
      <c r="A24" s="545" t="s">
        <v>560</v>
      </c>
      <c r="B24" s="887"/>
      <c r="C24" s="888"/>
      <c r="D24" s="889"/>
    </row>
    <row r="25" spans="1:4" ht="25.5" x14ac:dyDescent="0.2">
      <c r="A25" s="545" t="s">
        <v>565</v>
      </c>
      <c r="B25" s="884"/>
      <c r="C25" s="885"/>
      <c r="D25" s="886"/>
    </row>
    <row r="26" spans="1:4" x14ac:dyDescent="0.2">
      <c r="A26" s="542" t="s">
        <v>566</v>
      </c>
      <c r="B26" s="890" t="s">
        <v>520</v>
      </c>
      <c r="C26" s="890"/>
      <c r="D26" s="890"/>
    </row>
    <row r="27" spans="1:4" ht="76.5" x14ac:dyDescent="0.2">
      <c r="A27" s="542" t="s">
        <v>575</v>
      </c>
      <c r="B27" s="897"/>
      <c r="C27" s="898"/>
      <c r="D27" s="899"/>
    </row>
    <row r="28" spans="1:4" ht="76.5" x14ac:dyDescent="0.2">
      <c r="A28" s="542" t="s">
        <v>576</v>
      </c>
      <c r="B28" s="894"/>
      <c r="C28" s="895"/>
      <c r="D28" s="896"/>
    </row>
    <row r="29" spans="1:4" ht="38.25" x14ac:dyDescent="0.2">
      <c r="A29" s="542" t="s">
        <v>567</v>
      </c>
      <c r="B29" s="891"/>
      <c r="C29" s="892"/>
      <c r="D29" s="893"/>
    </row>
    <row r="30" spans="1:4" ht="38.25" x14ac:dyDescent="0.2">
      <c r="A30" s="542" t="s">
        <v>568</v>
      </c>
      <c r="B30" s="880"/>
      <c r="C30" s="880"/>
      <c r="D30" s="880"/>
    </row>
    <row r="31" spans="1:4" ht="38.25" x14ac:dyDescent="0.2">
      <c r="A31" s="546" t="s">
        <v>519</v>
      </c>
      <c r="B31" s="881" t="s">
        <v>229</v>
      </c>
      <c r="C31" s="881"/>
      <c r="D31" s="881"/>
    </row>
    <row r="32" spans="1:4" ht="31.5" customHeight="1" x14ac:dyDescent="0.2">
      <c r="A32" s="542" t="s">
        <v>569</v>
      </c>
      <c r="B32" s="882"/>
      <c r="C32" s="882"/>
      <c r="D32" s="882"/>
    </row>
    <row r="33" spans="1:27" ht="40.5" customHeight="1" x14ac:dyDescent="0.2">
      <c r="A33" s="543" t="s">
        <v>570</v>
      </c>
      <c r="B33" s="544">
        <f>D9</f>
        <v>2017</v>
      </c>
      <c r="C33" s="544">
        <f>B33+1</f>
        <v>2018</v>
      </c>
      <c r="D33" s="544">
        <f>C33+1</f>
        <v>2019</v>
      </c>
      <c r="E33" s="544">
        <f t="shared" ref="E33" si="0">D33+1</f>
        <v>2020</v>
      </c>
      <c r="F33" s="544">
        <f t="shared" ref="F33" si="1">E33+1</f>
        <v>2021</v>
      </c>
      <c r="G33" s="544">
        <f t="shared" ref="G33" si="2">F33+1</f>
        <v>2022</v>
      </c>
    </row>
    <row r="34" spans="1:27" ht="31.5" customHeight="1" x14ac:dyDescent="0.2">
      <c r="A34" s="547" t="s">
        <v>462</v>
      </c>
      <c r="B34" s="548"/>
      <c r="C34" s="548"/>
      <c r="D34" s="548"/>
      <c r="E34" s="549"/>
      <c r="F34" s="549"/>
      <c r="G34" s="549"/>
    </row>
    <row r="35" spans="1:27" ht="39" customHeight="1" x14ac:dyDescent="0.2">
      <c r="A35" s="542" t="s">
        <v>571</v>
      </c>
      <c r="B35" s="883"/>
      <c r="C35" s="883"/>
      <c r="D35" s="883"/>
      <c r="E35" s="550"/>
      <c r="F35" s="550"/>
      <c r="G35" s="550"/>
    </row>
    <row r="36" spans="1:27" x14ac:dyDescent="0.2">
      <c r="A36" s="546"/>
      <c r="B36" s="551"/>
      <c r="C36" s="552"/>
      <c r="D36" s="552"/>
    </row>
    <row r="37" spans="1:27" s="553" customFormat="1" ht="30.75" customHeight="1" x14ac:dyDescent="0.25">
      <c r="A37" s="854" t="s">
        <v>572</v>
      </c>
      <c r="B37" s="855"/>
      <c r="C37" s="855"/>
      <c r="D37" s="855"/>
      <c r="E37" s="855"/>
      <c r="F37" s="855"/>
      <c r="G37" s="855"/>
      <c r="H37" s="855"/>
      <c r="I37" s="856"/>
    </row>
    <row r="38" spans="1:27" s="553" customFormat="1" ht="15" customHeight="1" x14ac:dyDescent="0.25">
      <c r="A38" s="857" t="s">
        <v>234</v>
      </c>
      <c r="B38" s="857"/>
      <c r="C38" s="857"/>
      <c r="D38" s="857"/>
      <c r="E38" s="857"/>
      <c r="F38" s="857"/>
      <c r="G38" s="857"/>
      <c r="H38" s="857"/>
      <c r="I38" s="857"/>
    </row>
    <row r="39" spans="1:27" s="553" customFormat="1" x14ac:dyDescent="0.25">
      <c r="A39" s="171"/>
      <c r="B39" s="554">
        <f>D8</f>
        <v>2017</v>
      </c>
      <c r="C39" s="555">
        <f>1+B39</f>
        <v>2018</v>
      </c>
      <c r="D39" s="555">
        <f t="shared" ref="D39:AA39" si="3">1+C39</f>
        <v>2019</v>
      </c>
      <c r="E39" s="555">
        <f t="shared" si="3"/>
        <v>2020</v>
      </c>
      <c r="F39" s="555">
        <f t="shared" si="3"/>
        <v>2021</v>
      </c>
      <c r="G39" s="555">
        <f t="shared" si="3"/>
        <v>2022</v>
      </c>
      <c r="H39" s="555">
        <f t="shared" si="3"/>
        <v>2023</v>
      </c>
      <c r="I39" s="555">
        <f t="shared" si="3"/>
        <v>2024</v>
      </c>
      <c r="J39" s="555">
        <f t="shared" si="3"/>
        <v>2025</v>
      </c>
      <c r="K39" s="555">
        <f t="shared" si="3"/>
        <v>2026</v>
      </c>
      <c r="L39" s="555">
        <f t="shared" si="3"/>
        <v>2027</v>
      </c>
      <c r="M39" s="555">
        <f t="shared" si="3"/>
        <v>2028</v>
      </c>
      <c r="N39" s="555">
        <f t="shared" si="3"/>
        <v>2029</v>
      </c>
      <c r="O39" s="555">
        <f t="shared" si="3"/>
        <v>2030</v>
      </c>
      <c r="P39" s="555">
        <f t="shared" si="3"/>
        <v>2031</v>
      </c>
      <c r="Q39" s="555">
        <f t="shared" si="3"/>
        <v>2032</v>
      </c>
      <c r="R39" s="555">
        <f t="shared" si="3"/>
        <v>2033</v>
      </c>
      <c r="S39" s="555">
        <f t="shared" si="3"/>
        <v>2034</v>
      </c>
      <c r="T39" s="555">
        <f t="shared" si="3"/>
        <v>2035</v>
      </c>
      <c r="U39" s="555">
        <f t="shared" si="3"/>
        <v>2036</v>
      </c>
      <c r="V39" s="555">
        <f t="shared" si="3"/>
        <v>2037</v>
      </c>
      <c r="W39" s="555">
        <f t="shared" si="3"/>
        <v>2038</v>
      </c>
      <c r="X39" s="555">
        <f t="shared" si="3"/>
        <v>2039</v>
      </c>
      <c r="Y39" s="555">
        <f t="shared" si="3"/>
        <v>2040</v>
      </c>
      <c r="Z39" s="555">
        <f t="shared" si="3"/>
        <v>2041</v>
      </c>
      <c r="AA39" s="556">
        <f t="shared" si="3"/>
        <v>2042</v>
      </c>
    </row>
    <row r="40" spans="1:27" s="553" customFormat="1" x14ac:dyDescent="0.2">
      <c r="A40" s="557" t="s">
        <v>233</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row>
    <row r="41" spans="1:27" s="765" customFormat="1" x14ac:dyDescent="0.2">
      <c r="A41" s="763" t="s">
        <v>230</v>
      </c>
      <c r="B41" s="764">
        <f>SUM(B43:B58,B60:B73)</f>
        <v>0</v>
      </c>
      <c r="C41" s="764">
        <f t="shared" ref="C41:AA41" si="4">SUM(C43:C58,C60:C73)</f>
        <v>0</v>
      </c>
      <c r="D41" s="764">
        <f t="shared" si="4"/>
        <v>0</v>
      </c>
      <c r="E41" s="764">
        <f t="shared" si="4"/>
        <v>0</v>
      </c>
      <c r="F41" s="764">
        <f t="shared" si="4"/>
        <v>0</v>
      </c>
      <c r="G41" s="764">
        <f t="shared" si="4"/>
        <v>0</v>
      </c>
      <c r="H41" s="764">
        <f t="shared" si="4"/>
        <v>0</v>
      </c>
      <c r="I41" s="764">
        <f t="shared" si="4"/>
        <v>0</v>
      </c>
      <c r="J41" s="764">
        <f t="shared" si="4"/>
        <v>0</v>
      </c>
      <c r="K41" s="764">
        <f t="shared" si="4"/>
        <v>0</v>
      </c>
      <c r="L41" s="764">
        <f t="shared" si="4"/>
        <v>0</v>
      </c>
      <c r="M41" s="764">
        <f t="shared" si="4"/>
        <v>0</v>
      </c>
      <c r="N41" s="764">
        <f t="shared" si="4"/>
        <v>0</v>
      </c>
      <c r="O41" s="764">
        <f t="shared" si="4"/>
        <v>0</v>
      </c>
      <c r="P41" s="764">
        <f t="shared" si="4"/>
        <v>0</v>
      </c>
      <c r="Q41" s="764">
        <f t="shared" si="4"/>
        <v>0</v>
      </c>
      <c r="R41" s="764">
        <f t="shared" si="4"/>
        <v>0</v>
      </c>
      <c r="S41" s="764">
        <f t="shared" si="4"/>
        <v>0</v>
      </c>
      <c r="T41" s="764">
        <f t="shared" si="4"/>
        <v>0</v>
      </c>
      <c r="U41" s="764">
        <f t="shared" si="4"/>
        <v>0</v>
      </c>
      <c r="V41" s="764">
        <f t="shared" si="4"/>
        <v>0</v>
      </c>
      <c r="W41" s="764">
        <f t="shared" si="4"/>
        <v>0</v>
      </c>
      <c r="X41" s="764">
        <f t="shared" si="4"/>
        <v>0</v>
      </c>
      <c r="Y41" s="764">
        <f t="shared" si="4"/>
        <v>0</v>
      </c>
      <c r="Z41" s="764">
        <f t="shared" si="4"/>
        <v>0</v>
      </c>
      <c r="AA41" s="764">
        <f t="shared" si="4"/>
        <v>0</v>
      </c>
    </row>
    <row r="42" spans="1:27" s="553" customFormat="1" ht="14.25" customHeight="1" x14ac:dyDescent="0.25">
      <c r="A42" s="553" t="s">
        <v>231</v>
      </c>
      <c r="B42" s="558"/>
      <c r="C42" s="558"/>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row>
    <row r="43" spans="1:27" s="553" customFormat="1" x14ac:dyDescent="0.2">
      <c r="A43" s="173"/>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row>
    <row r="44" spans="1:27" s="553" customFormat="1" x14ac:dyDescent="0.2">
      <c r="A44" s="173"/>
      <c r="B44" s="175"/>
      <c r="C44" s="174"/>
      <c r="D44" s="175"/>
      <c r="E44" s="174"/>
      <c r="F44" s="175"/>
      <c r="G44" s="175"/>
      <c r="H44" s="175"/>
      <c r="I44" s="175"/>
      <c r="J44" s="175"/>
      <c r="K44" s="174"/>
      <c r="L44" s="174"/>
      <c r="M44" s="176"/>
      <c r="N44" s="176"/>
      <c r="O44" s="176"/>
      <c r="P44" s="176"/>
      <c r="Q44" s="176"/>
      <c r="R44" s="176"/>
      <c r="S44" s="176"/>
      <c r="T44" s="176"/>
      <c r="U44" s="176"/>
      <c r="V44" s="559"/>
      <c r="W44" s="559"/>
      <c r="X44" s="559"/>
      <c r="Y44" s="559"/>
      <c r="Z44" s="559"/>
      <c r="AA44" s="559"/>
    </row>
    <row r="45" spans="1:27" s="553" customFormat="1" x14ac:dyDescent="0.2">
      <c r="A45" s="173"/>
      <c r="B45" s="175"/>
      <c r="C45" s="174"/>
      <c r="D45" s="175"/>
      <c r="E45" s="174"/>
      <c r="F45" s="175"/>
      <c r="G45" s="175"/>
      <c r="H45" s="175"/>
      <c r="I45" s="175"/>
      <c r="J45" s="175"/>
      <c r="K45" s="174"/>
      <c r="L45" s="174"/>
      <c r="M45" s="176"/>
      <c r="N45" s="176"/>
      <c r="O45" s="176"/>
      <c r="P45" s="176"/>
      <c r="Q45" s="176"/>
      <c r="R45" s="176"/>
      <c r="S45" s="176"/>
      <c r="T45" s="176"/>
      <c r="U45" s="176"/>
      <c r="V45" s="559"/>
      <c r="W45" s="559"/>
      <c r="X45" s="559"/>
      <c r="Y45" s="559"/>
      <c r="Z45" s="559"/>
      <c r="AA45" s="559"/>
    </row>
    <row r="46" spans="1:27" s="553" customFormat="1" x14ac:dyDescent="0.2">
      <c r="A46" s="173"/>
      <c r="B46" s="175"/>
      <c r="C46" s="175"/>
      <c r="D46" s="175"/>
      <c r="E46" s="174"/>
      <c r="F46" s="175"/>
      <c r="G46" s="175"/>
      <c r="H46" s="175"/>
      <c r="I46" s="175"/>
      <c r="J46" s="175"/>
      <c r="K46" s="174"/>
      <c r="L46" s="176"/>
      <c r="M46" s="176"/>
      <c r="N46" s="176"/>
      <c r="O46" s="176"/>
      <c r="P46" s="176"/>
      <c r="Q46" s="176"/>
      <c r="R46" s="176"/>
      <c r="S46" s="176"/>
      <c r="T46" s="176"/>
      <c r="U46" s="176"/>
      <c r="V46" s="559"/>
      <c r="W46" s="559"/>
      <c r="X46" s="559"/>
      <c r="Y46" s="559"/>
      <c r="Z46" s="559"/>
      <c r="AA46" s="559"/>
    </row>
    <row r="47" spans="1:27" s="553" customFormat="1" x14ac:dyDescent="0.2">
      <c r="A47" s="173"/>
      <c r="B47" s="175"/>
      <c r="C47" s="175"/>
      <c r="D47" s="175"/>
      <c r="E47" s="174"/>
      <c r="F47" s="175"/>
      <c r="G47" s="175"/>
      <c r="H47" s="175"/>
      <c r="I47" s="175"/>
      <c r="J47" s="175"/>
      <c r="K47" s="174"/>
      <c r="L47" s="812"/>
      <c r="M47" s="812"/>
      <c r="N47" s="812"/>
      <c r="O47" s="812"/>
      <c r="P47" s="812"/>
      <c r="Q47" s="812"/>
      <c r="R47" s="812"/>
      <c r="S47" s="812"/>
      <c r="T47" s="176"/>
      <c r="U47" s="812"/>
      <c r="V47" s="559"/>
      <c r="W47" s="559"/>
      <c r="X47" s="559"/>
      <c r="Y47" s="559"/>
      <c r="Z47" s="559"/>
      <c r="AA47" s="559"/>
    </row>
    <row r="48" spans="1:27" s="553" customFormat="1" x14ac:dyDescent="0.2">
      <c r="A48" s="173"/>
      <c r="B48" s="175"/>
      <c r="C48" s="175"/>
      <c r="D48" s="175"/>
      <c r="E48" s="174"/>
      <c r="F48" s="175"/>
      <c r="G48" s="175"/>
      <c r="H48" s="175"/>
      <c r="I48" s="175"/>
      <c r="J48" s="175"/>
      <c r="K48" s="174"/>
      <c r="L48" s="812"/>
      <c r="M48" s="812"/>
      <c r="N48" s="812"/>
      <c r="O48" s="812"/>
      <c r="P48" s="812"/>
      <c r="Q48" s="812"/>
      <c r="R48" s="812"/>
      <c r="S48" s="812"/>
      <c r="T48" s="176"/>
      <c r="U48" s="812"/>
      <c r="V48" s="559"/>
      <c r="W48" s="559"/>
      <c r="X48" s="559"/>
      <c r="Y48" s="559"/>
      <c r="Z48" s="559"/>
      <c r="AA48" s="559"/>
    </row>
    <row r="49" spans="1:27" s="553" customFormat="1" x14ac:dyDescent="0.2">
      <c r="A49" s="173"/>
      <c r="B49" s="175"/>
      <c r="C49" s="175"/>
      <c r="D49" s="175"/>
      <c r="E49" s="174"/>
      <c r="F49" s="175"/>
      <c r="G49" s="175"/>
      <c r="H49" s="175"/>
      <c r="I49" s="175"/>
      <c r="J49" s="175"/>
      <c r="K49" s="174"/>
      <c r="L49" s="812"/>
      <c r="M49" s="812"/>
      <c r="N49" s="812"/>
      <c r="O49" s="812"/>
      <c r="P49" s="812"/>
      <c r="Q49" s="812"/>
      <c r="R49" s="812"/>
      <c r="S49" s="812"/>
      <c r="T49" s="176"/>
      <c r="U49" s="812"/>
      <c r="V49" s="559"/>
      <c r="W49" s="559"/>
      <c r="X49" s="559"/>
      <c r="Y49" s="559"/>
      <c r="Z49" s="559"/>
      <c r="AA49" s="559"/>
    </row>
    <row r="50" spans="1:27" s="553" customFormat="1" x14ac:dyDescent="0.2">
      <c r="A50" s="173"/>
      <c r="B50" s="175"/>
      <c r="C50" s="175"/>
      <c r="D50" s="175"/>
      <c r="E50" s="174"/>
      <c r="F50" s="175"/>
      <c r="G50" s="175"/>
      <c r="H50" s="175"/>
      <c r="I50" s="175"/>
      <c r="J50" s="175"/>
      <c r="K50" s="174"/>
      <c r="L50" s="812"/>
      <c r="M50" s="812"/>
      <c r="N50" s="812"/>
      <c r="O50" s="812"/>
      <c r="P50" s="812"/>
      <c r="Q50" s="812"/>
      <c r="R50" s="812"/>
      <c r="S50" s="812"/>
      <c r="T50" s="176"/>
      <c r="U50" s="812"/>
      <c r="V50" s="559"/>
      <c r="W50" s="559"/>
      <c r="X50" s="559"/>
      <c r="Y50" s="559"/>
      <c r="Z50" s="559"/>
      <c r="AA50" s="559"/>
    </row>
    <row r="51" spans="1:27" s="553" customFormat="1" x14ac:dyDescent="0.2">
      <c r="A51" s="173"/>
      <c r="B51" s="175"/>
      <c r="C51" s="175"/>
      <c r="D51" s="175"/>
      <c r="E51" s="174"/>
      <c r="F51" s="175"/>
      <c r="G51" s="175"/>
      <c r="H51" s="175"/>
      <c r="I51" s="175"/>
      <c r="J51" s="175"/>
      <c r="K51" s="174"/>
      <c r="L51" s="175"/>
      <c r="M51" s="175"/>
      <c r="N51" s="175"/>
      <c r="O51" s="175"/>
      <c r="P51" s="175"/>
      <c r="Q51" s="175"/>
      <c r="R51" s="175"/>
      <c r="S51" s="175"/>
      <c r="T51" s="176"/>
      <c r="U51" s="175"/>
      <c r="V51" s="559"/>
      <c r="W51" s="559"/>
      <c r="X51" s="559"/>
      <c r="Y51" s="559"/>
      <c r="Z51" s="559"/>
      <c r="AA51" s="559"/>
    </row>
    <row r="52" spans="1:27" s="553" customFormat="1" x14ac:dyDescent="0.2">
      <c r="A52" s="173"/>
      <c r="B52" s="175"/>
      <c r="C52" s="175"/>
      <c r="D52" s="175"/>
      <c r="E52" s="175"/>
      <c r="F52" s="175"/>
      <c r="G52" s="175"/>
      <c r="H52" s="175"/>
      <c r="I52" s="175"/>
      <c r="J52" s="175"/>
      <c r="K52" s="174"/>
      <c r="L52" s="175"/>
      <c r="M52" s="175"/>
      <c r="N52" s="175"/>
      <c r="O52" s="175"/>
      <c r="P52" s="175"/>
      <c r="Q52" s="175"/>
      <c r="R52" s="175"/>
      <c r="S52" s="175"/>
      <c r="T52" s="176"/>
      <c r="U52" s="175"/>
      <c r="V52" s="559"/>
      <c r="W52" s="559"/>
      <c r="X52" s="559"/>
      <c r="Y52" s="559"/>
      <c r="Z52" s="559"/>
      <c r="AA52" s="559"/>
    </row>
    <row r="53" spans="1:27" s="553" customFormat="1" x14ac:dyDescent="0.25">
      <c r="A53" s="173"/>
      <c r="B53" s="175"/>
      <c r="C53" s="175"/>
      <c r="D53" s="175"/>
      <c r="E53" s="175"/>
      <c r="F53" s="175"/>
      <c r="G53" s="175"/>
      <c r="H53" s="175"/>
      <c r="I53" s="175"/>
      <c r="J53" s="175"/>
      <c r="K53" s="175"/>
      <c r="L53" s="175"/>
      <c r="M53" s="175"/>
      <c r="N53" s="175"/>
      <c r="O53" s="175"/>
      <c r="P53" s="175"/>
      <c r="Q53" s="175"/>
      <c r="R53" s="175"/>
      <c r="S53" s="175"/>
      <c r="T53" s="175"/>
      <c r="U53" s="175"/>
      <c r="V53" s="559"/>
      <c r="W53" s="559"/>
      <c r="X53" s="559"/>
      <c r="Y53" s="559"/>
      <c r="Z53" s="559"/>
      <c r="AA53" s="559"/>
    </row>
    <row r="54" spans="1:27" s="553" customFormat="1" x14ac:dyDescent="0.25">
      <c r="A54" s="173"/>
      <c r="B54" s="175"/>
      <c r="C54" s="175"/>
      <c r="D54" s="175"/>
      <c r="E54" s="175"/>
      <c r="F54" s="175"/>
      <c r="G54" s="175"/>
      <c r="H54" s="175"/>
      <c r="I54" s="175"/>
      <c r="J54" s="175"/>
      <c r="K54" s="175"/>
      <c r="L54" s="175"/>
      <c r="M54" s="175"/>
      <c r="N54" s="175"/>
      <c r="O54" s="175"/>
      <c r="P54" s="175"/>
      <c r="Q54" s="175"/>
      <c r="R54" s="175"/>
      <c r="S54" s="175"/>
      <c r="T54" s="175"/>
      <c r="U54" s="175"/>
      <c r="V54" s="559"/>
      <c r="W54" s="559"/>
      <c r="X54" s="559"/>
      <c r="Y54" s="559"/>
      <c r="Z54" s="559"/>
      <c r="AA54" s="559"/>
    </row>
    <row r="55" spans="1:27" s="553" customFormat="1" x14ac:dyDescent="0.25">
      <c r="A55" s="173"/>
      <c r="B55" s="175"/>
      <c r="C55" s="175"/>
      <c r="D55" s="175"/>
      <c r="E55" s="175"/>
      <c r="F55" s="175"/>
      <c r="G55" s="175"/>
      <c r="H55" s="175"/>
      <c r="I55" s="175"/>
      <c r="J55" s="175"/>
      <c r="K55" s="175"/>
      <c r="L55" s="175"/>
      <c r="M55" s="175"/>
      <c r="N55" s="175"/>
      <c r="O55" s="175"/>
      <c r="P55" s="175"/>
      <c r="Q55" s="175"/>
      <c r="R55" s="175"/>
      <c r="S55" s="175"/>
      <c r="T55" s="175"/>
      <c r="U55" s="175"/>
      <c r="V55" s="559"/>
      <c r="W55" s="559"/>
      <c r="X55" s="559"/>
      <c r="Y55" s="559"/>
      <c r="Z55" s="559"/>
      <c r="AA55" s="559"/>
    </row>
    <row r="56" spans="1:27" s="553" customFormat="1" x14ac:dyDescent="0.25">
      <c r="A56" s="173"/>
      <c r="B56" s="175"/>
      <c r="C56" s="175"/>
      <c r="D56" s="175"/>
      <c r="E56" s="175"/>
      <c r="F56" s="175"/>
      <c r="G56" s="175"/>
      <c r="H56" s="175"/>
      <c r="I56" s="175"/>
      <c r="J56" s="175"/>
      <c r="K56" s="175"/>
      <c r="L56" s="175"/>
      <c r="M56" s="175"/>
      <c r="N56" s="175"/>
      <c r="O56" s="175"/>
      <c r="P56" s="175"/>
      <c r="Q56" s="175"/>
      <c r="R56" s="175"/>
      <c r="S56" s="175"/>
      <c r="T56" s="175"/>
      <c r="U56" s="175"/>
      <c r="V56" s="559"/>
      <c r="W56" s="559"/>
      <c r="X56" s="559"/>
      <c r="Y56" s="559"/>
      <c r="Z56" s="559"/>
      <c r="AA56" s="559"/>
    </row>
    <row r="57" spans="1:27" s="553" customFormat="1" x14ac:dyDescent="0.25">
      <c r="A57" s="173"/>
      <c r="B57" s="175"/>
      <c r="C57" s="175"/>
      <c r="D57" s="175"/>
      <c r="E57" s="175"/>
      <c r="F57" s="175"/>
      <c r="G57" s="175"/>
      <c r="H57" s="175"/>
      <c r="I57" s="175"/>
      <c r="J57" s="175"/>
      <c r="K57" s="175"/>
      <c r="L57" s="175"/>
      <c r="M57" s="175"/>
      <c r="N57" s="175"/>
      <c r="O57" s="175"/>
      <c r="P57" s="175"/>
      <c r="Q57" s="175"/>
      <c r="R57" s="175"/>
      <c r="S57" s="175"/>
      <c r="T57" s="175"/>
      <c r="U57" s="175"/>
      <c r="V57" s="559"/>
      <c r="W57" s="559"/>
      <c r="X57" s="559"/>
      <c r="Y57" s="559"/>
      <c r="Z57" s="559"/>
      <c r="AA57" s="559"/>
    </row>
    <row r="58" spans="1:27" s="553" customFormat="1" x14ac:dyDescent="0.25">
      <c r="A58" s="560"/>
      <c r="B58" s="559"/>
      <c r="C58" s="559"/>
      <c r="D58" s="559"/>
      <c r="E58" s="559"/>
      <c r="F58" s="559"/>
      <c r="G58" s="559"/>
      <c r="H58" s="559"/>
      <c r="I58" s="559"/>
      <c r="J58" s="559"/>
      <c r="K58" s="559"/>
      <c r="L58" s="559"/>
      <c r="M58" s="559"/>
      <c r="N58" s="559"/>
      <c r="O58" s="559"/>
      <c r="P58" s="559"/>
      <c r="Q58" s="559"/>
      <c r="R58" s="559"/>
      <c r="S58" s="559"/>
      <c r="T58" s="559"/>
      <c r="U58" s="559"/>
      <c r="V58" s="559"/>
      <c r="W58" s="559"/>
      <c r="X58" s="559"/>
      <c r="Y58" s="559"/>
      <c r="Z58" s="559"/>
      <c r="AA58" s="559"/>
    </row>
    <row r="59" spans="1:27" s="553" customFormat="1" x14ac:dyDescent="0.25">
      <c r="A59" s="553" t="s">
        <v>232</v>
      </c>
      <c r="B59" s="561"/>
      <c r="C59" s="561"/>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row>
    <row r="60" spans="1:27" s="553" customFormat="1" x14ac:dyDescent="0.2">
      <c r="A60" s="173"/>
      <c r="B60" s="175"/>
      <c r="C60" s="175"/>
      <c r="D60" s="175"/>
      <c r="E60" s="175"/>
      <c r="F60" s="175"/>
      <c r="G60" s="175"/>
      <c r="H60" s="175"/>
      <c r="I60" s="175"/>
      <c r="J60" s="175"/>
      <c r="K60" s="175"/>
      <c r="L60" s="175"/>
      <c r="M60" s="175"/>
      <c r="N60" s="175"/>
      <c r="O60" s="175"/>
      <c r="P60" s="175"/>
      <c r="Q60" s="175"/>
      <c r="R60" s="176"/>
      <c r="S60" s="559"/>
      <c r="T60" s="559"/>
      <c r="U60" s="559"/>
      <c r="V60" s="559"/>
      <c r="W60" s="559"/>
      <c r="X60" s="559"/>
      <c r="Y60" s="559"/>
      <c r="Z60" s="559"/>
      <c r="AA60" s="559"/>
    </row>
    <row r="61" spans="1:27" s="553" customFormat="1" x14ac:dyDescent="0.25">
      <c r="A61" s="177"/>
      <c r="B61" s="559"/>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row>
    <row r="62" spans="1:27" s="553" customFormat="1" x14ac:dyDescent="0.25">
      <c r="A62" s="177"/>
      <c r="B62" s="559"/>
      <c r="C62" s="559"/>
      <c r="D62" s="559"/>
      <c r="E62" s="559"/>
      <c r="F62" s="559"/>
      <c r="G62" s="559"/>
      <c r="H62" s="559"/>
      <c r="I62" s="559"/>
      <c r="J62" s="559"/>
      <c r="K62" s="559"/>
      <c r="L62" s="559"/>
      <c r="M62" s="559"/>
      <c r="N62" s="559"/>
      <c r="O62" s="559"/>
      <c r="P62" s="559"/>
      <c r="Q62" s="559"/>
      <c r="R62" s="559"/>
      <c r="S62" s="559"/>
      <c r="T62" s="559"/>
      <c r="U62" s="559"/>
      <c r="V62" s="559"/>
      <c r="W62" s="559"/>
      <c r="X62" s="559"/>
      <c r="Y62" s="559"/>
      <c r="Z62" s="559"/>
      <c r="AA62" s="559"/>
    </row>
    <row r="63" spans="1:27" s="553" customFormat="1" x14ac:dyDescent="0.25">
      <c r="A63" s="177"/>
      <c r="B63" s="559"/>
      <c r="C63" s="559"/>
      <c r="D63" s="559"/>
      <c r="E63" s="559"/>
      <c r="F63" s="559"/>
      <c r="G63" s="559"/>
      <c r="H63" s="559"/>
      <c r="I63" s="559"/>
      <c r="J63" s="559"/>
      <c r="K63" s="559"/>
      <c r="L63" s="559"/>
      <c r="M63" s="559"/>
      <c r="N63" s="559"/>
      <c r="O63" s="559"/>
      <c r="P63" s="559"/>
      <c r="Q63" s="559"/>
      <c r="R63" s="559"/>
      <c r="S63" s="559"/>
      <c r="T63" s="559"/>
      <c r="U63" s="559"/>
      <c r="V63" s="559"/>
      <c r="W63" s="559"/>
      <c r="X63" s="559"/>
      <c r="Y63" s="559"/>
      <c r="Z63" s="559"/>
      <c r="AA63" s="559"/>
    </row>
    <row r="64" spans="1:27" s="553" customFormat="1" x14ac:dyDescent="0.25">
      <c r="A64" s="177"/>
      <c r="B64" s="559"/>
      <c r="C64" s="559"/>
      <c r="D64" s="559"/>
      <c r="E64" s="559"/>
      <c r="F64" s="559"/>
      <c r="G64" s="559"/>
      <c r="H64" s="559"/>
      <c r="I64" s="559"/>
      <c r="J64" s="559"/>
      <c r="K64" s="559"/>
      <c r="L64" s="559"/>
      <c r="M64" s="559"/>
      <c r="N64" s="559"/>
      <c r="O64" s="559"/>
      <c r="P64" s="559"/>
      <c r="Q64" s="559"/>
      <c r="R64" s="559"/>
      <c r="S64" s="559"/>
      <c r="T64" s="559"/>
      <c r="U64" s="559"/>
      <c r="V64" s="559"/>
      <c r="W64" s="559"/>
      <c r="X64" s="559"/>
      <c r="Y64" s="559"/>
      <c r="Z64" s="559"/>
      <c r="AA64" s="559"/>
    </row>
    <row r="65" spans="1:27" s="553" customFormat="1" x14ac:dyDescent="0.25">
      <c r="A65" s="178"/>
      <c r="B65" s="559"/>
      <c r="C65" s="559"/>
      <c r="D65" s="559"/>
      <c r="E65" s="559"/>
      <c r="F65" s="559"/>
      <c r="G65" s="559"/>
      <c r="H65" s="559"/>
      <c r="I65" s="559"/>
      <c r="J65" s="559"/>
      <c r="K65" s="559"/>
      <c r="L65" s="559"/>
      <c r="M65" s="559"/>
      <c r="N65" s="559"/>
      <c r="O65" s="559"/>
      <c r="P65" s="559"/>
      <c r="Q65" s="559"/>
      <c r="R65" s="559"/>
      <c r="S65" s="559"/>
      <c r="T65" s="559"/>
      <c r="U65" s="559"/>
      <c r="V65" s="559"/>
      <c r="W65" s="559"/>
      <c r="X65" s="559"/>
      <c r="Y65" s="559"/>
      <c r="Z65" s="559"/>
      <c r="AA65" s="559"/>
    </row>
    <row r="66" spans="1:27" s="553" customFormat="1" x14ac:dyDescent="0.25">
      <c r="A66" s="560"/>
      <c r="B66" s="559"/>
      <c r="C66" s="559"/>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9"/>
    </row>
    <row r="67" spans="1:27" s="553" customFormat="1" x14ac:dyDescent="0.25">
      <c r="A67" s="560"/>
      <c r="B67" s="559"/>
      <c r="C67" s="559"/>
      <c r="D67" s="559"/>
      <c r="E67" s="559"/>
      <c r="F67" s="559"/>
      <c r="G67" s="559"/>
      <c r="H67" s="559"/>
      <c r="I67" s="559"/>
      <c r="J67" s="559"/>
      <c r="K67" s="559"/>
      <c r="L67" s="559"/>
      <c r="M67" s="559"/>
      <c r="N67" s="559"/>
      <c r="O67" s="559"/>
      <c r="P67" s="559"/>
      <c r="Q67" s="559"/>
      <c r="R67" s="559"/>
      <c r="S67" s="559"/>
      <c r="T67" s="559"/>
      <c r="U67" s="559"/>
      <c r="V67" s="559"/>
      <c r="W67" s="559"/>
      <c r="X67" s="559"/>
      <c r="Y67" s="559"/>
      <c r="Z67" s="559"/>
      <c r="AA67" s="559"/>
    </row>
    <row r="68" spans="1:27" s="553" customFormat="1" x14ac:dyDescent="0.25">
      <c r="A68" s="560"/>
      <c r="B68" s="559"/>
      <c r="C68" s="559"/>
      <c r="D68" s="559"/>
      <c r="E68" s="559"/>
      <c r="F68" s="559"/>
      <c r="G68" s="559"/>
      <c r="H68" s="559"/>
      <c r="I68" s="559"/>
      <c r="J68" s="559"/>
      <c r="K68" s="559"/>
      <c r="L68" s="559"/>
      <c r="M68" s="559"/>
      <c r="N68" s="559"/>
      <c r="O68" s="559"/>
      <c r="P68" s="559"/>
      <c r="Q68" s="559"/>
      <c r="R68" s="559"/>
      <c r="S68" s="559"/>
      <c r="T68" s="559"/>
      <c r="U68" s="559"/>
      <c r="V68" s="559"/>
      <c r="W68" s="559"/>
      <c r="X68" s="559"/>
      <c r="Y68" s="559"/>
      <c r="Z68" s="559"/>
      <c r="AA68" s="559"/>
    </row>
    <row r="69" spans="1:27" s="553" customFormat="1" x14ac:dyDescent="0.25">
      <c r="A69" s="560"/>
      <c r="B69" s="559"/>
      <c r="C69" s="559"/>
      <c r="D69" s="559"/>
      <c r="E69" s="559"/>
      <c r="F69" s="559"/>
      <c r="G69" s="559"/>
      <c r="H69" s="559"/>
      <c r="I69" s="559"/>
      <c r="J69" s="559"/>
      <c r="K69" s="559"/>
      <c r="L69" s="559"/>
      <c r="M69" s="559"/>
      <c r="N69" s="559"/>
      <c r="O69" s="559"/>
      <c r="P69" s="559"/>
      <c r="Q69" s="559"/>
      <c r="R69" s="559"/>
      <c r="S69" s="559"/>
      <c r="T69" s="559"/>
      <c r="U69" s="559"/>
      <c r="V69" s="559"/>
      <c r="W69" s="559"/>
      <c r="X69" s="559"/>
      <c r="Y69" s="559"/>
      <c r="Z69" s="559"/>
      <c r="AA69" s="559"/>
    </row>
    <row r="70" spans="1:27" s="553" customFormat="1" x14ac:dyDescent="0.25">
      <c r="A70" s="560"/>
      <c r="B70" s="559"/>
      <c r="C70" s="559"/>
      <c r="D70" s="559"/>
      <c r="E70" s="559"/>
      <c r="F70" s="559"/>
      <c r="G70" s="559"/>
      <c r="H70" s="559"/>
      <c r="I70" s="559"/>
      <c r="J70" s="559"/>
      <c r="K70" s="559"/>
      <c r="L70" s="559"/>
      <c r="M70" s="559"/>
      <c r="N70" s="559"/>
      <c r="O70" s="559"/>
      <c r="P70" s="559"/>
      <c r="Q70" s="559"/>
      <c r="R70" s="559"/>
      <c r="S70" s="559"/>
      <c r="T70" s="559"/>
      <c r="U70" s="559"/>
      <c r="V70" s="559"/>
      <c r="W70" s="559"/>
      <c r="X70" s="559"/>
      <c r="Y70" s="559"/>
      <c r="Z70" s="559"/>
      <c r="AA70" s="559"/>
    </row>
    <row r="71" spans="1:27" s="553" customFormat="1" x14ac:dyDescent="0.25">
      <c r="A71" s="560"/>
      <c r="B71" s="559"/>
      <c r="C71" s="559"/>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row>
    <row r="72" spans="1:27" s="553" customFormat="1" x14ac:dyDescent="0.25">
      <c r="A72" s="560"/>
      <c r="B72" s="559"/>
      <c r="C72" s="559"/>
      <c r="D72" s="559"/>
      <c r="E72" s="559"/>
      <c r="F72" s="559"/>
      <c r="G72" s="559"/>
      <c r="H72" s="559"/>
      <c r="I72" s="559"/>
      <c r="J72" s="559"/>
      <c r="K72" s="559"/>
      <c r="L72" s="559"/>
      <c r="M72" s="559"/>
      <c r="N72" s="559"/>
      <c r="O72" s="559"/>
      <c r="P72" s="559"/>
      <c r="Q72" s="559"/>
      <c r="R72" s="559"/>
      <c r="S72" s="559"/>
      <c r="T72" s="559"/>
      <c r="U72" s="559"/>
      <c r="V72" s="559"/>
      <c r="W72" s="559"/>
      <c r="X72" s="559"/>
      <c r="Y72" s="559"/>
      <c r="Z72" s="559"/>
      <c r="AA72" s="559"/>
    </row>
    <row r="73" spans="1:27" s="553" customFormat="1" x14ac:dyDescent="0.25">
      <c r="A73" s="560"/>
      <c r="B73" s="559"/>
      <c r="C73" s="559"/>
      <c r="D73" s="559"/>
      <c r="E73" s="559"/>
      <c r="F73" s="559"/>
      <c r="G73" s="559"/>
      <c r="H73" s="559"/>
      <c r="I73" s="559"/>
      <c r="J73" s="559"/>
      <c r="K73" s="559"/>
      <c r="L73" s="559"/>
      <c r="M73" s="559"/>
      <c r="N73" s="559"/>
      <c r="O73" s="559"/>
      <c r="P73" s="559"/>
      <c r="Q73" s="559"/>
      <c r="R73" s="559"/>
      <c r="S73" s="559"/>
      <c r="T73" s="559"/>
      <c r="U73" s="559"/>
      <c r="V73" s="559"/>
      <c r="W73" s="559"/>
      <c r="X73" s="559"/>
      <c r="Y73" s="559"/>
      <c r="Z73" s="559"/>
      <c r="AA73" s="559"/>
    </row>
    <row r="74" spans="1:27" s="528" customFormat="1" x14ac:dyDescent="0.2">
      <c r="A74" s="766" t="s">
        <v>235</v>
      </c>
      <c r="B74" s="532" t="e">
        <f>IF(list!$I$2=1,B41/B40,0%)</f>
        <v>#DIV/0!</v>
      </c>
      <c r="C74" s="532" t="e">
        <f>IF(list!$I$2=1,C41/C40,0%)</f>
        <v>#DIV/0!</v>
      </c>
      <c r="D74" s="532" t="e">
        <f>IF(list!$I$2=1,D41/D40,0%)</f>
        <v>#DIV/0!</v>
      </c>
      <c r="E74" s="532" t="e">
        <f>IF(list!$I$2=1,E41/E40,0%)</f>
        <v>#DIV/0!</v>
      </c>
      <c r="F74" s="532" t="e">
        <f>IF(list!$I$2=1,F41/F40,0%)</f>
        <v>#DIV/0!</v>
      </c>
      <c r="G74" s="532" t="e">
        <f>IF(list!$I$2=1,G41/G40,0%)</f>
        <v>#DIV/0!</v>
      </c>
      <c r="H74" s="532" t="e">
        <f>IF(list!$I$2=1,H41/H40,0%)</f>
        <v>#DIV/0!</v>
      </c>
      <c r="I74" s="532" t="e">
        <f>IF(list!$I$2=1,I41/I40,0%)</f>
        <v>#DIV/0!</v>
      </c>
      <c r="J74" s="532" t="e">
        <f>IF(list!$I$2=1,J41/J40,0%)</f>
        <v>#DIV/0!</v>
      </c>
      <c r="K74" s="532" t="e">
        <f>IF(list!$I$2=1,K41/K40,0%)</f>
        <v>#DIV/0!</v>
      </c>
      <c r="L74" s="532" t="e">
        <f>IF(list!$I$2=1,L41/L40,0%)</f>
        <v>#DIV/0!</v>
      </c>
      <c r="M74" s="532" t="e">
        <f>IF(list!$I$2=1,M41/M40,0%)</f>
        <v>#DIV/0!</v>
      </c>
      <c r="N74" s="532" t="e">
        <f>IF(list!$I$2=1,N41/N40,0%)</f>
        <v>#DIV/0!</v>
      </c>
      <c r="O74" s="532" t="e">
        <f>IF(list!$I$2=1,O41/O40,0%)</f>
        <v>#DIV/0!</v>
      </c>
      <c r="P74" s="532" t="e">
        <f>IF(list!$I$2=1,P41/P40,0%)</f>
        <v>#DIV/0!</v>
      </c>
      <c r="Q74" s="532" t="e">
        <f>IF(list!$I$2=1,Q41/Q40,0%)</f>
        <v>#DIV/0!</v>
      </c>
      <c r="R74" s="532" t="e">
        <f>IF(list!$I$2=1,R41/R40,0%)</f>
        <v>#DIV/0!</v>
      </c>
      <c r="S74" s="532" t="e">
        <f>IF(list!$I$2=1,S41/S40,0%)</f>
        <v>#DIV/0!</v>
      </c>
      <c r="T74" s="532" t="e">
        <f>IF(list!$I$2=1,T41/T40,0%)</f>
        <v>#DIV/0!</v>
      </c>
      <c r="U74" s="532" t="e">
        <f>IF(list!$I$2=1,U41/U40,0%)</f>
        <v>#DIV/0!</v>
      </c>
      <c r="V74" s="532" t="e">
        <f>IF(list!$I$2=1,V41/V40,0%)</f>
        <v>#DIV/0!</v>
      </c>
      <c r="W74" s="532" t="e">
        <f>IF(list!$I$2=1,W41/W40,0%)</f>
        <v>#DIV/0!</v>
      </c>
      <c r="X74" s="532" t="e">
        <f>IF(list!$I$2=1,X41/X40,0%)</f>
        <v>#DIV/0!</v>
      </c>
      <c r="Y74" s="532" t="e">
        <f>IF(list!$I$2=1,Y41/Y40,0%)</f>
        <v>#DIV/0!</v>
      </c>
      <c r="Z74" s="532" t="e">
        <f>IF(list!$I$2=1,Z41/Z40,0%)</f>
        <v>#DIV/0!</v>
      </c>
      <c r="AA74" s="532" t="e">
        <f>IF(list!$I$2=1,AA41/AA40,0%)</f>
        <v>#DIV/0!</v>
      </c>
    </row>
    <row r="75" spans="1:27" x14ac:dyDescent="0.2">
      <c r="A75" s="562"/>
      <c r="B75" s="860"/>
      <c r="C75" s="860"/>
      <c r="D75" s="860"/>
      <c r="E75" s="563"/>
      <c r="F75" s="563"/>
      <c r="G75" s="563"/>
      <c r="H75" s="563"/>
      <c r="I75" s="563"/>
      <c r="J75" s="563"/>
      <c r="K75" s="563"/>
      <c r="L75" s="563"/>
      <c r="M75" s="563"/>
      <c r="N75" s="563"/>
      <c r="O75" s="563"/>
      <c r="P75" s="563"/>
      <c r="Q75" s="563"/>
      <c r="R75" s="563"/>
      <c r="S75" s="563"/>
      <c r="T75" s="563"/>
      <c r="U75" s="563"/>
      <c r="V75" s="563"/>
      <c r="W75" s="563"/>
      <c r="X75" s="563"/>
      <c r="Y75" s="563"/>
      <c r="Z75" s="563"/>
      <c r="AA75" s="563"/>
    </row>
    <row r="77" spans="1:27" x14ac:dyDescent="0.2">
      <c r="A77" s="858" t="s">
        <v>236</v>
      </c>
      <c r="B77" s="858"/>
      <c r="C77" s="858"/>
      <c r="D77" s="858"/>
      <c r="E77" s="858"/>
      <c r="F77" s="458"/>
    </row>
    <row r="78" spans="1:27" x14ac:dyDescent="0.2">
      <c r="A78" s="862" t="s">
        <v>237</v>
      </c>
      <c r="B78" s="862"/>
      <c r="C78" s="458"/>
      <c r="D78" s="458"/>
      <c r="E78" s="458"/>
      <c r="F78" s="458"/>
    </row>
    <row r="79" spans="1:27" x14ac:dyDescent="0.2">
      <c r="A79" s="861" t="s">
        <v>238</v>
      </c>
      <c r="B79" s="861"/>
      <c r="C79" s="861"/>
      <c r="D79" s="861"/>
      <c r="E79" s="861"/>
      <c r="F79" s="861"/>
      <c r="G79" s="861"/>
    </row>
    <row r="80" spans="1:27" x14ac:dyDescent="0.2">
      <c r="A80" s="861" t="s">
        <v>239</v>
      </c>
      <c r="B80" s="861"/>
      <c r="C80" s="861"/>
      <c r="D80" s="861"/>
      <c r="E80" s="861"/>
      <c r="F80" s="861"/>
    </row>
    <row r="81" spans="1:6" x14ac:dyDescent="0.2">
      <c r="A81" s="861" t="s">
        <v>240</v>
      </c>
      <c r="B81" s="861"/>
      <c r="C81" s="861"/>
      <c r="D81" s="861"/>
      <c r="E81" s="861"/>
      <c r="F81" s="861"/>
    </row>
    <row r="82" spans="1:6" x14ac:dyDescent="0.2">
      <c r="A82" s="458"/>
      <c r="B82" s="458"/>
      <c r="C82" s="458"/>
      <c r="D82" s="458"/>
      <c r="E82" s="458"/>
      <c r="F82" s="458"/>
    </row>
    <row r="83" spans="1:6" x14ac:dyDescent="0.2">
      <c r="A83" s="858" t="s">
        <v>241</v>
      </c>
      <c r="B83" s="858"/>
      <c r="C83" s="858"/>
      <c r="D83" s="858"/>
      <c r="E83" s="858"/>
      <c r="F83" s="458"/>
    </row>
    <row r="84" spans="1:6" ht="25.5" x14ac:dyDescent="0.2">
      <c r="A84" s="564" t="s">
        <v>242</v>
      </c>
      <c r="B84" s="565" t="s">
        <v>243</v>
      </c>
      <c r="C84" s="566" t="s">
        <v>244</v>
      </c>
      <c r="D84" s="458"/>
      <c r="E84" s="859" t="s">
        <v>245</v>
      </c>
      <c r="F84" s="859"/>
    </row>
    <row r="85" spans="1:6" ht="15" customHeight="1" x14ac:dyDescent="0.2">
      <c r="A85" s="567" t="s">
        <v>246</v>
      </c>
      <c r="B85" s="568"/>
      <c r="C85" s="569"/>
      <c r="D85" s="458"/>
      <c r="E85" s="853" t="s">
        <v>247</v>
      </c>
      <c r="F85" s="853"/>
    </row>
    <row r="86" spans="1:6" x14ac:dyDescent="0.2">
      <c r="A86" s="570" t="s">
        <v>490</v>
      </c>
      <c r="B86" s="571"/>
      <c r="C86" s="572"/>
      <c r="D86" s="458"/>
      <c r="E86" s="853"/>
      <c r="F86" s="853"/>
    </row>
    <row r="87" spans="1:6" x14ac:dyDescent="0.2">
      <c r="A87" s="573" t="s">
        <v>248</v>
      </c>
      <c r="B87" s="574"/>
      <c r="C87" s="575"/>
      <c r="D87" s="458"/>
      <c r="E87" s="853"/>
      <c r="F87" s="853"/>
    </row>
    <row r="88" spans="1:6" x14ac:dyDescent="0.2">
      <c r="A88" s="573" t="s">
        <v>55</v>
      </c>
      <c r="B88" s="574"/>
      <c r="C88" s="575"/>
      <c r="D88" s="458"/>
      <c r="E88" s="853"/>
      <c r="F88" s="853"/>
    </row>
    <row r="89" spans="1:6" x14ac:dyDescent="0.2">
      <c r="A89" s="573" t="s">
        <v>249</v>
      </c>
      <c r="B89" s="574"/>
      <c r="C89" s="575"/>
      <c r="D89" s="458"/>
      <c r="E89" s="853"/>
      <c r="F89" s="853"/>
    </row>
    <row r="90" spans="1:6" x14ac:dyDescent="0.2">
      <c r="A90" s="573" t="s">
        <v>456</v>
      </c>
      <c r="B90" s="574"/>
      <c r="C90" s="575"/>
      <c r="D90" s="458"/>
      <c r="E90" s="853"/>
      <c r="F90" s="853"/>
    </row>
    <row r="91" spans="1:6" x14ac:dyDescent="0.2">
      <c r="A91" s="573" t="s">
        <v>457</v>
      </c>
      <c r="B91" s="574"/>
      <c r="C91" s="575"/>
      <c r="D91" s="458"/>
      <c r="E91" s="853"/>
      <c r="F91" s="853"/>
    </row>
    <row r="92" spans="1:6" x14ac:dyDescent="0.2">
      <c r="A92" s="573" t="s">
        <v>458</v>
      </c>
      <c r="B92" s="574"/>
      <c r="C92" s="575"/>
      <c r="D92" s="458"/>
      <c r="E92" s="853"/>
      <c r="F92" s="853"/>
    </row>
    <row r="93" spans="1:6" x14ac:dyDescent="0.2">
      <c r="A93" s="573" t="s">
        <v>459</v>
      </c>
      <c r="B93" s="574"/>
      <c r="C93" s="575"/>
      <c r="D93" s="458"/>
      <c r="E93" s="853"/>
      <c r="F93" s="853"/>
    </row>
    <row r="94" spans="1:6" x14ac:dyDescent="0.2">
      <c r="A94" s="573" t="s">
        <v>491</v>
      </c>
      <c r="B94" s="574"/>
      <c r="C94" s="576"/>
      <c r="D94" s="458"/>
      <c r="E94" s="853"/>
      <c r="F94" s="853"/>
    </row>
    <row r="95" spans="1:6" ht="15" customHeight="1" x14ac:dyDescent="0.2">
      <c r="A95" s="567" t="s">
        <v>250</v>
      </c>
      <c r="B95" s="568"/>
      <c r="C95" s="569"/>
      <c r="D95" s="458"/>
      <c r="E95" s="853" t="s">
        <v>251</v>
      </c>
      <c r="F95" s="853"/>
    </row>
    <row r="96" spans="1:6" ht="13.5" customHeight="1" x14ac:dyDescent="0.2">
      <c r="A96" s="577" t="s">
        <v>492</v>
      </c>
      <c r="B96" s="578"/>
      <c r="C96" s="579"/>
      <c r="D96" s="458"/>
      <c r="E96" s="853"/>
      <c r="F96" s="853"/>
    </row>
    <row r="97" spans="1:6" ht="12" customHeight="1" x14ac:dyDescent="0.2">
      <c r="A97" s="580" t="s">
        <v>493</v>
      </c>
      <c r="B97" s="581"/>
      <c r="C97" s="582"/>
      <c r="D97" s="458"/>
      <c r="E97" s="853"/>
      <c r="F97" s="853"/>
    </row>
    <row r="98" spans="1:6" ht="20.25" customHeight="1" x14ac:dyDescent="0.2">
      <c r="A98" s="583" t="s">
        <v>494</v>
      </c>
      <c r="B98" s="584"/>
      <c r="C98" s="585"/>
      <c r="D98" s="458"/>
      <c r="E98" s="853"/>
      <c r="F98" s="853"/>
    </row>
    <row r="99" spans="1:6" ht="15" customHeight="1" x14ac:dyDescent="0.2">
      <c r="A99" s="567" t="s">
        <v>252</v>
      </c>
      <c r="B99" s="568"/>
      <c r="C99" s="569"/>
      <c r="D99" s="458"/>
      <c r="E99" s="863" t="s">
        <v>507</v>
      </c>
      <c r="F99" s="864"/>
    </row>
    <row r="100" spans="1:6" ht="16.5" customHeight="1" x14ac:dyDescent="0.2">
      <c r="A100" s="586" t="s">
        <v>495</v>
      </c>
      <c r="B100" s="587"/>
      <c r="C100" s="588"/>
      <c r="D100" s="458"/>
      <c r="E100" s="865"/>
      <c r="F100" s="866"/>
    </row>
    <row r="101" spans="1:6" ht="27" customHeight="1" x14ac:dyDescent="0.2">
      <c r="A101" s="589" t="s">
        <v>489</v>
      </c>
      <c r="B101" s="590"/>
      <c r="C101" s="591"/>
      <c r="D101" s="458"/>
      <c r="E101" s="865"/>
      <c r="F101" s="866"/>
    </row>
    <row r="102" spans="1:6" ht="21" customHeight="1" x14ac:dyDescent="0.2">
      <c r="A102" s="573" t="s">
        <v>484</v>
      </c>
      <c r="B102" s="592"/>
      <c r="C102" s="593"/>
      <c r="D102" s="458"/>
      <c r="E102" s="865"/>
      <c r="F102" s="866"/>
    </row>
    <row r="103" spans="1:6" ht="23.25" customHeight="1" x14ac:dyDescent="0.2">
      <c r="A103" s="594" t="s">
        <v>485</v>
      </c>
      <c r="B103" s="595"/>
      <c r="C103" s="596"/>
      <c r="D103" s="458"/>
      <c r="E103" s="867"/>
      <c r="F103" s="868"/>
    </row>
    <row r="104" spans="1:6" ht="14.25" customHeight="1" x14ac:dyDescent="0.2">
      <c r="A104" s="567" t="s">
        <v>253</v>
      </c>
      <c r="B104" s="568"/>
      <c r="C104" s="569"/>
      <c r="D104" s="458"/>
      <c r="E104" s="853" t="s">
        <v>254</v>
      </c>
      <c r="F104" s="853"/>
    </row>
    <row r="105" spans="1:6" ht="30" customHeight="1" x14ac:dyDescent="0.2">
      <c r="A105" s="594" t="s">
        <v>486</v>
      </c>
      <c r="B105" s="595"/>
      <c r="C105" s="596"/>
      <c r="D105" s="458"/>
      <c r="E105" s="853"/>
      <c r="F105" s="853"/>
    </row>
    <row r="106" spans="1:6" ht="15" customHeight="1" x14ac:dyDescent="0.2">
      <c r="A106" s="567" t="s">
        <v>255</v>
      </c>
      <c r="B106" s="568"/>
      <c r="C106" s="569"/>
      <c r="D106" s="458"/>
      <c r="E106" s="853" t="s">
        <v>256</v>
      </c>
      <c r="F106" s="853"/>
    </row>
    <row r="107" spans="1:6" x14ac:dyDescent="0.2">
      <c r="A107" s="597" t="s">
        <v>487</v>
      </c>
      <c r="B107" s="598"/>
      <c r="C107" s="599"/>
      <c r="D107" s="458"/>
      <c r="E107" s="853"/>
      <c r="F107" s="853"/>
    </row>
    <row r="108" spans="1:6" x14ac:dyDescent="0.2">
      <c r="A108" s="600" t="s">
        <v>488</v>
      </c>
      <c r="B108" s="601"/>
      <c r="C108" s="602"/>
      <c r="D108" s="458"/>
      <c r="E108" s="853"/>
      <c r="F108" s="853"/>
    </row>
    <row r="109" spans="1:6" x14ac:dyDescent="0.2">
      <c r="A109" s="458"/>
      <c r="B109" s="458"/>
      <c r="C109" s="458"/>
      <c r="D109" s="458"/>
      <c r="E109" s="458"/>
      <c r="F109" s="458"/>
    </row>
    <row r="110" spans="1:6" x14ac:dyDescent="0.2">
      <c r="A110" s="603" t="s">
        <v>257</v>
      </c>
      <c r="B110" s="604"/>
      <c r="C110" s="604"/>
      <c r="D110" s="604"/>
      <c r="F110" s="458"/>
    </row>
    <row r="111" spans="1:6" x14ac:dyDescent="0.2">
      <c r="A111" s="179"/>
      <c r="B111" s="603" t="s">
        <v>258</v>
      </c>
      <c r="C111" s="604"/>
      <c r="D111" s="604"/>
      <c r="F111" s="458"/>
    </row>
    <row r="112" spans="1:6" x14ac:dyDescent="0.2">
      <c r="A112" s="180"/>
      <c r="B112" s="603" t="s">
        <v>259</v>
      </c>
      <c r="C112" s="604"/>
      <c r="D112" s="604"/>
      <c r="F112" s="458"/>
    </row>
    <row r="113" spans="1:6" x14ac:dyDescent="0.2">
      <c r="A113" s="605"/>
      <c r="B113" s="603" t="s">
        <v>260</v>
      </c>
      <c r="C113" s="604"/>
      <c r="D113" s="604"/>
      <c r="F113" s="458"/>
    </row>
    <row r="114" spans="1:6" x14ac:dyDescent="0.2">
      <c r="A114" s="458"/>
      <c r="B114" s="458"/>
      <c r="C114" s="458"/>
      <c r="D114" s="458"/>
      <c r="E114" s="458"/>
      <c r="F114" s="458"/>
    </row>
    <row r="115" spans="1:6" x14ac:dyDescent="0.2">
      <c r="A115" s="606"/>
      <c r="B115" s="607"/>
      <c r="C115" s="608"/>
      <c r="D115" s="608"/>
      <c r="E115" s="606"/>
      <c r="F115" s="609"/>
    </row>
    <row r="116" spans="1:6" x14ac:dyDescent="0.2">
      <c r="A116" s="606"/>
      <c r="B116" s="606"/>
      <c r="C116" s="606"/>
      <c r="D116" s="606"/>
      <c r="E116" s="606"/>
      <c r="F116" s="610"/>
    </row>
    <row r="117" spans="1:6" x14ac:dyDescent="0.2">
      <c r="A117" s="606"/>
      <c r="B117" s="606"/>
      <c r="C117" s="606"/>
      <c r="D117" s="606"/>
      <c r="E117" s="606"/>
      <c r="F117" s="610"/>
    </row>
  </sheetData>
  <sheetProtection insertRows="0"/>
  <mergeCells count="44">
    <mergeCell ref="B19:D19"/>
    <mergeCell ref="B20:D20"/>
    <mergeCell ref="B24:D24"/>
    <mergeCell ref="B14:D14"/>
    <mergeCell ref="B16:D16"/>
    <mergeCell ref="B17:D17"/>
    <mergeCell ref="B15:D15"/>
    <mergeCell ref="B18:D18"/>
    <mergeCell ref="B21:D21"/>
    <mergeCell ref="B30:D30"/>
    <mergeCell ref="B31:D31"/>
    <mergeCell ref="B32:D32"/>
    <mergeCell ref="B35:D35"/>
    <mergeCell ref="B22:D22"/>
    <mergeCell ref="B23:D23"/>
    <mergeCell ref="B26:D26"/>
    <mergeCell ref="B29:D29"/>
    <mergeCell ref="B28:D28"/>
    <mergeCell ref="B25:D25"/>
    <mergeCell ref="B27:D27"/>
    <mergeCell ref="A1:D1"/>
    <mergeCell ref="B13:D13"/>
    <mergeCell ref="B5:D5"/>
    <mergeCell ref="B6:D6"/>
    <mergeCell ref="B7:D7"/>
    <mergeCell ref="B12:D12"/>
    <mergeCell ref="B4:D4"/>
    <mergeCell ref="B11:D11"/>
    <mergeCell ref="A3:D3"/>
    <mergeCell ref="E104:F105"/>
    <mergeCell ref="E106:F108"/>
    <mergeCell ref="A37:I37"/>
    <mergeCell ref="A38:I38"/>
    <mergeCell ref="A77:E77"/>
    <mergeCell ref="A83:E83"/>
    <mergeCell ref="E84:F84"/>
    <mergeCell ref="B75:D75"/>
    <mergeCell ref="E85:F94"/>
    <mergeCell ref="A81:F81"/>
    <mergeCell ref="A80:F80"/>
    <mergeCell ref="A78:B78"/>
    <mergeCell ref="A79:G79"/>
    <mergeCell ref="E99:F103"/>
    <mergeCell ref="E95:F98"/>
  </mergeCells>
  <dataValidations count="5">
    <dataValidation type="list" allowBlank="1" showInputMessage="1" showErrorMessage="1" sqref="B5:D5">
      <formula1>"Izvēlieties projekta iesniedzēju!, Pašvaldība, Pašvaldības iestāde, Kapitālsabiedrība"</formula1>
    </dataValidation>
    <dataValidation type="decimal" operator="greaterThanOrEqual" allowBlank="1" showErrorMessage="1" error="Jāievada pozitīvs skaitlis" sqref="B60:R60 E43:E51 L43:L45 C44:C45 K43:K52 B43:D43 F43:J43 M43:AA43">
      <formula1>0</formula1>
      <formula2>0</formula2>
    </dataValidation>
    <dataValidation type="decimal" operator="greaterThanOrEqual" allowBlank="1" showErrorMessage="1" errorTitle="Jāievada pozitīvs skaitlis" error="Jāievada pozitīvs skaitlis" sqref="B57:U57 T44:U52 U53:U56 L46:L50 M44:S50">
      <formula1>0</formula1>
      <formula2>0</formula2>
    </dataValidation>
    <dataValidation operator="equal" allowBlank="1" showErrorMessage="1" errorTitle="Jāievada pozitīvs skaitlis" error="Jāievada pozitīvs skaitlis" sqref="B39:AA39 B41:AA41">
      <formula1>0</formula1>
      <formula2>0</formula2>
    </dataValidation>
    <dataValidation type="list" allowBlank="1" showInputMessage="1" showErrorMessage="1" sqref="B31:D31">
      <formula1>"Jā, Nē"</formula1>
    </dataValidation>
  </dataValidations>
  <pageMargins left="0.7" right="0.7" top="0.75" bottom="0.75" header="0.3" footer="0.3"/>
  <pageSetup paperSize="9" scale="72" orientation="portrait" horizontalDpi="300" verticalDpi="300" r:id="rId1"/>
  <colBreaks count="1" manualBreakCount="1">
    <brk id="7" max="1048575" man="1"/>
  </col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list!$L$1:$L$3</xm:f>
          </x14:formula1>
          <xm:sqref>B14:D14 B19:D19 B26:D26</xm:sqref>
        </x14:dataValidation>
        <x14:dataValidation type="list" allowBlank="1" showInputMessage="1" showErrorMessage="1">
          <x14:formula1>
            <xm:f>list!$A$1:$A$32</xm:f>
          </x14:formula1>
          <xm:sqref>B8:B10</xm:sqref>
        </x14:dataValidation>
        <x14:dataValidation type="list" allowBlank="1" showInputMessage="1" showErrorMessage="1">
          <x14:formula1>
            <xm:f>list!$B$1:$B$13</xm:f>
          </x14:formula1>
          <xm:sqref>C8:C10</xm:sqref>
        </x14:dataValidation>
        <x14:dataValidation type="list" allowBlank="1" showInputMessage="1" showErrorMessage="1">
          <x14:formula1>
            <xm:f>list!$C$1:$C$8</xm:f>
          </x14:formula1>
          <xm:sqref>D8</xm:sqref>
        </x14:dataValidation>
        <x14:dataValidation type="list" allowBlank="1" showInputMessage="1" showErrorMessage="1">
          <x14:formula1>
            <xm:f>list!$D$2</xm:f>
          </x14:formula1>
          <xm:sqref>B11:D11</xm:sqref>
        </x14:dataValidation>
        <x14:dataValidation type="list" allowBlank="1" showInputMessage="1" showErrorMessage="1">
          <x14:formula1>
            <xm:f>list!$E$2:$E$10</xm:f>
          </x14:formula1>
          <xm:sqref>B12:D12</xm:sqref>
        </x14:dataValidation>
        <x14:dataValidation type="list" allowBlank="1" showInputMessage="1" showErrorMessage="1">
          <x14:formula1>
            <xm:f>list!$C$2:$C$7</xm:f>
          </x14:formula1>
          <xm:sqref>D9:D10</xm:sqref>
        </x14:dataValidation>
        <x14:dataValidation type="list" allowBlank="1" showInputMessage="1" showErrorMessage="1">
          <x14:formula1>
            <xm:f>list!$M$2:$M$5</xm:f>
          </x14:formula1>
          <xm:sqref>B20:D20</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N23"/>
  <sheetViews>
    <sheetView workbookViewId="0">
      <selection activeCell="O21" sqref="O21"/>
    </sheetView>
  </sheetViews>
  <sheetFormatPr defaultRowHeight="15" x14ac:dyDescent="0.25"/>
  <cols>
    <col min="1" max="1" width="26.7109375" style="435" customWidth="1"/>
    <col min="2" max="2" width="11.85546875" style="435" customWidth="1"/>
    <col min="3" max="3" width="11.28515625" style="435" customWidth="1"/>
    <col min="4" max="7" width="9.140625" style="435"/>
    <col min="8" max="8" width="11" style="435" customWidth="1"/>
    <col min="9" max="16384" width="9.140625" style="435"/>
  </cols>
  <sheetData>
    <row r="1" spans="1:9" s="431" customFormat="1" ht="27" customHeight="1" x14ac:dyDescent="0.4">
      <c r="A1" s="991" t="s">
        <v>189</v>
      </c>
      <c r="B1" s="991"/>
      <c r="C1" s="991"/>
      <c r="D1" s="188"/>
      <c r="E1" s="188"/>
      <c r="F1" s="188"/>
      <c r="G1" s="188"/>
      <c r="H1" s="188"/>
    </row>
    <row r="2" spans="1:9" s="433" customFormat="1" x14ac:dyDescent="0.25">
      <c r="A2" s="432"/>
      <c r="B2" s="432"/>
      <c r="C2" s="432"/>
      <c r="D2" s="432"/>
      <c r="E2" s="432"/>
      <c r="F2" s="432"/>
      <c r="G2" s="432"/>
    </row>
    <row r="3" spans="1:9" x14ac:dyDescent="0.25">
      <c r="A3" s="746" t="s">
        <v>190</v>
      </c>
      <c r="B3" s="434">
        <f>Titullapa!D9</f>
        <v>2017</v>
      </c>
      <c r="C3" s="434">
        <f>B3+1</f>
        <v>2018</v>
      </c>
      <c r="D3" s="434">
        <f t="shared" ref="D3" si="0">C3+1</f>
        <v>2019</v>
      </c>
      <c r="E3" s="434">
        <f t="shared" ref="E3" si="1">D3+1</f>
        <v>2020</v>
      </c>
      <c r="F3" s="434">
        <f t="shared" ref="F3" si="2">E3+1</f>
        <v>2021</v>
      </c>
      <c r="G3" s="434">
        <f t="shared" ref="G3" si="3">F3+1</f>
        <v>2022</v>
      </c>
      <c r="H3" s="434"/>
      <c r="I3" s="434"/>
    </row>
    <row r="4" spans="1:9" ht="51.75" x14ac:dyDescent="0.25">
      <c r="A4" s="436"/>
      <c r="B4" s="748" t="s">
        <v>191</v>
      </c>
      <c r="C4" s="748" t="s">
        <v>191</v>
      </c>
      <c r="D4" s="748" t="s">
        <v>191</v>
      </c>
      <c r="E4" s="748" t="s">
        <v>191</v>
      </c>
      <c r="F4" s="748" t="s">
        <v>191</v>
      </c>
      <c r="G4" s="748" t="s">
        <v>191</v>
      </c>
      <c r="H4" s="748" t="s">
        <v>45</v>
      </c>
      <c r="I4" s="748" t="s">
        <v>517</v>
      </c>
    </row>
    <row r="5" spans="1:9" x14ac:dyDescent="0.25">
      <c r="A5" s="745" t="s">
        <v>468</v>
      </c>
      <c r="B5" s="437">
        <f>'1.DL Projekta budžets'!J18</f>
        <v>6299.1991656308919</v>
      </c>
      <c r="C5" s="438">
        <f>'1.DL Projekta budžets'!L18</f>
        <v>6299.1991656308919</v>
      </c>
      <c r="D5" s="438">
        <f>'1.DL Projekta budžets'!N18</f>
        <v>5399.3135705407649</v>
      </c>
      <c r="E5" s="438">
        <f>'1.DL Projekta budžets'!P18</f>
        <v>0</v>
      </c>
      <c r="F5" s="438">
        <f>'1.DL Projekta budžets'!R18</f>
        <v>0</v>
      </c>
      <c r="G5" s="438">
        <f>'1.DL Projekta budžets'!T18</f>
        <v>0</v>
      </c>
      <c r="H5" s="439">
        <f t="shared" ref="H5:H10" si="4">SUM(B5:G5)</f>
        <v>17997.711901802548</v>
      </c>
      <c r="I5" s="440">
        <f>H5/$H$7</f>
        <v>0.17997711901802549</v>
      </c>
    </row>
    <row r="6" spans="1:9" x14ac:dyDescent="0.25">
      <c r="A6" s="441" t="s">
        <v>467</v>
      </c>
      <c r="B6" s="442">
        <f>'1.DL Projekta budžets'!J19</f>
        <v>28700.800834369107</v>
      </c>
      <c r="C6" s="443">
        <f>'1.DL Projekta budžets'!L19</f>
        <v>28700.800834369107</v>
      </c>
      <c r="D6" s="446">
        <f>'1.DL Projekta budžets'!N19</f>
        <v>24600.686429459234</v>
      </c>
      <c r="E6" s="446">
        <f>'1.DL Projekta budžets'!P19</f>
        <v>0</v>
      </c>
      <c r="F6" s="446">
        <f>'1.DL Projekta budžets'!R19</f>
        <v>0</v>
      </c>
      <c r="G6" s="443">
        <f>'1.DL Projekta budžets'!T19</f>
        <v>0</v>
      </c>
      <c r="H6" s="444">
        <f t="shared" si="4"/>
        <v>82002.288098197445</v>
      </c>
      <c r="I6" s="445">
        <f>H6/$H$7</f>
        <v>0.8200228809819744</v>
      </c>
    </row>
    <row r="7" spans="1:9" x14ac:dyDescent="0.25">
      <c r="A7" s="447" t="s">
        <v>192</v>
      </c>
      <c r="B7" s="448">
        <f>'10.AL Budžets'!J17</f>
        <v>35000</v>
      </c>
      <c r="C7" s="449">
        <f>'10.AL Budžets'!L17</f>
        <v>35000</v>
      </c>
      <c r="D7" s="449">
        <f>'10.AL Budžets'!N17</f>
        <v>30000</v>
      </c>
      <c r="E7" s="449">
        <f>'10.AL Budžets'!P17</f>
        <v>0</v>
      </c>
      <c r="F7" s="449">
        <f>'10.AL Budžets'!R17</f>
        <v>0</v>
      </c>
      <c r="G7" s="449">
        <f>'10.AL Budžets'!T17</f>
        <v>0</v>
      </c>
      <c r="H7" s="444">
        <f t="shared" si="4"/>
        <v>100000</v>
      </c>
      <c r="I7" s="445">
        <f>H7/$H$7</f>
        <v>1</v>
      </c>
    </row>
    <row r="8" spans="1:9" ht="26.25" x14ac:dyDescent="0.25">
      <c r="A8" s="441" t="s">
        <v>466</v>
      </c>
      <c r="B8" s="450">
        <f>'1.DL Projekta budžets'!K19</f>
        <v>0</v>
      </c>
      <c r="C8" s="451">
        <f>'1.DL Projekta budžets'!M19</f>
        <v>0</v>
      </c>
      <c r="D8" s="451">
        <f>'1.DL Projekta budžets'!O19</f>
        <v>0</v>
      </c>
      <c r="E8" s="451">
        <f>'1.DL Projekta budžets'!Q19</f>
        <v>0</v>
      </c>
      <c r="F8" s="451">
        <f>'1.DL Projekta budžets'!S19</f>
        <v>0</v>
      </c>
      <c r="G8" s="451">
        <f>'1.DL Projekta budžets'!U19</f>
        <v>0</v>
      </c>
      <c r="H8" s="444">
        <f t="shared" si="4"/>
        <v>0</v>
      </c>
      <c r="I8" s="445"/>
    </row>
    <row r="9" spans="1:9" x14ac:dyDescent="0.25">
      <c r="A9" s="447" t="s">
        <v>193</v>
      </c>
      <c r="B9" s="448">
        <f>'10.AL Budžets'!K17</f>
        <v>0</v>
      </c>
      <c r="C9" s="449">
        <f>'10.AL Budžets'!M17</f>
        <v>0</v>
      </c>
      <c r="D9" s="449">
        <f>'10.AL Budžets'!O17</f>
        <v>0</v>
      </c>
      <c r="E9" s="449">
        <f>'10.AL Budžets'!Q17</f>
        <v>0</v>
      </c>
      <c r="F9" s="449">
        <f>'10.AL Budžets'!S17</f>
        <v>0</v>
      </c>
      <c r="G9" s="449">
        <f>'10.AL Budžets'!U17</f>
        <v>0</v>
      </c>
      <c r="H9" s="444">
        <f>SUM(B9:G9)</f>
        <v>0</v>
      </c>
      <c r="I9" s="445"/>
    </row>
    <row r="10" spans="1:9" x14ac:dyDescent="0.25">
      <c r="A10" s="452" t="s">
        <v>194</v>
      </c>
      <c r="B10" s="453">
        <f>B7+B9</f>
        <v>35000</v>
      </c>
      <c r="C10" s="454">
        <f>C7+C9</f>
        <v>35000</v>
      </c>
      <c r="D10" s="454">
        <f>D7+D9</f>
        <v>30000</v>
      </c>
      <c r="E10" s="454">
        <f>'10.AL Budžets'!Q17</f>
        <v>0</v>
      </c>
      <c r="F10" s="454">
        <f>'10.AL Budžets'!S17</f>
        <v>0</v>
      </c>
      <c r="G10" s="454">
        <f>'10.AL Budžets'!U17</f>
        <v>0</v>
      </c>
      <c r="H10" s="455">
        <f t="shared" si="4"/>
        <v>100000</v>
      </c>
      <c r="I10" s="808"/>
    </row>
    <row r="11" spans="1:9" x14ac:dyDescent="0.25">
      <c r="H11" s="456"/>
      <c r="I11" s="457"/>
    </row>
    <row r="23" spans="14:14" x14ac:dyDescent="0.25">
      <c r="N23" s="430"/>
    </row>
  </sheetData>
  <sheetProtection algorithmName="SHA-512" hashValue="m/IFTz7jg4cywROzhUS98xq900d8Fen3k2LHExk2iM1LqxyY8xMltzZutzJdyA+X3HPKKy8utSnll4EamYdjHg==" saltValue="eJrtHh/jJSnPSvrm8cu7XQ==" spinCount="100000" sheet="1" objects="1" scenarios="1"/>
  <mergeCells count="1">
    <mergeCell ref="A1:C1"/>
  </mergeCells>
  <pageMargins left="0.7" right="0.7" top="0.75" bottom="0.75" header="0.3" footer="0.3"/>
  <pageSetup paperSize="9" orientation="landscape" horizontalDpi="300" verticalDpi="300"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51"/>
  <sheetViews>
    <sheetView topLeftCell="A16" workbookViewId="0">
      <selection activeCell="E30" sqref="E30"/>
    </sheetView>
  </sheetViews>
  <sheetFormatPr defaultRowHeight="15" x14ac:dyDescent="0.25"/>
  <cols>
    <col min="1" max="1" width="4" style="435" customWidth="1"/>
    <col min="2" max="2" width="36.28515625" style="435" customWidth="1"/>
    <col min="3" max="3" width="13.42578125" style="435" customWidth="1"/>
    <col min="4" max="4" width="14" style="435" customWidth="1"/>
    <col min="5" max="5" width="22.7109375" style="435" customWidth="1"/>
    <col min="6" max="6" width="21.140625" style="435" customWidth="1"/>
    <col min="7" max="7" width="25.85546875" style="435" customWidth="1"/>
    <col min="8" max="16384" width="9.140625" style="435"/>
  </cols>
  <sheetData>
    <row r="1" spans="1:9" ht="26.25" x14ac:dyDescent="0.4">
      <c r="A1" s="991" t="s">
        <v>195</v>
      </c>
      <c r="B1" s="991"/>
      <c r="C1" s="991"/>
      <c r="D1" s="459"/>
      <c r="E1" s="459"/>
      <c r="F1" s="459"/>
      <c r="G1" s="459"/>
      <c r="H1" s="459"/>
      <c r="I1" s="459"/>
    </row>
    <row r="2" spans="1:9" ht="24.95" customHeight="1" x14ac:dyDescent="0.35">
      <c r="A2" s="1021" t="s">
        <v>196</v>
      </c>
      <c r="B2" s="1022"/>
      <c r="C2" s="1022"/>
      <c r="D2" s="459"/>
      <c r="E2" s="459"/>
      <c r="F2" s="459"/>
      <c r="G2" s="459"/>
      <c r="H2" s="459"/>
      <c r="I2" s="459"/>
    </row>
    <row r="3" spans="1:9" s="459" customFormat="1" x14ac:dyDescent="0.25">
      <c r="A3" s="460"/>
    </row>
    <row r="4" spans="1:9" ht="12.75" customHeight="1" x14ac:dyDescent="0.25">
      <c r="A4" s="1023" t="s">
        <v>197</v>
      </c>
      <c r="B4" s="1024"/>
      <c r="C4" s="1024"/>
      <c r="D4" s="1024"/>
      <c r="E4" s="1024"/>
      <c r="F4" s="1024"/>
      <c r="G4" s="1024"/>
      <c r="H4" s="459"/>
      <c r="I4" s="459"/>
    </row>
    <row r="5" spans="1:9" s="459" customFormat="1" ht="12.75" customHeight="1" x14ac:dyDescent="0.25">
      <c r="A5" s="461"/>
      <c r="B5" s="461"/>
      <c r="C5" s="461"/>
      <c r="D5" s="461"/>
      <c r="E5" s="461"/>
      <c r="F5" s="196"/>
      <c r="G5" s="196"/>
      <c r="H5" s="196"/>
    </row>
    <row r="6" spans="1:9" ht="12.75" customHeight="1" x14ac:dyDescent="0.25">
      <c r="A6" s="746" t="s">
        <v>19</v>
      </c>
      <c r="B6" s="747" t="s">
        <v>198</v>
      </c>
      <c r="C6" s="462" t="s">
        <v>199</v>
      </c>
      <c r="D6" s="462" t="s">
        <v>200</v>
      </c>
      <c r="E6" s="463" t="s">
        <v>201</v>
      </c>
      <c r="F6" s="464" t="s">
        <v>202</v>
      </c>
      <c r="G6" s="196"/>
      <c r="H6" s="196"/>
      <c r="I6" s="459"/>
    </row>
    <row r="7" spans="1:9" ht="51" customHeight="1" x14ac:dyDescent="0.25">
      <c r="A7" s="465">
        <v>1</v>
      </c>
      <c r="B7" s="466" t="s">
        <v>203</v>
      </c>
      <c r="C7" s="467">
        <f>COUNTIF('15.RL Investīciju naudas plūsma'!E24:AC24,"&lt;&gt;0")</f>
        <v>25</v>
      </c>
      <c r="D7" s="1025"/>
      <c r="E7" s="1025"/>
      <c r="F7" s="196"/>
      <c r="G7" s="196"/>
      <c r="H7" s="196"/>
      <c r="I7" s="459"/>
    </row>
    <row r="8" spans="1:9" ht="51" customHeight="1" x14ac:dyDescent="0.25">
      <c r="A8" s="465">
        <v>2</v>
      </c>
      <c r="B8" s="468" t="s">
        <v>204</v>
      </c>
      <c r="C8" s="469">
        <f>'15.RL Investīciju naudas plūsma'!E15</f>
        <v>0.04</v>
      </c>
      <c r="D8" s="1026"/>
      <c r="E8" s="1026"/>
      <c r="F8" s="196"/>
      <c r="G8" s="196"/>
      <c r="H8" s="196"/>
      <c r="I8" s="459"/>
    </row>
    <row r="9" spans="1:9" ht="51" customHeight="1" x14ac:dyDescent="0.25">
      <c r="A9" s="465">
        <v>3</v>
      </c>
      <c r="B9" s="466" t="s">
        <v>313</v>
      </c>
      <c r="C9" s="470">
        <f>'1.DL Projekta budžets'!G16-'1.DL Projekta budžets'!G14</f>
        <v>100000</v>
      </c>
      <c r="D9" s="470">
        <f>'15.RL Investīciju naudas plūsma'!AD22</f>
        <v>96390.532544378701</v>
      </c>
      <c r="E9" s="471" t="s">
        <v>470</v>
      </c>
      <c r="F9" s="196"/>
      <c r="G9" s="196"/>
      <c r="H9" s="196"/>
      <c r="I9" s="459"/>
    </row>
    <row r="10" spans="1:9" ht="43.5" customHeight="1" x14ac:dyDescent="0.25">
      <c r="A10" s="465">
        <v>4</v>
      </c>
      <c r="B10" s="466" t="s">
        <v>205</v>
      </c>
      <c r="C10" s="472">
        <f>'15.RL Investīciju naudas plūsma'!AD11</f>
        <v>0</v>
      </c>
      <c r="D10" s="472">
        <f>'15.RL Investīciju naudas plūsma'!AD23</f>
        <v>0</v>
      </c>
      <c r="E10" s="471" t="s">
        <v>471</v>
      </c>
      <c r="F10" s="196"/>
      <c r="G10" s="196"/>
      <c r="H10" s="196"/>
      <c r="I10" s="459"/>
    </row>
    <row r="11" spans="1:9" ht="39" customHeight="1" x14ac:dyDescent="0.25">
      <c r="A11" s="465">
        <v>5</v>
      </c>
      <c r="B11" s="466" t="s">
        <v>206</v>
      </c>
      <c r="C11" s="473"/>
      <c r="D11" s="472">
        <f>'15.RL Investīciju naudas plūsma'!AD18</f>
        <v>113728.74198977844</v>
      </c>
      <c r="E11" s="471" t="s">
        <v>471</v>
      </c>
      <c r="F11" s="196"/>
      <c r="G11" s="196"/>
      <c r="H11" s="196"/>
      <c r="I11" s="459"/>
    </row>
    <row r="12" spans="1:9" ht="51" customHeight="1" x14ac:dyDescent="0.25">
      <c r="A12" s="465">
        <v>6</v>
      </c>
      <c r="B12" s="474" t="s">
        <v>207</v>
      </c>
      <c r="C12" s="473"/>
      <c r="D12" s="472">
        <f>'15.RL Investīciju naudas plūsma'!AD19</f>
        <v>66904.181868115469</v>
      </c>
      <c r="E12" s="471" t="s">
        <v>471</v>
      </c>
      <c r="F12" s="196"/>
      <c r="G12" s="196"/>
      <c r="H12" s="196"/>
      <c r="I12" s="459"/>
    </row>
    <row r="13" spans="1:9" x14ac:dyDescent="0.25">
      <c r="A13" s="1027" t="s">
        <v>208</v>
      </c>
      <c r="B13" s="1028"/>
      <c r="C13" s="1028"/>
      <c r="D13" s="1028"/>
      <c r="E13" s="1028"/>
      <c r="F13" s="196"/>
      <c r="G13" s="196"/>
      <c r="H13" s="196"/>
      <c r="I13" s="459"/>
    </row>
    <row r="14" spans="1:9" x14ac:dyDescent="0.25">
      <c r="A14" s="749"/>
      <c r="B14" s="750"/>
      <c r="C14" s="750"/>
      <c r="D14" s="750"/>
      <c r="E14" s="750"/>
      <c r="F14" s="196"/>
      <c r="G14" s="196"/>
      <c r="H14" s="196"/>
      <c r="I14" s="459"/>
    </row>
    <row r="15" spans="1:9" ht="15" customHeight="1" x14ac:dyDescent="0.25">
      <c r="A15" s="1018" t="s">
        <v>209</v>
      </c>
      <c r="B15" s="1019"/>
      <c r="C15" s="1019"/>
      <c r="D15" s="1019"/>
      <c r="E15" s="1019"/>
      <c r="F15" s="1019"/>
      <c r="G15" s="1020"/>
      <c r="H15" s="196"/>
      <c r="I15" s="459"/>
    </row>
    <row r="16" spans="1:9" x14ac:dyDescent="0.25">
      <c r="F16" s="196"/>
      <c r="G16" s="196"/>
      <c r="H16" s="196"/>
      <c r="I16" s="459"/>
    </row>
    <row r="17" spans="1:9" ht="12.75" customHeight="1" x14ac:dyDescent="0.25">
      <c r="A17" s="475" t="s">
        <v>19</v>
      </c>
      <c r="B17" s="476" t="s">
        <v>198</v>
      </c>
      <c r="C17" s="476" t="s">
        <v>210</v>
      </c>
      <c r="D17" s="476" t="s">
        <v>200</v>
      </c>
      <c r="E17" s="476" t="s">
        <v>201</v>
      </c>
      <c r="F17" s="464" t="s">
        <v>202</v>
      </c>
      <c r="G17" s="196"/>
      <c r="H17" s="196"/>
      <c r="I17" s="459"/>
    </row>
    <row r="18" spans="1:9" ht="38.25" x14ac:dyDescent="0.25">
      <c r="A18" s="994">
        <v>7</v>
      </c>
      <c r="B18" s="477" t="s">
        <v>432</v>
      </c>
      <c r="C18" s="1011"/>
      <c r="D18" s="1013">
        <f>D11-D12+D10</f>
        <v>46824.560121662973</v>
      </c>
      <c r="E18" s="1000" t="s">
        <v>472</v>
      </c>
      <c r="F18" s="196"/>
      <c r="G18" s="196"/>
      <c r="H18" s="196"/>
      <c r="I18" s="459"/>
    </row>
    <row r="19" spans="1:9" x14ac:dyDescent="0.25">
      <c r="A19" s="995"/>
      <c r="B19" s="478" t="s">
        <v>211</v>
      </c>
      <c r="C19" s="1012"/>
      <c r="D19" s="1014"/>
      <c r="E19" s="1001"/>
      <c r="F19" s="196"/>
      <c r="G19" s="196"/>
      <c r="H19" s="196"/>
      <c r="I19" s="459"/>
    </row>
    <row r="20" spans="1:9" ht="45.75" customHeight="1" x14ac:dyDescent="0.25">
      <c r="A20" s="994">
        <v>8</v>
      </c>
      <c r="B20" s="477" t="s">
        <v>431</v>
      </c>
      <c r="C20" s="1015"/>
      <c r="D20" s="1016">
        <f>IF(list!F2=1,-'15.RL Investīciju naudas plūsma'!G39,D9-D18)</f>
        <v>49565.972422715728</v>
      </c>
      <c r="E20" s="1000" t="s">
        <v>472</v>
      </c>
      <c r="F20" s="196"/>
      <c r="G20" s="196"/>
      <c r="H20" s="196"/>
      <c r="I20" s="459"/>
    </row>
    <row r="21" spans="1:9" x14ac:dyDescent="0.25">
      <c r="A21" s="995"/>
      <c r="B21" s="478" t="s">
        <v>212</v>
      </c>
      <c r="C21" s="1015"/>
      <c r="D21" s="1017"/>
      <c r="E21" s="1001"/>
      <c r="F21" s="196"/>
      <c r="G21" s="196"/>
      <c r="H21" s="196"/>
      <c r="I21" s="459"/>
    </row>
    <row r="22" spans="1:9" ht="25.5" x14ac:dyDescent="0.25">
      <c r="A22" s="994">
        <v>9</v>
      </c>
      <c r="B22" s="477" t="s">
        <v>213</v>
      </c>
      <c r="C22" s="996">
        <f>IF(D20/D9&gt;100%,100%,D20/D9)</f>
        <v>0.51422034005150141</v>
      </c>
      <c r="D22" s="997"/>
      <c r="E22" s="1000" t="s">
        <v>472</v>
      </c>
      <c r="F22" s="196"/>
      <c r="G22" s="196"/>
      <c r="H22" s="196"/>
      <c r="I22" s="459"/>
    </row>
    <row r="23" spans="1:9" x14ac:dyDescent="0.25">
      <c r="A23" s="995"/>
      <c r="B23" s="478" t="s">
        <v>214</v>
      </c>
      <c r="C23" s="998"/>
      <c r="D23" s="999"/>
      <c r="E23" s="1001"/>
      <c r="F23" s="196"/>
      <c r="G23" s="196"/>
      <c r="H23" s="196"/>
      <c r="I23" s="459"/>
    </row>
    <row r="24" spans="1:9" ht="25.5" x14ac:dyDescent="0.25">
      <c r="A24" s="994">
        <v>10</v>
      </c>
      <c r="B24" s="477" t="s">
        <v>215</v>
      </c>
      <c r="C24" s="996">
        <f>C22*'10.AL Budžets'!D17</f>
        <v>0.17997711901802549</v>
      </c>
      <c r="D24" s="997"/>
      <c r="E24" s="1002" t="s">
        <v>473</v>
      </c>
      <c r="F24" s="196"/>
      <c r="G24" s="196"/>
      <c r="H24" s="196"/>
      <c r="I24" s="459"/>
    </row>
    <row r="25" spans="1:9" ht="27.75" customHeight="1" x14ac:dyDescent="0.25">
      <c r="A25" s="995"/>
      <c r="B25" s="478" t="s">
        <v>283</v>
      </c>
      <c r="C25" s="998"/>
      <c r="D25" s="999"/>
      <c r="E25" s="1003"/>
      <c r="F25" s="479"/>
      <c r="G25" s="196"/>
      <c r="H25" s="196"/>
      <c r="I25" s="459"/>
    </row>
    <row r="26" spans="1:9" x14ac:dyDescent="0.25">
      <c r="A26" s="196"/>
      <c r="B26" s="196"/>
      <c r="C26" s="196"/>
      <c r="D26" s="196"/>
      <c r="E26" s="196"/>
      <c r="F26" s="196"/>
      <c r="G26" s="196"/>
      <c r="H26" s="196"/>
      <c r="I26" s="459"/>
    </row>
    <row r="27" spans="1:9" ht="12.75" customHeight="1" x14ac:dyDescent="0.25">
      <c r="A27" s="1004" t="s">
        <v>216</v>
      </c>
      <c r="B27" s="1005"/>
      <c r="C27" s="1005"/>
      <c r="D27" s="1005"/>
      <c r="E27" s="1005"/>
      <c r="F27" s="1005"/>
      <c r="G27" s="1006"/>
      <c r="H27" s="196"/>
      <c r="I27" s="459"/>
    </row>
    <row r="28" spans="1:9" x14ac:dyDescent="0.25">
      <c r="A28" s="1007"/>
      <c r="B28" s="1008"/>
      <c r="C28" s="1008" t="s">
        <v>217</v>
      </c>
      <c r="D28" s="1008"/>
      <c r="E28" s="747" t="s">
        <v>460</v>
      </c>
      <c r="F28" s="747"/>
      <c r="G28" s="480" t="s">
        <v>201</v>
      </c>
      <c r="H28" s="196"/>
      <c r="I28" s="459"/>
    </row>
    <row r="29" spans="1:9" ht="16.5" customHeight="1" x14ac:dyDescent="0.25">
      <c r="A29" s="1009"/>
      <c r="B29" s="1010"/>
      <c r="C29" s="1010" t="s">
        <v>218</v>
      </c>
      <c r="D29" s="1010"/>
      <c r="E29" s="748" t="s">
        <v>219</v>
      </c>
      <c r="F29" s="748"/>
      <c r="G29" s="481" t="s">
        <v>202</v>
      </c>
      <c r="H29" s="196"/>
      <c r="I29" s="459"/>
    </row>
    <row r="30" spans="1:9" ht="23.25" customHeight="1" x14ac:dyDescent="0.25">
      <c r="A30" s="482">
        <v>1</v>
      </c>
      <c r="B30" s="483" t="s">
        <v>220</v>
      </c>
      <c r="C30" s="484">
        <f>'15.RL Investīciju naudas plūsma'!F37</f>
        <v>-2.7482616159058226E-2</v>
      </c>
      <c r="D30" s="485" t="s">
        <v>221</v>
      </c>
      <c r="E30" s="486">
        <f>'13.RL Kapitāla naudas plūsma'!G40</f>
        <v>-6.207479579834152E-2</v>
      </c>
      <c r="F30" s="485" t="s">
        <v>222</v>
      </c>
      <c r="G30" s="992" t="s">
        <v>474</v>
      </c>
      <c r="H30" s="196"/>
      <c r="I30" s="459"/>
    </row>
    <row r="31" spans="1:9" x14ac:dyDescent="0.25">
      <c r="A31" s="487">
        <v>2</v>
      </c>
      <c r="B31" s="488" t="s">
        <v>223</v>
      </c>
      <c r="C31" s="472">
        <f>'15.RL Investīciju naudas plūsma'!F36</f>
        <v>-49565.972422715706</v>
      </c>
      <c r="D31" s="489" t="s">
        <v>224</v>
      </c>
      <c r="E31" s="472">
        <f>'13.RL Kapitāla naudas plūsma'!G39</f>
        <v>-76234.458467445569</v>
      </c>
      <c r="F31" s="485" t="s">
        <v>225</v>
      </c>
      <c r="G31" s="993"/>
      <c r="H31" s="196"/>
      <c r="I31" s="459"/>
    </row>
    <row r="32" spans="1:9" x14ac:dyDescent="0.25">
      <c r="A32" s="196"/>
      <c r="B32" s="196"/>
      <c r="C32" s="196"/>
      <c r="D32" s="196"/>
      <c r="E32" s="196"/>
      <c r="F32" s="459"/>
      <c r="G32" s="459"/>
      <c r="H32" s="196"/>
      <c r="I32" s="459"/>
    </row>
    <row r="33" spans="1:9" x14ac:dyDescent="0.25">
      <c r="A33" s="196"/>
      <c r="B33" s="196"/>
      <c r="C33" s="196"/>
      <c r="D33" s="196"/>
      <c r="E33" s="196"/>
      <c r="F33" s="196"/>
      <c r="G33" s="196"/>
      <c r="H33" s="196"/>
      <c r="I33" s="459"/>
    </row>
    <row r="34" spans="1:9" x14ac:dyDescent="0.25">
      <c r="A34" s="196"/>
      <c r="B34" s="196"/>
      <c r="C34" s="196"/>
      <c r="D34" s="196"/>
      <c r="E34" s="196"/>
      <c r="F34" s="196"/>
      <c r="G34" s="196"/>
      <c r="H34" s="196"/>
      <c r="I34" s="459"/>
    </row>
    <row r="35" spans="1:9" x14ac:dyDescent="0.25">
      <c r="A35" s="196"/>
      <c r="B35" s="196"/>
      <c r="C35" s="196"/>
      <c r="D35" s="196"/>
      <c r="E35" s="196"/>
      <c r="F35" s="196"/>
      <c r="G35" s="196"/>
      <c r="H35" s="196"/>
      <c r="I35" s="459"/>
    </row>
    <row r="36" spans="1:9" x14ac:dyDescent="0.25">
      <c r="A36" s="196"/>
      <c r="B36" s="196"/>
      <c r="C36" s="196"/>
      <c r="D36" s="196"/>
      <c r="E36" s="196"/>
      <c r="F36" s="459"/>
      <c r="G36" s="459"/>
      <c r="H36" s="459"/>
      <c r="I36" s="459"/>
    </row>
    <row r="37" spans="1:9" x14ac:dyDescent="0.25">
      <c r="A37" s="459"/>
      <c r="B37" s="459"/>
      <c r="C37" s="459"/>
      <c r="D37" s="459"/>
      <c r="E37" s="459"/>
      <c r="F37" s="459"/>
      <c r="G37" s="459"/>
      <c r="H37" s="459"/>
      <c r="I37" s="459"/>
    </row>
    <row r="38" spans="1:9" x14ac:dyDescent="0.25">
      <c r="A38" s="459"/>
      <c r="B38" s="459"/>
      <c r="C38" s="459"/>
      <c r="D38" s="459"/>
      <c r="E38" s="459"/>
      <c r="F38" s="459"/>
      <c r="G38" s="459"/>
      <c r="H38" s="459"/>
      <c r="I38" s="459"/>
    </row>
    <row r="39" spans="1:9" x14ac:dyDescent="0.25">
      <c r="A39" s="459"/>
      <c r="B39" s="459"/>
      <c r="C39" s="459"/>
      <c r="D39" s="459"/>
      <c r="E39" s="459"/>
      <c r="F39" s="459"/>
      <c r="G39" s="459"/>
      <c r="H39" s="459"/>
      <c r="I39" s="459"/>
    </row>
    <row r="40" spans="1:9" x14ac:dyDescent="0.25">
      <c r="A40" s="459"/>
      <c r="B40" s="459"/>
      <c r="C40" s="459"/>
      <c r="D40" s="459"/>
      <c r="E40" s="459"/>
      <c r="F40" s="459"/>
      <c r="G40" s="459"/>
      <c r="H40" s="459"/>
      <c r="I40" s="459"/>
    </row>
    <row r="41" spans="1:9" x14ac:dyDescent="0.25">
      <c r="A41" s="459"/>
      <c r="B41" s="459"/>
      <c r="C41" s="459"/>
      <c r="D41" s="459"/>
      <c r="E41" s="459"/>
      <c r="F41" s="459"/>
      <c r="G41" s="459"/>
      <c r="H41" s="459"/>
      <c r="I41" s="459"/>
    </row>
    <row r="42" spans="1:9" x14ac:dyDescent="0.25">
      <c r="A42" s="459"/>
      <c r="B42" s="459"/>
      <c r="C42" s="459"/>
      <c r="D42" s="459"/>
      <c r="E42" s="459"/>
      <c r="F42" s="459"/>
      <c r="G42" s="459"/>
      <c r="H42" s="459"/>
      <c r="I42" s="459"/>
    </row>
    <row r="43" spans="1:9" x14ac:dyDescent="0.25">
      <c r="A43" s="459"/>
      <c r="B43" s="459"/>
      <c r="C43" s="459"/>
      <c r="D43" s="459"/>
      <c r="E43" s="459"/>
      <c r="F43" s="459"/>
      <c r="G43" s="459"/>
      <c r="H43" s="459"/>
      <c r="I43" s="459"/>
    </row>
    <row r="44" spans="1:9" x14ac:dyDescent="0.25">
      <c r="A44" s="459"/>
      <c r="B44" s="459"/>
      <c r="C44" s="459"/>
      <c r="D44" s="459"/>
      <c r="E44" s="459"/>
      <c r="F44" s="459"/>
      <c r="G44" s="459"/>
      <c r="H44" s="459"/>
      <c r="I44" s="459"/>
    </row>
    <row r="45" spans="1:9" ht="12.75" customHeight="1" x14ac:dyDescent="0.25">
      <c r="A45" s="459"/>
      <c r="B45" s="459"/>
      <c r="C45" s="459"/>
      <c r="D45" s="459"/>
      <c r="E45" s="459"/>
      <c r="F45" s="459"/>
      <c r="G45" s="459"/>
      <c r="H45" s="459"/>
      <c r="I45" s="459"/>
    </row>
    <row r="46" spans="1:9" x14ac:dyDescent="0.25">
      <c r="A46" s="459"/>
      <c r="B46" s="459"/>
      <c r="C46" s="459"/>
      <c r="D46" s="459"/>
      <c r="E46" s="459"/>
      <c r="F46" s="459"/>
      <c r="G46" s="459"/>
      <c r="H46" s="459"/>
      <c r="I46" s="459"/>
    </row>
    <row r="47" spans="1:9" x14ac:dyDescent="0.25">
      <c r="A47" s="459"/>
      <c r="B47" s="459"/>
      <c r="C47" s="459"/>
      <c r="D47" s="459"/>
      <c r="E47" s="459"/>
      <c r="F47" s="459"/>
      <c r="G47" s="459"/>
      <c r="H47" s="459"/>
      <c r="I47" s="459"/>
    </row>
    <row r="48" spans="1:9" ht="38.25" customHeight="1" x14ac:dyDescent="0.25">
      <c r="A48" s="459"/>
      <c r="B48" s="459"/>
      <c r="C48" s="459"/>
      <c r="D48" s="459"/>
      <c r="E48" s="459"/>
      <c r="F48" s="459"/>
      <c r="G48" s="459"/>
      <c r="H48" s="459"/>
      <c r="I48" s="459"/>
    </row>
    <row r="49" spans="1:9" x14ac:dyDescent="0.25">
      <c r="A49" s="459"/>
      <c r="B49" s="459"/>
      <c r="C49" s="459"/>
      <c r="D49" s="459"/>
      <c r="E49" s="459"/>
      <c r="F49" s="459"/>
      <c r="G49" s="459"/>
      <c r="H49" s="459"/>
      <c r="I49" s="459"/>
    </row>
    <row r="50" spans="1:9" x14ac:dyDescent="0.25">
      <c r="A50" s="459"/>
      <c r="B50" s="459"/>
      <c r="C50" s="459"/>
      <c r="D50" s="459"/>
      <c r="E50" s="459"/>
      <c r="F50" s="459"/>
      <c r="G50" s="459"/>
      <c r="H50" s="459"/>
      <c r="I50" s="459"/>
    </row>
    <row r="51" spans="1:9" x14ac:dyDescent="0.25">
      <c r="H51" s="459"/>
      <c r="I51" s="459"/>
    </row>
  </sheetData>
  <sheetProtection algorithmName="SHA-512" hashValue="Y6uL1kUln76u6pqoLS8UWTe3GWLdSFLHh+JYLGycg0BNgiKyvwC9fZuueWvniePItqj09OxMLXoip8NF0Z1GDQ==" saltValue="LfP6dQ0ewIiM/DWxyokJJg==" spinCount="100000" sheet="1" objects="1" scenarios="1"/>
  <mergeCells count="26">
    <mergeCell ref="A15:G15"/>
    <mergeCell ref="A1:C1"/>
    <mergeCell ref="A2:C2"/>
    <mergeCell ref="A4:G4"/>
    <mergeCell ref="D7:E8"/>
    <mergeCell ref="A13:E13"/>
    <mergeCell ref="A18:A19"/>
    <mergeCell ref="C18:C19"/>
    <mergeCell ref="D18:D19"/>
    <mergeCell ref="E18:E19"/>
    <mergeCell ref="A20:A21"/>
    <mergeCell ref="C20:C21"/>
    <mergeCell ref="D20:D21"/>
    <mergeCell ref="E20:E21"/>
    <mergeCell ref="G30:G31"/>
    <mergeCell ref="A22:A23"/>
    <mergeCell ref="C22:D23"/>
    <mergeCell ref="E22:E23"/>
    <mergeCell ref="A24:A25"/>
    <mergeCell ref="C24:D25"/>
    <mergeCell ref="E24:E25"/>
    <mergeCell ref="A27:G27"/>
    <mergeCell ref="A28:B28"/>
    <mergeCell ref="C28:D28"/>
    <mergeCell ref="A29:B29"/>
    <mergeCell ref="C29:D29"/>
  </mergeCells>
  <hyperlinks>
    <hyperlink ref="B12" r:id="rId1" display="http://eur-lex.europa.eu/eli/reg/2014/480?locale=LV"/>
    <hyperlink ref="A15" r:id="rId2" display="http://eur-lex.europa.eu/eli/reg/2013/1303?locale=LV"/>
  </hyperlinks>
  <pageMargins left="0.7" right="0.7" top="0.75" bottom="0.75" header="0.3" footer="0.3"/>
  <pageSetup paperSize="9"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
  <sheetViews>
    <sheetView zoomScaleNormal="100" workbookViewId="0">
      <selection activeCell="E12" sqref="E12"/>
    </sheetView>
  </sheetViews>
  <sheetFormatPr defaultRowHeight="15" x14ac:dyDescent="0.25"/>
  <sheetData>
    <row r="1" spans="1:4" ht="26.25" x14ac:dyDescent="0.25">
      <c r="A1" s="919" t="s">
        <v>562</v>
      </c>
      <c r="B1" s="919"/>
      <c r="C1" s="919"/>
      <c r="D1" s="919"/>
    </row>
  </sheetData>
  <mergeCells count="1">
    <mergeCell ref="A1:D1"/>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19"/>
  <sheetViews>
    <sheetView workbookViewId="0">
      <selection activeCell="L25" sqref="L25"/>
    </sheetView>
  </sheetViews>
  <sheetFormatPr defaultRowHeight="15" x14ac:dyDescent="0.25"/>
  <cols>
    <col min="1" max="1" width="4.28515625" style="430" customWidth="1"/>
    <col min="2" max="2" width="14" style="430" customWidth="1"/>
    <col min="3" max="3" width="57.5703125" style="430" customWidth="1"/>
    <col min="4" max="4" width="10.7109375" style="430" customWidth="1"/>
    <col min="5" max="5" width="11.42578125" style="430" bestFit="1" customWidth="1"/>
    <col min="6" max="6" width="9.28515625" style="430" bestFit="1" customWidth="1"/>
    <col min="7" max="7" width="12" style="430" customWidth="1"/>
    <col min="8" max="8" width="12.42578125" style="430" customWidth="1"/>
    <col min="9" max="9" width="13.28515625" style="430" customWidth="1"/>
    <col min="10" max="10" width="13.5703125" style="430" customWidth="1"/>
    <col min="11" max="11" width="14.28515625" style="430" customWidth="1"/>
    <col min="12" max="12" width="12.28515625" style="430" customWidth="1"/>
    <col min="13" max="13" width="13.42578125" style="430" customWidth="1"/>
    <col min="14" max="14" width="11.42578125" style="430" customWidth="1"/>
    <col min="15" max="15" width="11.85546875" style="430" customWidth="1"/>
    <col min="16" max="16" width="12.140625" style="430" customWidth="1"/>
    <col min="17" max="17" width="11.85546875" style="430" customWidth="1"/>
    <col min="18" max="18" width="11" style="430" customWidth="1"/>
    <col min="19" max="19" width="12" style="430" customWidth="1"/>
    <col min="20" max="20" width="10.42578125" style="430" customWidth="1"/>
    <col min="21" max="21" width="12.28515625" style="430" customWidth="1"/>
    <col min="22" max="16384" width="9.140625" style="430"/>
  </cols>
  <sheetData>
    <row r="1" spans="1:56" ht="26.25" x14ac:dyDescent="0.25">
      <c r="A1" s="869" t="s">
        <v>503</v>
      </c>
      <c r="B1" s="869"/>
      <c r="C1" s="869"/>
      <c r="D1" s="869"/>
    </row>
    <row r="2" spans="1:56" ht="21" x14ac:dyDescent="0.35">
      <c r="A2" s="813" t="s">
        <v>504</v>
      </c>
    </row>
    <row r="4" spans="1:56" s="817" customFormat="1" ht="15.75" customHeight="1" x14ac:dyDescent="0.2">
      <c r="A4" s="906" t="s">
        <v>19</v>
      </c>
      <c r="B4" s="908" t="s">
        <v>37</v>
      </c>
      <c r="C4" s="907" t="s">
        <v>20</v>
      </c>
      <c r="D4" s="907" t="s">
        <v>522</v>
      </c>
      <c r="E4" s="859" t="s">
        <v>21</v>
      </c>
      <c r="F4" s="859"/>
      <c r="G4" s="859" t="s">
        <v>22</v>
      </c>
      <c r="H4" s="859"/>
      <c r="I4" s="814"/>
      <c r="J4" s="859">
        <f>Titullapa!D9</f>
        <v>2017</v>
      </c>
      <c r="K4" s="859"/>
      <c r="L4" s="903">
        <f>1+J4</f>
        <v>2018</v>
      </c>
      <c r="M4" s="903"/>
      <c r="N4" s="904">
        <f>1+L4</f>
        <v>2019</v>
      </c>
      <c r="O4" s="905"/>
      <c r="P4" s="859">
        <f>N4+1</f>
        <v>2020</v>
      </c>
      <c r="Q4" s="859"/>
      <c r="R4" s="903">
        <f>1+P4</f>
        <v>2021</v>
      </c>
      <c r="S4" s="903"/>
      <c r="T4" s="904">
        <f>1+R4</f>
        <v>2022</v>
      </c>
      <c r="U4" s="905"/>
      <c r="V4" s="815"/>
      <c r="W4" s="815"/>
      <c r="X4" s="815"/>
      <c r="Y4" s="815"/>
      <c r="Z4" s="815"/>
      <c r="AA4" s="815"/>
      <c r="AB4" s="815"/>
      <c r="AC4" s="815"/>
      <c r="AD4" s="815"/>
      <c r="AE4" s="815"/>
      <c r="AF4" s="815"/>
      <c r="AG4" s="815"/>
      <c r="AH4" s="815"/>
      <c r="AI4" s="458"/>
      <c r="AJ4" s="816">
        <v>0.55000000000000004</v>
      </c>
      <c r="AK4" s="458"/>
      <c r="AL4" s="458"/>
      <c r="AM4" s="458"/>
      <c r="AN4" s="458"/>
      <c r="AO4" s="458"/>
      <c r="AP4" s="458"/>
      <c r="AQ4" s="458"/>
      <c r="AR4" s="458"/>
      <c r="AS4" s="458"/>
      <c r="AT4" s="458"/>
      <c r="AU4" s="458"/>
      <c r="AV4" s="458"/>
      <c r="AW4" s="458"/>
      <c r="AX4" s="458"/>
      <c r="AY4" s="458"/>
      <c r="AZ4" s="458"/>
      <c r="BA4" s="458"/>
      <c r="BB4" s="458"/>
      <c r="BC4" s="458"/>
      <c r="BD4" s="458"/>
    </row>
    <row r="5" spans="1:56" s="817" customFormat="1" ht="56.25" customHeight="1" x14ac:dyDescent="0.2">
      <c r="A5" s="906"/>
      <c r="B5" s="909"/>
      <c r="C5" s="907" t="s">
        <v>23</v>
      </c>
      <c r="D5" s="907"/>
      <c r="E5" s="810" t="s">
        <v>24</v>
      </c>
      <c r="F5" s="810" t="s">
        <v>25</v>
      </c>
      <c r="G5" s="810" t="s">
        <v>26</v>
      </c>
      <c r="H5" s="810" t="s">
        <v>27</v>
      </c>
      <c r="I5" s="814" t="s">
        <v>523</v>
      </c>
      <c r="J5" s="814" t="s">
        <v>28</v>
      </c>
      <c r="K5" s="814" t="s">
        <v>29</v>
      </c>
      <c r="L5" s="814" t="s">
        <v>28</v>
      </c>
      <c r="M5" s="814" t="s">
        <v>29</v>
      </c>
      <c r="N5" s="814" t="s">
        <v>28</v>
      </c>
      <c r="O5" s="814" t="s">
        <v>29</v>
      </c>
      <c r="P5" s="814" t="s">
        <v>28</v>
      </c>
      <c r="Q5" s="814" t="s">
        <v>29</v>
      </c>
      <c r="R5" s="814" t="s">
        <v>28</v>
      </c>
      <c r="S5" s="814" t="s">
        <v>29</v>
      </c>
      <c r="T5" s="814" t="s">
        <v>28</v>
      </c>
      <c r="U5" s="814" t="s">
        <v>29</v>
      </c>
      <c r="V5" s="815"/>
      <c r="W5" s="815"/>
      <c r="X5" s="815"/>
      <c r="Y5" s="815"/>
      <c r="Z5" s="815"/>
      <c r="AA5" s="815"/>
      <c r="AB5" s="815"/>
      <c r="AC5" s="815"/>
      <c r="AD5" s="815"/>
      <c r="AE5" s="815"/>
      <c r="AF5" s="815"/>
      <c r="AG5" s="815"/>
      <c r="AH5" s="815"/>
      <c r="AI5" s="458"/>
      <c r="AJ5" s="816">
        <v>0.45</v>
      </c>
      <c r="AK5" s="458"/>
      <c r="AL5" s="458"/>
      <c r="AM5" s="458"/>
      <c r="AN5" s="458"/>
      <c r="AO5" s="458"/>
      <c r="AP5" s="458"/>
      <c r="AQ5" s="458"/>
      <c r="AR5" s="458"/>
      <c r="AS5" s="458"/>
      <c r="AT5" s="458"/>
      <c r="AU5" s="458"/>
      <c r="AV5" s="458"/>
      <c r="AW5" s="458"/>
      <c r="AX5" s="458"/>
      <c r="AY5" s="458"/>
      <c r="AZ5" s="458"/>
      <c r="BA5" s="458"/>
      <c r="BB5" s="458"/>
      <c r="BC5" s="458"/>
      <c r="BD5" s="458"/>
    </row>
    <row r="6" spans="1:56" s="535" customFormat="1" ht="25.5" x14ac:dyDescent="0.2">
      <c r="A6" s="530" t="s">
        <v>30</v>
      </c>
      <c r="B6" s="624" t="s">
        <v>524</v>
      </c>
      <c r="C6" s="529" t="s">
        <v>525</v>
      </c>
      <c r="D6" s="532">
        <v>0.35</v>
      </c>
      <c r="E6" s="622">
        <f t="shared" ref="E6:E14" si="0">G6+H6</f>
        <v>0</v>
      </c>
      <c r="F6" s="532">
        <f t="shared" ref="F6:F15" si="1">E6/$E$16</f>
        <v>0</v>
      </c>
      <c r="G6" s="622">
        <f t="shared" ref="G6:H14" si="2">J6+L6+N6+P6+R6+T6</f>
        <v>0</v>
      </c>
      <c r="H6" s="622">
        <f t="shared" si="2"/>
        <v>0</v>
      </c>
      <c r="I6" s="623">
        <f>IF(D6&lt;1,D6*G6*'19.PIV 4.pielikums finanšu anal'!$C$22,0)</f>
        <v>0</v>
      </c>
      <c r="J6" s="612"/>
      <c r="K6" s="612"/>
      <c r="L6" s="612"/>
      <c r="M6" s="612"/>
      <c r="N6" s="612"/>
      <c r="O6" s="612"/>
      <c r="P6" s="612"/>
      <c r="Q6" s="612"/>
      <c r="R6" s="612"/>
      <c r="S6" s="612"/>
      <c r="T6" s="612"/>
      <c r="U6" s="612"/>
    </row>
    <row r="7" spans="1:56" s="535" customFormat="1" ht="12.75" x14ac:dyDescent="0.2">
      <c r="A7" s="530" t="s">
        <v>33</v>
      </c>
      <c r="B7" s="621" t="s">
        <v>526</v>
      </c>
      <c r="C7" s="621" t="s">
        <v>508</v>
      </c>
      <c r="D7" s="532">
        <v>0.35</v>
      </c>
      <c r="E7" s="622">
        <f t="shared" si="0"/>
        <v>0</v>
      </c>
      <c r="F7" s="532">
        <f t="shared" si="1"/>
        <v>0</v>
      </c>
      <c r="G7" s="622">
        <f t="shared" si="2"/>
        <v>0</v>
      </c>
      <c r="H7" s="622">
        <f t="shared" si="2"/>
        <v>0</v>
      </c>
      <c r="I7" s="623">
        <f>IF(D7&lt;1,D7*G7*'19.PIV 4.pielikums finanšu anal'!$C$22,0)</f>
        <v>0</v>
      </c>
      <c r="J7" s="612"/>
      <c r="K7" s="625"/>
      <c r="L7" s="612"/>
      <c r="M7" s="625"/>
      <c r="N7" s="612"/>
      <c r="O7" s="625"/>
      <c r="P7" s="612"/>
      <c r="Q7" s="625"/>
      <c r="R7" s="612"/>
      <c r="S7" s="625"/>
      <c r="T7" s="612"/>
      <c r="U7" s="625"/>
    </row>
    <row r="8" spans="1:56" s="535" customFormat="1" ht="21.75" customHeight="1" x14ac:dyDescent="0.2">
      <c r="A8" s="530" t="s">
        <v>34</v>
      </c>
      <c r="B8" s="621" t="s">
        <v>527</v>
      </c>
      <c r="C8" s="530" t="s">
        <v>529</v>
      </c>
      <c r="D8" s="532">
        <v>0.35</v>
      </c>
      <c r="E8" s="622">
        <f t="shared" si="0"/>
        <v>100000</v>
      </c>
      <c r="F8" s="532">
        <f t="shared" si="1"/>
        <v>1</v>
      </c>
      <c r="G8" s="622">
        <f t="shared" si="2"/>
        <v>100000</v>
      </c>
      <c r="H8" s="622">
        <f t="shared" si="2"/>
        <v>0</v>
      </c>
      <c r="I8" s="623">
        <f>IF(D8&lt;1,D8*G8*'19.PIV 4.pielikums finanšu anal'!$C$22,0)</f>
        <v>17997.711901802548</v>
      </c>
      <c r="J8" s="612">
        <v>35000</v>
      </c>
      <c r="K8" s="612"/>
      <c r="L8" s="612">
        <v>35000</v>
      </c>
      <c r="M8" s="612"/>
      <c r="N8" s="612">
        <v>30000</v>
      </c>
      <c r="O8" s="612"/>
      <c r="P8" s="612"/>
      <c r="Q8" s="612"/>
      <c r="R8" s="612"/>
      <c r="S8" s="612"/>
      <c r="T8" s="612"/>
      <c r="U8" s="612"/>
    </row>
    <row r="9" spans="1:56" s="535" customFormat="1" ht="12.75" x14ac:dyDescent="0.2">
      <c r="A9" s="530" t="s">
        <v>38</v>
      </c>
      <c r="B9" s="624" t="s">
        <v>536</v>
      </c>
      <c r="C9" s="530" t="s">
        <v>528</v>
      </c>
      <c r="D9" s="532">
        <v>0.35</v>
      </c>
      <c r="E9" s="622">
        <f t="shared" si="0"/>
        <v>0</v>
      </c>
      <c r="F9" s="532">
        <f t="shared" si="1"/>
        <v>0</v>
      </c>
      <c r="G9" s="622">
        <f t="shared" si="2"/>
        <v>0</v>
      </c>
      <c r="H9" s="622">
        <f t="shared" si="2"/>
        <v>0</v>
      </c>
      <c r="I9" s="623">
        <f>IF(D9&lt;1,D9*G9*'19.PIV 4.pielikums finanšu anal'!$C$22,0)</f>
        <v>0</v>
      </c>
      <c r="J9" s="612"/>
      <c r="K9" s="612"/>
      <c r="L9" s="612"/>
      <c r="M9" s="612"/>
      <c r="N9" s="612"/>
      <c r="O9" s="612"/>
      <c r="P9" s="612"/>
      <c r="Q9" s="612"/>
      <c r="R9" s="612"/>
      <c r="S9" s="612"/>
      <c r="T9" s="612"/>
      <c r="U9" s="612"/>
    </row>
    <row r="10" spans="1:56" s="535" customFormat="1" ht="14.25" customHeight="1" x14ac:dyDescent="0.2">
      <c r="A10" s="530" t="s">
        <v>39</v>
      </c>
      <c r="B10" s="624" t="s">
        <v>531</v>
      </c>
      <c r="C10" s="530" t="s">
        <v>532</v>
      </c>
      <c r="D10" s="532">
        <v>0</v>
      </c>
      <c r="E10" s="622">
        <f t="shared" si="0"/>
        <v>0</v>
      </c>
      <c r="F10" s="532">
        <f t="shared" si="1"/>
        <v>0</v>
      </c>
      <c r="G10" s="622">
        <f t="shared" si="2"/>
        <v>0</v>
      </c>
      <c r="H10" s="622">
        <f t="shared" si="2"/>
        <v>0</v>
      </c>
      <c r="I10" s="623">
        <f>IF(D10&lt;1,D10*G10*'19.PIV 4.pielikums finanšu anal'!$C$22,0)</f>
        <v>0</v>
      </c>
      <c r="J10" s="625"/>
      <c r="K10" s="612"/>
      <c r="L10" s="625"/>
      <c r="M10" s="612"/>
      <c r="N10" s="625"/>
      <c r="O10" s="612"/>
      <c r="P10" s="625"/>
      <c r="Q10" s="612"/>
      <c r="R10" s="625"/>
      <c r="S10" s="612"/>
      <c r="T10" s="625"/>
      <c r="U10" s="612"/>
    </row>
    <row r="11" spans="1:56" s="535" customFormat="1" ht="12.75" x14ac:dyDescent="0.2">
      <c r="A11" s="530" t="s">
        <v>40</v>
      </c>
      <c r="B11" s="621" t="s">
        <v>533</v>
      </c>
      <c r="C11" s="530" t="s">
        <v>482</v>
      </c>
      <c r="D11" s="532">
        <v>0</v>
      </c>
      <c r="E11" s="622">
        <f t="shared" si="0"/>
        <v>0</v>
      </c>
      <c r="F11" s="532">
        <f t="shared" si="1"/>
        <v>0</v>
      </c>
      <c r="G11" s="622">
        <f t="shared" si="2"/>
        <v>0</v>
      </c>
      <c r="H11" s="622">
        <f t="shared" si="2"/>
        <v>0</v>
      </c>
      <c r="I11" s="623">
        <f>IF(D11&lt;1,D11*G11*'19.PIV 4.pielikums finanšu anal'!$C$22,0)</f>
        <v>0</v>
      </c>
      <c r="J11" s="625"/>
      <c r="K11" s="612"/>
      <c r="L11" s="625"/>
      <c r="M11" s="612"/>
      <c r="N11" s="625"/>
      <c r="O11" s="612"/>
      <c r="P11" s="625"/>
      <c r="Q11" s="612"/>
      <c r="R11" s="625"/>
      <c r="S11" s="612"/>
      <c r="T11" s="625"/>
      <c r="U11" s="612"/>
    </row>
    <row r="12" spans="1:56" s="535" customFormat="1" ht="20.25" customHeight="1" x14ac:dyDescent="0.2">
      <c r="A12" s="530" t="s">
        <v>41</v>
      </c>
      <c r="B12" s="621" t="s">
        <v>535</v>
      </c>
      <c r="C12" s="530" t="s">
        <v>483</v>
      </c>
      <c r="D12" s="532">
        <v>0</v>
      </c>
      <c r="E12" s="622">
        <f t="shared" si="0"/>
        <v>0</v>
      </c>
      <c r="F12" s="532">
        <f t="shared" si="1"/>
        <v>0</v>
      </c>
      <c r="G12" s="622">
        <f t="shared" si="2"/>
        <v>0</v>
      </c>
      <c r="H12" s="622">
        <f t="shared" si="2"/>
        <v>0</v>
      </c>
      <c r="I12" s="623">
        <f>IF(D12&lt;1,D12*G12*'19.PIV 4.pielikums finanšu anal'!$C$22,0)</f>
        <v>0</v>
      </c>
      <c r="J12" s="625"/>
      <c r="K12" s="612"/>
      <c r="L12" s="625"/>
      <c r="M12" s="612"/>
      <c r="N12" s="625"/>
      <c r="O12" s="612"/>
      <c r="P12" s="625"/>
      <c r="Q12" s="612"/>
      <c r="R12" s="625"/>
      <c r="S12" s="612"/>
      <c r="T12" s="625"/>
      <c r="U12" s="612"/>
    </row>
    <row r="13" spans="1:56" s="535" customFormat="1" ht="24" customHeight="1" x14ac:dyDescent="0.2">
      <c r="A13" s="530" t="s">
        <v>534</v>
      </c>
      <c r="B13" s="624" t="s">
        <v>538</v>
      </c>
      <c r="C13" s="811" t="s">
        <v>539</v>
      </c>
      <c r="D13" s="532">
        <v>0</v>
      </c>
      <c r="E13" s="622">
        <f t="shared" si="0"/>
        <v>0</v>
      </c>
      <c r="F13" s="532">
        <f t="shared" si="1"/>
        <v>0</v>
      </c>
      <c r="G13" s="622">
        <f t="shared" si="2"/>
        <v>0</v>
      </c>
      <c r="H13" s="622">
        <f t="shared" si="2"/>
        <v>0</v>
      </c>
      <c r="I13" s="623">
        <f>IF(D13&lt;1,D13*G13*'19.PIV 4.pielikums finanšu anal'!$C$22,0)</f>
        <v>0</v>
      </c>
      <c r="J13" s="625"/>
      <c r="K13" s="612"/>
      <c r="L13" s="625"/>
      <c r="M13" s="612"/>
      <c r="N13" s="625"/>
      <c r="O13" s="612"/>
      <c r="P13" s="625"/>
      <c r="Q13" s="612"/>
      <c r="R13" s="625"/>
      <c r="S13" s="612"/>
      <c r="T13" s="625"/>
      <c r="U13" s="612"/>
    </row>
    <row r="14" spans="1:56" s="535" customFormat="1" ht="12.75" x14ac:dyDescent="0.2">
      <c r="A14" s="530" t="s">
        <v>537</v>
      </c>
      <c r="B14" s="624" t="s">
        <v>541</v>
      </c>
      <c r="C14" s="530" t="s">
        <v>481</v>
      </c>
      <c r="D14" s="532">
        <v>0.35</v>
      </c>
      <c r="E14" s="622">
        <f t="shared" si="0"/>
        <v>0</v>
      </c>
      <c r="F14" s="532">
        <f t="shared" si="1"/>
        <v>0</v>
      </c>
      <c r="G14" s="622">
        <f t="shared" si="2"/>
        <v>0</v>
      </c>
      <c r="H14" s="622">
        <f t="shared" si="2"/>
        <v>0</v>
      </c>
      <c r="I14" s="623">
        <f>IF(D14&lt;1,D14*G14*'19.PIV 4.pielikums finanšu anal'!$C$22,0)</f>
        <v>0</v>
      </c>
      <c r="J14" s="612"/>
      <c r="K14" s="612"/>
      <c r="L14" s="612"/>
      <c r="M14" s="612"/>
      <c r="N14" s="612"/>
      <c r="O14" s="612"/>
      <c r="P14" s="612"/>
      <c r="Q14" s="612"/>
      <c r="R14" s="612"/>
      <c r="S14" s="612"/>
      <c r="T14" s="612"/>
      <c r="U14" s="612"/>
    </row>
    <row r="15" spans="1:56" s="535" customFormat="1" ht="12.75" x14ac:dyDescent="0.2">
      <c r="A15" s="530" t="s">
        <v>540</v>
      </c>
      <c r="B15" s="624" t="s">
        <v>530</v>
      </c>
      <c r="C15" s="529" t="s">
        <v>262</v>
      </c>
      <c r="D15" s="532">
        <f>IF(Titullapa!B26="Nē", 35%,0%)</f>
        <v>0</v>
      </c>
      <c r="E15" s="622">
        <f t="shared" ref="E15" si="3">G15+H15</f>
        <v>0</v>
      </c>
      <c r="F15" s="532">
        <f t="shared" si="1"/>
        <v>0</v>
      </c>
      <c r="G15" s="622">
        <f t="shared" ref="G15:H15" si="4">J15+L15+N15+P15+R15+T15</f>
        <v>0</v>
      </c>
      <c r="H15" s="622">
        <f t="shared" si="4"/>
        <v>0</v>
      </c>
      <c r="I15" s="623">
        <f>IF(D15&lt;1,D15*G15*'19.PIV 4.pielikums finanšu anal'!$C$22,0)</f>
        <v>0</v>
      </c>
      <c r="J15" s="830"/>
      <c r="K15" s="612"/>
      <c r="L15" s="830"/>
      <c r="M15" s="612"/>
      <c r="N15" s="830"/>
      <c r="O15" s="612"/>
      <c r="P15" s="830"/>
      <c r="Q15" s="612"/>
      <c r="R15" s="830"/>
      <c r="S15" s="612"/>
      <c r="T15" s="830"/>
      <c r="U15" s="612"/>
    </row>
    <row r="16" spans="1:56" s="611" customFormat="1" ht="12.75" x14ac:dyDescent="0.2">
      <c r="A16" s="615"/>
      <c r="B16" s="629"/>
      <c r="C16" s="630" t="s">
        <v>45</v>
      </c>
      <c r="D16" s="617">
        <v>0.35</v>
      </c>
      <c r="E16" s="618">
        <f t="shared" ref="E16:U16" si="5">SUM(E6:E15)</f>
        <v>100000</v>
      </c>
      <c r="F16" s="617">
        <f t="shared" si="5"/>
        <v>1</v>
      </c>
      <c r="G16" s="618">
        <f t="shared" si="5"/>
        <v>100000</v>
      </c>
      <c r="H16" s="618">
        <f t="shared" si="5"/>
        <v>0</v>
      </c>
      <c r="I16" s="618">
        <f t="shared" si="5"/>
        <v>17997.711901802548</v>
      </c>
      <c r="J16" s="618">
        <f t="shared" si="5"/>
        <v>35000</v>
      </c>
      <c r="K16" s="618">
        <f t="shared" si="5"/>
        <v>0</v>
      </c>
      <c r="L16" s="618">
        <f t="shared" si="5"/>
        <v>35000</v>
      </c>
      <c r="M16" s="618">
        <f t="shared" si="5"/>
        <v>0</v>
      </c>
      <c r="N16" s="618">
        <f t="shared" si="5"/>
        <v>30000</v>
      </c>
      <c r="O16" s="618">
        <f t="shared" si="5"/>
        <v>0</v>
      </c>
      <c r="P16" s="618">
        <f t="shared" si="5"/>
        <v>0</v>
      </c>
      <c r="Q16" s="618">
        <f t="shared" si="5"/>
        <v>0</v>
      </c>
      <c r="R16" s="618">
        <f t="shared" si="5"/>
        <v>0</v>
      </c>
      <c r="S16" s="618">
        <f t="shared" si="5"/>
        <v>0</v>
      </c>
      <c r="T16" s="618">
        <f t="shared" si="5"/>
        <v>0</v>
      </c>
      <c r="U16" s="618">
        <f t="shared" si="5"/>
        <v>0</v>
      </c>
    </row>
    <row r="17" spans="1:21" s="535" customFormat="1" ht="12.75" x14ac:dyDescent="0.2">
      <c r="A17" s="528"/>
      <c r="B17" s="528"/>
      <c r="C17" s="528"/>
      <c r="D17" s="631"/>
      <c r="E17" s="631"/>
      <c r="F17" s="631"/>
      <c r="G17" s="631"/>
      <c r="H17" s="631"/>
      <c r="I17" s="631"/>
      <c r="J17" s="631"/>
      <c r="K17" s="631"/>
      <c r="L17" s="631"/>
      <c r="M17" s="631"/>
      <c r="N17" s="631"/>
      <c r="O17" s="631"/>
      <c r="P17" s="631"/>
      <c r="Q17" s="631"/>
      <c r="R17" s="631"/>
      <c r="S17" s="631"/>
      <c r="T17" s="631"/>
      <c r="U17" s="631"/>
    </row>
    <row r="18" spans="1:21" s="535" customFormat="1" ht="12.75" x14ac:dyDescent="0.2">
      <c r="A18" s="528"/>
      <c r="B18" s="528"/>
      <c r="C18" s="632" t="s">
        <v>428</v>
      </c>
      <c r="D18" s="633"/>
      <c r="E18" s="634"/>
      <c r="F18" s="635"/>
      <c r="G18" s="636"/>
      <c r="H18" s="636"/>
      <c r="I18" s="636">
        <f>J18+L18+N18+P18+R18+T18</f>
        <v>17997.711901802548</v>
      </c>
      <c r="J18" s="636">
        <f>SUM(J6:J15)*$D$16*'19.PIV 4.pielikums finanšu anal'!$C$22</f>
        <v>6299.1991656308919</v>
      </c>
      <c r="K18" s="636"/>
      <c r="L18" s="636">
        <f>SUM(L6:L15)*$D$16*'19.PIV 4.pielikums finanšu anal'!$C$22</f>
        <v>6299.1991656308919</v>
      </c>
      <c r="M18" s="636"/>
      <c r="N18" s="636">
        <f>SUM(N6:N15)*$D$16*'19.PIV 4.pielikums finanšu anal'!$C$22</f>
        <v>5399.3135705407649</v>
      </c>
      <c r="O18" s="636"/>
      <c r="P18" s="636">
        <f>SUM(P6:P15)*$D$16*'19.PIV 4.pielikums finanšu anal'!$C$22</f>
        <v>0</v>
      </c>
      <c r="Q18" s="636"/>
      <c r="R18" s="636">
        <f>SUM(R6:R15)*$D$16*'19.PIV 4.pielikums finanšu anal'!$C$22</f>
        <v>0</v>
      </c>
      <c r="S18" s="622"/>
      <c r="T18" s="636">
        <f>SUM(T6:T15)*$D$16*'19.PIV 4.pielikums finanšu anal'!$C$22</f>
        <v>0</v>
      </c>
      <c r="U18" s="622"/>
    </row>
    <row r="19" spans="1:21" x14ac:dyDescent="0.25">
      <c r="A19" s="435"/>
      <c r="B19" s="435"/>
      <c r="C19" s="632" t="s">
        <v>430</v>
      </c>
      <c r="D19" s="638"/>
      <c r="E19" s="638"/>
      <c r="F19" s="638"/>
      <c r="G19" s="638"/>
      <c r="H19" s="638"/>
      <c r="I19" s="637">
        <f>E16-I18</f>
        <v>82002.288098197459</v>
      </c>
      <c r="J19" s="637">
        <f>J16-J18</f>
        <v>28700.800834369107</v>
      </c>
      <c r="K19" s="637">
        <f>K16</f>
        <v>0</v>
      </c>
      <c r="L19" s="637">
        <f>L16-L18</f>
        <v>28700.800834369107</v>
      </c>
      <c r="M19" s="637">
        <f>M16</f>
        <v>0</v>
      </c>
      <c r="N19" s="637">
        <f>N16-N18</f>
        <v>24600.686429459234</v>
      </c>
      <c r="O19" s="637">
        <f>O16</f>
        <v>0</v>
      </c>
      <c r="P19" s="637">
        <f>P16-P18</f>
        <v>0</v>
      </c>
      <c r="Q19" s="637">
        <f>Q16</f>
        <v>0</v>
      </c>
      <c r="R19" s="637">
        <f>R16-R18</f>
        <v>0</v>
      </c>
      <c r="S19" s="637">
        <f>S16</f>
        <v>0</v>
      </c>
      <c r="T19" s="637">
        <f>T16-T18</f>
        <v>0</v>
      </c>
      <c r="U19" s="637">
        <f>U16</f>
        <v>0</v>
      </c>
    </row>
  </sheetData>
  <sheetProtection algorithmName="SHA-512" hashValue="YFBMasD3XqzKXlGvE13L3KHbR8tCh5JPG/2uPUZgJBlHMNwhZbEDjaTlE7bIE/FQfZR57wyegBJLRh6/WSvdcw==" saltValue="83jm14+0PaZyi0AurGGNzA==" spinCount="100000" sheet="1" objects="1" scenarios="1"/>
  <mergeCells count="13">
    <mergeCell ref="A1:D1"/>
    <mergeCell ref="R4:S4"/>
    <mergeCell ref="T4:U4"/>
    <mergeCell ref="A4:A5"/>
    <mergeCell ref="C4:C5"/>
    <mergeCell ref="D4:D5"/>
    <mergeCell ref="E4:F4"/>
    <mergeCell ref="G4:H4"/>
    <mergeCell ref="B4:B5"/>
    <mergeCell ref="J4:K4"/>
    <mergeCell ref="L4:M4"/>
    <mergeCell ref="N4:O4"/>
    <mergeCell ref="P4:Q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66"/>
  <sheetViews>
    <sheetView workbookViewId="0">
      <pane xSplit="3" ySplit="6" topLeftCell="Q37" activePane="bottomRight" state="frozen"/>
      <selection pane="topRight" activeCell="D1" sqref="D1"/>
      <selection pane="bottomLeft" activeCell="A7" sqref="A7"/>
      <selection pane="bottomRight" activeCell="AD52" sqref="AD52"/>
    </sheetView>
  </sheetViews>
  <sheetFormatPr defaultRowHeight="15" x14ac:dyDescent="0.25"/>
  <cols>
    <col min="1" max="1" width="7.5703125" style="430" customWidth="1"/>
    <col min="2" max="2" width="44.28515625" style="430" customWidth="1"/>
    <col min="3" max="3" width="11.42578125" style="430" customWidth="1"/>
    <col min="4" max="4" width="11.85546875" style="430" customWidth="1"/>
    <col min="5" max="29" width="12.5703125" style="430" bestFit="1" customWidth="1"/>
    <col min="30" max="30" width="12.140625" style="430" bestFit="1" customWidth="1"/>
    <col min="31" max="16384" width="9.140625" style="430"/>
  </cols>
  <sheetData>
    <row r="1" spans="1:30" s="435" customFormat="1" ht="26.25" x14ac:dyDescent="0.25">
      <c r="A1" s="919" t="s">
        <v>501</v>
      </c>
      <c r="B1" s="919"/>
      <c r="C1" s="919"/>
      <c r="D1" s="919"/>
    </row>
    <row r="2" spans="1:30" s="435" customFormat="1" ht="21" x14ac:dyDescent="0.35">
      <c r="A2" s="614" t="s">
        <v>502</v>
      </c>
    </row>
    <row r="3" spans="1:30" s="435" customFormat="1" x14ac:dyDescent="0.25"/>
    <row r="4" spans="1:30" s="202" customFormat="1" ht="12.75" x14ac:dyDescent="0.2">
      <c r="A4" s="12"/>
      <c r="B4" s="12"/>
      <c r="C4" s="916" t="s">
        <v>53</v>
      </c>
      <c r="D4" s="913" t="s">
        <v>52</v>
      </c>
      <c r="E4" s="12"/>
      <c r="F4" s="12"/>
      <c r="G4" s="12"/>
      <c r="H4" s="12"/>
      <c r="I4" s="12"/>
      <c r="J4" s="12"/>
      <c r="K4" s="12"/>
      <c r="L4" s="12"/>
      <c r="M4" s="12"/>
      <c r="N4" s="12"/>
      <c r="O4" s="12"/>
      <c r="P4" s="12"/>
      <c r="Q4" s="12"/>
      <c r="R4" s="12"/>
      <c r="S4" s="12"/>
      <c r="T4" s="12"/>
      <c r="U4" s="12"/>
      <c r="V4" s="12"/>
      <c r="W4" s="12"/>
      <c r="X4" s="12"/>
      <c r="Y4" s="12"/>
      <c r="Z4" s="12"/>
      <c r="AA4" s="12"/>
      <c r="AB4" s="12"/>
      <c r="AC4" s="12"/>
      <c r="AD4" s="910" t="s">
        <v>45</v>
      </c>
    </row>
    <row r="5" spans="1:30" s="202" customFormat="1" ht="12.75" x14ac:dyDescent="0.2">
      <c r="A5" s="24"/>
      <c r="B5" s="101"/>
      <c r="C5" s="917"/>
      <c r="D5" s="914"/>
      <c r="E5" s="820">
        <v>0</v>
      </c>
      <c r="F5" s="820">
        <f>E5+1</f>
        <v>1</v>
      </c>
      <c r="G5" s="820">
        <f t="shared" ref="G5:AC5" si="0">F5+1</f>
        <v>2</v>
      </c>
      <c r="H5" s="820">
        <f t="shared" si="0"/>
        <v>3</v>
      </c>
      <c r="I5" s="820">
        <f t="shared" si="0"/>
        <v>4</v>
      </c>
      <c r="J5" s="820">
        <f t="shared" si="0"/>
        <v>5</v>
      </c>
      <c r="K5" s="820">
        <f t="shared" si="0"/>
        <v>6</v>
      </c>
      <c r="L5" s="820">
        <f t="shared" si="0"/>
        <v>7</v>
      </c>
      <c r="M5" s="820">
        <f t="shared" si="0"/>
        <v>8</v>
      </c>
      <c r="N5" s="820">
        <f t="shared" si="0"/>
        <v>9</v>
      </c>
      <c r="O5" s="820">
        <f t="shared" si="0"/>
        <v>10</v>
      </c>
      <c r="P5" s="820">
        <f t="shared" si="0"/>
        <v>11</v>
      </c>
      <c r="Q5" s="820">
        <f t="shared" si="0"/>
        <v>12</v>
      </c>
      <c r="R5" s="820">
        <f t="shared" si="0"/>
        <v>13</v>
      </c>
      <c r="S5" s="820">
        <f t="shared" si="0"/>
        <v>14</v>
      </c>
      <c r="T5" s="820">
        <f t="shared" si="0"/>
        <v>15</v>
      </c>
      <c r="U5" s="820">
        <f t="shared" si="0"/>
        <v>16</v>
      </c>
      <c r="V5" s="820">
        <f t="shared" si="0"/>
        <v>17</v>
      </c>
      <c r="W5" s="820">
        <f t="shared" si="0"/>
        <v>18</v>
      </c>
      <c r="X5" s="820">
        <f t="shared" si="0"/>
        <v>19</v>
      </c>
      <c r="Y5" s="820">
        <f t="shared" si="0"/>
        <v>20</v>
      </c>
      <c r="Z5" s="820">
        <f t="shared" si="0"/>
        <v>21</v>
      </c>
      <c r="AA5" s="820">
        <f t="shared" si="0"/>
        <v>22</v>
      </c>
      <c r="AB5" s="820">
        <f t="shared" si="0"/>
        <v>23</v>
      </c>
      <c r="AC5" s="820">
        <f t="shared" si="0"/>
        <v>24</v>
      </c>
      <c r="AD5" s="911"/>
    </row>
    <row r="6" spans="1:30" s="202" customFormat="1" ht="12.75" x14ac:dyDescent="0.2">
      <c r="A6" s="15"/>
      <c r="B6" s="643" t="s">
        <v>44</v>
      </c>
      <c r="C6" s="918"/>
      <c r="D6" s="915"/>
      <c r="E6" s="821">
        <f>Titullapa!D9</f>
        <v>2017</v>
      </c>
      <c r="F6" s="821">
        <f>E6+1</f>
        <v>2018</v>
      </c>
      <c r="G6" s="821">
        <f>F6+1</f>
        <v>2019</v>
      </c>
      <c r="H6" s="821">
        <f t="shared" ref="H6:S6" si="1">G6+1</f>
        <v>2020</v>
      </c>
      <c r="I6" s="821">
        <f t="shared" si="1"/>
        <v>2021</v>
      </c>
      <c r="J6" s="821">
        <f t="shared" si="1"/>
        <v>2022</v>
      </c>
      <c r="K6" s="821">
        <f t="shared" si="1"/>
        <v>2023</v>
      </c>
      <c r="L6" s="821">
        <f t="shared" si="1"/>
        <v>2024</v>
      </c>
      <c r="M6" s="821">
        <f t="shared" si="1"/>
        <v>2025</v>
      </c>
      <c r="N6" s="821">
        <f t="shared" si="1"/>
        <v>2026</v>
      </c>
      <c r="O6" s="821">
        <f t="shared" si="1"/>
        <v>2027</v>
      </c>
      <c r="P6" s="821">
        <f t="shared" si="1"/>
        <v>2028</v>
      </c>
      <c r="Q6" s="821">
        <f t="shared" si="1"/>
        <v>2029</v>
      </c>
      <c r="R6" s="821">
        <f t="shared" si="1"/>
        <v>2030</v>
      </c>
      <c r="S6" s="821">
        <f t="shared" si="1"/>
        <v>2031</v>
      </c>
      <c r="T6" s="821">
        <f t="shared" ref="T6" si="2">S6+1</f>
        <v>2032</v>
      </c>
      <c r="U6" s="821">
        <f t="shared" ref="U6" si="3">T6+1</f>
        <v>2033</v>
      </c>
      <c r="V6" s="821">
        <f t="shared" ref="V6" si="4">U6+1</f>
        <v>2034</v>
      </c>
      <c r="W6" s="821">
        <f t="shared" ref="W6" si="5">V6+1</f>
        <v>2035</v>
      </c>
      <c r="X6" s="821">
        <f t="shared" ref="X6" si="6">W6+1</f>
        <v>2036</v>
      </c>
      <c r="Y6" s="821">
        <f t="shared" ref="Y6" si="7">X6+1</f>
        <v>2037</v>
      </c>
      <c r="Z6" s="821">
        <f t="shared" ref="Z6" si="8">Y6+1</f>
        <v>2038</v>
      </c>
      <c r="AA6" s="821">
        <f t="shared" ref="AA6" si="9">Z6+1</f>
        <v>2039</v>
      </c>
      <c r="AB6" s="821">
        <f t="shared" ref="AB6" si="10">AA6+1</f>
        <v>2040</v>
      </c>
      <c r="AC6" s="821">
        <f t="shared" ref="AC6" si="11">AB6+1</f>
        <v>2041</v>
      </c>
      <c r="AD6" s="912"/>
    </row>
    <row r="7" spans="1:30" s="202" customFormat="1" ht="12.75" x14ac:dyDescent="0.2">
      <c r="A7" s="17"/>
      <c r="B7" s="17"/>
      <c r="C7" s="17"/>
      <c r="D7" s="17"/>
      <c r="E7" s="19"/>
      <c r="F7" s="19"/>
      <c r="G7" s="19"/>
      <c r="H7" s="19"/>
      <c r="I7" s="19"/>
      <c r="J7" s="19"/>
      <c r="K7" s="19"/>
      <c r="L7" s="19"/>
      <c r="M7" s="19"/>
      <c r="N7" s="19"/>
      <c r="O7" s="19"/>
      <c r="P7" s="19"/>
      <c r="Q7" s="19"/>
      <c r="R7" s="19"/>
      <c r="S7" s="19"/>
    </row>
    <row r="8" spans="1:30" s="202" customFormat="1" ht="12.75" x14ac:dyDescent="0.2">
      <c r="A8" s="21" t="s">
        <v>46</v>
      </c>
      <c r="B8" s="21"/>
      <c r="C8" s="21"/>
      <c r="D8" s="21"/>
      <c r="E8" s="22"/>
      <c r="F8" s="22"/>
      <c r="G8" s="22"/>
      <c r="H8" s="22"/>
      <c r="I8" s="22"/>
      <c r="J8" s="22"/>
      <c r="K8" s="22"/>
      <c r="L8" s="22"/>
      <c r="M8" s="22"/>
      <c r="N8" s="22"/>
      <c r="O8" s="22"/>
      <c r="P8" s="22"/>
      <c r="Q8" s="22"/>
      <c r="R8" s="22"/>
      <c r="S8" s="22"/>
      <c r="T8" s="22"/>
      <c r="U8" s="22"/>
      <c r="V8" s="22"/>
      <c r="W8" s="22"/>
      <c r="X8" s="22"/>
      <c r="Y8" s="22"/>
      <c r="Z8" s="22"/>
      <c r="AA8" s="22"/>
      <c r="AB8" s="22"/>
      <c r="AC8" s="22"/>
      <c r="AD8" s="644"/>
    </row>
    <row r="9" spans="1:30" s="202" customFormat="1" ht="12.75" x14ac:dyDescent="0.2">
      <c r="A9" s="645"/>
      <c r="B9" s="645"/>
      <c r="C9" s="645"/>
      <c r="D9" s="645"/>
      <c r="E9" s="646"/>
      <c r="F9" s="646"/>
      <c r="G9" s="646"/>
      <c r="H9" s="646"/>
      <c r="I9" s="646"/>
      <c r="J9" s="646"/>
      <c r="K9" s="646"/>
      <c r="L9" s="646"/>
      <c r="M9" s="646"/>
      <c r="N9" s="646"/>
      <c r="O9" s="646"/>
      <c r="P9" s="646"/>
      <c r="Q9" s="646"/>
      <c r="R9" s="646"/>
      <c r="S9" s="646"/>
      <c r="T9" s="533"/>
      <c r="U9" s="533"/>
      <c r="V9" s="533"/>
      <c r="W9" s="533"/>
      <c r="X9" s="533"/>
      <c r="Y9" s="533"/>
      <c r="Z9" s="533"/>
      <c r="AA9" s="533"/>
      <c r="AB9" s="533"/>
      <c r="AC9" s="533"/>
      <c r="AD9" s="533"/>
    </row>
    <row r="10" spans="1:30" s="202" customFormat="1" ht="13.5" customHeight="1" x14ac:dyDescent="0.2">
      <c r="A10" s="647">
        <v>1</v>
      </c>
      <c r="B10" s="648" t="s">
        <v>47</v>
      </c>
      <c r="C10" s="649" t="s">
        <v>24</v>
      </c>
      <c r="D10" s="650">
        <f>SUM(D11:D20)</f>
        <v>0</v>
      </c>
      <c r="E10" s="650">
        <f t="shared" ref="E10:AC10" si="12">SUM(E11:E20)</f>
        <v>35000</v>
      </c>
      <c r="F10" s="650">
        <f t="shared" si="12"/>
        <v>35000</v>
      </c>
      <c r="G10" s="650">
        <f t="shared" si="12"/>
        <v>35000</v>
      </c>
      <c r="H10" s="650">
        <f t="shared" si="12"/>
        <v>35000</v>
      </c>
      <c r="I10" s="650">
        <f t="shared" si="12"/>
        <v>35000</v>
      </c>
      <c r="J10" s="650">
        <f t="shared" si="12"/>
        <v>35000</v>
      </c>
      <c r="K10" s="650">
        <f t="shared" si="12"/>
        <v>35000</v>
      </c>
      <c r="L10" s="650">
        <f t="shared" si="12"/>
        <v>35000</v>
      </c>
      <c r="M10" s="650">
        <f t="shared" si="12"/>
        <v>35000</v>
      </c>
      <c r="N10" s="650">
        <f t="shared" si="12"/>
        <v>35000</v>
      </c>
      <c r="O10" s="650">
        <f t="shared" si="12"/>
        <v>35000</v>
      </c>
      <c r="P10" s="650">
        <f t="shared" si="12"/>
        <v>35000</v>
      </c>
      <c r="Q10" s="650">
        <f t="shared" si="12"/>
        <v>35000</v>
      </c>
      <c r="R10" s="650">
        <f t="shared" si="12"/>
        <v>35000</v>
      </c>
      <c r="S10" s="650">
        <f t="shared" si="12"/>
        <v>35000</v>
      </c>
      <c r="T10" s="650">
        <f t="shared" si="12"/>
        <v>35000</v>
      </c>
      <c r="U10" s="650">
        <f t="shared" si="12"/>
        <v>35000</v>
      </c>
      <c r="V10" s="650">
        <f t="shared" si="12"/>
        <v>35000</v>
      </c>
      <c r="W10" s="650">
        <f t="shared" si="12"/>
        <v>35000</v>
      </c>
      <c r="X10" s="650">
        <f t="shared" si="12"/>
        <v>35000</v>
      </c>
      <c r="Y10" s="650">
        <f t="shared" si="12"/>
        <v>35000</v>
      </c>
      <c r="Z10" s="650">
        <f t="shared" si="12"/>
        <v>35000</v>
      </c>
      <c r="AA10" s="650">
        <f t="shared" si="12"/>
        <v>35000</v>
      </c>
      <c r="AB10" s="650">
        <f t="shared" si="12"/>
        <v>35000</v>
      </c>
      <c r="AC10" s="650">
        <f t="shared" si="12"/>
        <v>35000</v>
      </c>
      <c r="AD10" s="650">
        <f>SUM(E10:AC10)</f>
        <v>875000</v>
      </c>
    </row>
    <row r="11" spans="1:30" s="611" customFormat="1" ht="12.75" x14ac:dyDescent="0.2">
      <c r="A11" s="838" t="s">
        <v>31</v>
      </c>
      <c r="B11" s="640"/>
      <c r="C11" s="649" t="s">
        <v>24</v>
      </c>
      <c r="D11" s="641"/>
      <c r="E11" s="641">
        <v>35000</v>
      </c>
      <c r="F11" s="641">
        <v>35000</v>
      </c>
      <c r="G11" s="641">
        <v>35000</v>
      </c>
      <c r="H11" s="641">
        <v>35000</v>
      </c>
      <c r="I11" s="641">
        <v>35000</v>
      </c>
      <c r="J11" s="641">
        <v>35000</v>
      </c>
      <c r="K11" s="641">
        <v>35000</v>
      </c>
      <c r="L11" s="641">
        <v>35000</v>
      </c>
      <c r="M11" s="641">
        <v>35000</v>
      </c>
      <c r="N11" s="641">
        <v>35000</v>
      </c>
      <c r="O11" s="641">
        <v>35000</v>
      </c>
      <c r="P11" s="641">
        <v>35000</v>
      </c>
      <c r="Q11" s="641">
        <v>35000</v>
      </c>
      <c r="R11" s="641">
        <v>35000</v>
      </c>
      <c r="S11" s="641">
        <v>35000</v>
      </c>
      <c r="T11" s="641">
        <v>35000</v>
      </c>
      <c r="U11" s="641">
        <v>35000</v>
      </c>
      <c r="V11" s="641">
        <v>35000</v>
      </c>
      <c r="W11" s="641">
        <v>35000</v>
      </c>
      <c r="X11" s="641">
        <v>35000</v>
      </c>
      <c r="Y11" s="641">
        <v>35000</v>
      </c>
      <c r="Z11" s="641">
        <v>35000</v>
      </c>
      <c r="AA11" s="641">
        <v>35000</v>
      </c>
      <c r="AB11" s="641">
        <v>35000</v>
      </c>
      <c r="AC11" s="641">
        <v>35000</v>
      </c>
      <c r="AD11" s="618">
        <f>SUM(E11:AC11)</f>
        <v>875000</v>
      </c>
    </row>
    <row r="12" spans="1:30" s="611" customFormat="1" ht="15" customHeight="1" x14ac:dyDescent="0.2">
      <c r="A12" s="839" t="s">
        <v>32</v>
      </c>
      <c r="B12" s="640"/>
      <c r="C12" s="652" t="s">
        <v>24</v>
      </c>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8">
        <f t="shared" ref="AD12:AD20" si="13">SUM(E12:AC12)</f>
        <v>0</v>
      </c>
    </row>
    <row r="13" spans="1:30" s="611" customFormat="1" ht="12.75" x14ac:dyDescent="0.2">
      <c r="A13" s="840" t="s">
        <v>93</v>
      </c>
      <c r="B13" s="640"/>
      <c r="C13" s="652" t="s">
        <v>24</v>
      </c>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8">
        <f t="shared" si="13"/>
        <v>0</v>
      </c>
    </row>
    <row r="14" spans="1:30" s="611" customFormat="1" ht="12.75" x14ac:dyDescent="0.2">
      <c r="A14" s="840" t="s">
        <v>158</v>
      </c>
      <c r="B14" s="642"/>
      <c r="C14" s="652" t="s">
        <v>24</v>
      </c>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8">
        <f t="shared" si="13"/>
        <v>0</v>
      </c>
    </row>
    <row r="15" spans="1:30" s="535" customFormat="1" ht="12.75" x14ac:dyDescent="0.2">
      <c r="A15" s="838" t="s">
        <v>94</v>
      </c>
      <c r="B15" s="549"/>
      <c r="C15" s="649" t="s">
        <v>24</v>
      </c>
      <c r="D15" s="612"/>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2"/>
      <c r="AD15" s="618">
        <f t="shared" si="13"/>
        <v>0</v>
      </c>
    </row>
    <row r="16" spans="1:30" s="535" customFormat="1" ht="12.75" x14ac:dyDescent="0.2">
      <c r="A16" s="839" t="s">
        <v>95</v>
      </c>
      <c r="B16" s="549"/>
      <c r="C16" s="652" t="s">
        <v>24</v>
      </c>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612"/>
      <c r="AB16" s="612"/>
      <c r="AC16" s="612"/>
      <c r="AD16" s="618">
        <f t="shared" si="13"/>
        <v>0</v>
      </c>
    </row>
    <row r="17" spans="1:30" s="611" customFormat="1" ht="12.75" x14ac:dyDescent="0.2">
      <c r="A17" s="840" t="s">
        <v>161</v>
      </c>
      <c r="B17" s="640"/>
      <c r="C17" s="652" t="s">
        <v>24</v>
      </c>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8">
        <f t="shared" si="13"/>
        <v>0</v>
      </c>
    </row>
    <row r="18" spans="1:30" s="535" customFormat="1" ht="12.75" x14ac:dyDescent="0.2">
      <c r="A18" s="840" t="s">
        <v>323</v>
      </c>
      <c r="B18" s="549"/>
      <c r="C18" s="652" t="s">
        <v>24</v>
      </c>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612"/>
      <c r="AB18" s="612"/>
      <c r="AC18" s="612"/>
      <c r="AD18" s="618">
        <f t="shared" si="13"/>
        <v>0</v>
      </c>
    </row>
    <row r="19" spans="1:30" s="535" customFormat="1" ht="12.75" x14ac:dyDescent="0.2">
      <c r="A19" s="838" t="s">
        <v>324</v>
      </c>
      <c r="B19" s="549"/>
      <c r="C19" s="649" t="s">
        <v>24</v>
      </c>
      <c r="D19" s="612"/>
      <c r="E19" s="612"/>
      <c r="F19" s="612"/>
      <c r="G19" s="612"/>
      <c r="H19" s="612"/>
      <c r="I19" s="612"/>
      <c r="J19" s="612"/>
      <c r="K19" s="612"/>
      <c r="L19" s="612"/>
      <c r="M19" s="612"/>
      <c r="N19" s="612"/>
      <c r="O19" s="612"/>
      <c r="P19" s="612"/>
      <c r="Q19" s="612"/>
      <c r="R19" s="612"/>
      <c r="S19" s="612"/>
      <c r="T19" s="612"/>
      <c r="U19" s="612"/>
      <c r="V19" s="612"/>
      <c r="W19" s="612"/>
      <c r="X19" s="612"/>
      <c r="Y19" s="612"/>
      <c r="Z19" s="612"/>
      <c r="AA19" s="612"/>
      <c r="AB19" s="612"/>
      <c r="AC19" s="612"/>
      <c r="AD19" s="618">
        <f t="shared" si="13"/>
        <v>0</v>
      </c>
    </row>
    <row r="20" spans="1:30" s="611" customFormat="1" ht="12.75" x14ac:dyDescent="0.2">
      <c r="A20" s="841" t="s">
        <v>368</v>
      </c>
      <c r="B20" s="642"/>
      <c r="C20" s="652" t="s">
        <v>24</v>
      </c>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8">
        <f t="shared" si="13"/>
        <v>0</v>
      </c>
    </row>
    <row r="21" spans="1:30" s="528" customFormat="1" ht="12.75" x14ac:dyDescent="0.2">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row>
    <row r="22" spans="1:30" s="620" customFormat="1" ht="12.75" x14ac:dyDescent="0.2">
      <c r="A22" s="651" t="s">
        <v>33</v>
      </c>
      <c r="B22" s="652" t="s">
        <v>56</v>
      </c>
      <c r="C22" s="615"/>
      <c r="D22" s="618">
        <f t="shared" ref="D22:AD22" si="14">SUM(D23,D34,D37,D42)</f>
        <v>0</v>
      </c>
      <c r="E22" s="618">
        <f t="shared" si="14"/>
        <v>26089.75</v>
      </c>
      <c r="F22" s="618">
        <f t="shared" si="14"/>
        <v>26089.75</v>
      </c>
      <c r="G22" s="618">
        <f t="shared" si="14"/>
        <v>26089.75</v>
      </c>
      <c r="H22" s="618">
        <f t="shared" si="14"/>
        <v>26089.75</v>
      </c>
      <c r="I22" s="618">
        <f t="shared" si="14"/>
        <v>26089.75</v>
      </c>
      <c r="J22" s="618">
        <f t="shared" si="14"/>
        <v>26089.75</v>
      </c>
      <c r="K22" s="618">
        <f t="shared" si="14"/>
        <v>26089.75</v>
      </c>
      <c r="L22" s="618">
        <f t="shared" si="14"/>
        <v>26089.75</v>
      </c>
      <c r="M22" s="618">
        <f t="shared" si="14"/>
        <v>26089.75</v>
      </c>
      <c r="N22" s="618">
        <f t="shared" si="14"/>
        <v>26089.75</v>
      </c>
      <c r="O22" s="618">
        <f t="shared" si="14"/>
        <v>26089.75</v>
      </c>
      <c r="P22" s="618">
        <f t="shared" si="14"/>
        <v>26089.75</v>
      </c>
      <c r="Q22" s="618">
        <f t="shared" si="14"/>
        <v>26089.75</v>
      </c>
      <c r="R22" s="618">
        <f t="shared" si="14"/>
        <v>26089.75</v>
      </c>
      <c r="S22" s="618">
        <f t="shared" si="14"/>
        <v>26089.75</v>
      </c>
      <c r="T22" s="618">
        <f t="shared" si="14"/>
        <v>26089.75</v>
      </c>
      <c r="U22" s="618">
        <f t="shared" si="14"/>
        <v>26089.75</v>
      </c>
      <c r="V22" s="618">
        <f t="shared" si="14"/>
        <v>26089.75</v>
      </c>
      <c r="W22" s="618">
        <f t="shared" si="14"/>
        <v>26089.75</v>
      </c>
      <c r="X22" s="618">
        <f t="shared" si="14"/>
        <v>26089.75</v>
      </c>
      <c r="Y22" s="618">
        <f t="shared" si="14"/>
        <v>26089.75</v>
      </c>
      <c r="Z22" s="618">
        <f t="shared" si="14"/>
        <v>26089.75</v>
      </c>
      <c r="AA22" s="618">
        <f t="shared" si="14"/>
        <v>26089.75</v>
      </c>
      <c r="AB22" s="618">
        <f t="shared" si="14"/>
        <v>26089.75</v>
      </c>
      <c r="AC22" s="618">
        <f t="shared" si="14"/>
        <v>26089.75</v>
      </c>
      <c r="AD22" s="618">
        <f t="shared" si="14"/>
        <v>652243.75</v>
      </c>
    </row>
    <row r="23" spans="1:30" s="620" customFormat="1" ht="12.75" x14ac:dyDescent="0.2">
      <c r="A23" s="651" t="s">
        <v>58</v>
      </c>
      <c r="B23" s="652" t="s">
        <v>285</v>
      </c>
      <c r="C23" s="649" t="s">
        <v>24</v>
      </c>
      <c r="D23" s="618">
        <f>SUM(D24:D33)</f>
        <v>0</v>
      </c>
      <c r="E23" s="618">
        <f t="shared" ref="E23:AC23" si="15">SUM(E24:E33)</f>
        <v>26089.75</v>
      </c>
      <c r="F23" s="618">
        <f t="shared" si="15"/>
        <v>26089.75</v>
      </c>
      <c r="G23" s="618">
        <f t="shared" si="15"/>
        <v>26089.75</v>
      </c>
      <c r="H23" s="618">
        <f t="shared" si="15"/>
        <v>26089.75</v>
      </c>
      <c r="I23" s="618">
        <f t="shared" si="15"/>
        <v>26089.75</v>
      </c>
      <c r="J23" s="618">
        <f t="shared" si="15"/>
        <v>26089.75</v>
      </c>
      <c r="K23" s="618">
        <f t="shared" si="15"/>
        <v>26089.75</v>
      </c>
      <c r="L23" s="618">
        <f t="shared" si="15"/>
        <v>26089.75</v>
      </c>
      <c r="M23" s="618">
        <f t="shared" si="15"/>
        <v>26089.75</v>
      </c>
      <c r="N23" s="618">
        <f t="shared" si="15"/>
        <v>26089.75</v>
      </c>
      <c r="O23" s="618">
        <f t="shared" si="15"/>
        <v>26089.75</v>
      </c>
      <c r="P23" s="618">
        <f t="shared" si="15"/>
        <v>26089.75</v>
      </c>
      <c r="Q23" s="618">
        <f t="shared" si="15"/>
        <v>26089.75</v>
      </c>
      <c r="R23" s="618">
        <f t="shared" si="15"/>
        <v>26089.75</v>
      </c>
      <c r="S23" s="618">
        <f t="shared" si="15"/>
        <v>26089.75</v>
      </c>
      <c r="T23" s="618">
        <f t="shared" si="15"/>
        <v>26089.75</v>
      </c>
      <c r="U23" s="618">
        <f t="shared" si="15"/>
        <v>26089.75</v>
      </c>
      <c r="V23" s="618">
        <f t="shared" si="15"/>
        <v>26089.75</v>
      </c>
      <c r="W23" s="618">
        <f t="shared" si="15"/>
        <v>26089.75</v>
      </c>
      <c r="X23" s="618">
        <f t="shared" si="15"/>
        <v>26089.75</v>
      </c>
      <c r="Y23" s="618">
        <f t="shared" si="15"/>
        <v>26089.75</v>
      </c>
      <c r="Z23" s="618">
        <f t="shared" si="15"/>
        <v>26089.75</v>
      </c>
      <c r="AA23" s="618">
        <f t="shared" si="15"/>
        <v>26089.75</v>
      </c>
      <c r="AB23" s="618">
        <f t="shared" si="15"/>
        <v>26089.75</v>
      </c>
      <c r="AC23" s="618">
        <f t="shared" si="15"/>
        <v>26089.75</v>
      </c>
      <c r="AD23" s="618">
        <f t="shared" ref="AD23:AD33" si="16">SUM(E23:AC23)</f>
        <v>652243.75</v>
      </c>
    </row>
    <row r="24" spans="1:30" s="611" customFormat="1" ht="12.75" x14ac:dyDescent="0.2">
      <c r="A24" s="841" t="s">
        <v>286</v>
      </c>
      <c r="B24" s="640"/>
      <c r="C24" s="649" t="s">
        <v>24</v>
      </c>
      <c r="D24" s="613"/>
      <c r="E24" s="613">
        <v>26089.75</v>
      </c>
      <c r="F24" s="613">
        <v>26089.75</v>
      </c>
      <c r="G24" s="613">
        <v>26089.75</v>
      </c>
      <c r="H24" s="613">
        <v>26089.75</v>
      </c>
      <c r="I24" s="613">
        <v>26089.75</v>
      </c>
      <c r="J24" s="613">
        <v>26089.75</v>
      </c>
      <c r="K24" s="613">
        <v>26089.75</v>
      </c>
      <c r="L24" s="613">
        <v>26089.75</v>
      </c>
      <c r="M24" s="613">
        <v>26089.75</v>
      </c>
      <c r="N24" s="613">
        <v>26089.75</v>
      </c>
      <c r="O24" s="613">
        <v>26089.75</v>
      </c>
      <c r="P24" s="613">
        <v>26089.75</v>
      </c>
      <c r="Q24" s="613">
        <v>26089.75</v>
      </c>
      <c r="R24" s="613">
        <v>26089.75</v>
      </c>
      <c r="S24" s="613">
        <v>26089.75</v>
      </c>
      <c r="T24" s="613">
        <v>26089.75</v>
      </c>
      <c r="U24" s="613">
        <v>26089.75</v>
      </c>
      <c r="V24" s="613">
        <v>26089.75</v>
      </c>
      <c r="W24" s="613">
        <v>26089.75</v>
      </c>
      <c r="X24" s="613">
        <v>26089.75</v>
      </c>
      <c r="Y24" s="613">
        <v>26089.75</v>
      </c>
      <c r="Z24" s="613">
        <v>26089.75</v>
      </c>
      <c r="AA24" s="613">
        <v>26089.75</v>
      </c>
      <c r="AB24" s="613">
        <v>26089.75</v>
      </c>
      <c r="AC24" s="613">
        <v>26089.75</v>
      </c>
      <c r="AD24" s="618">
        <f t="shared" si="16"/>
        <v>652243.75</v>
      </c>
    </row>
    <row r="25" spans="1:30" s="535" customFormat="1" ht="12.75" x14ac:dyDescent="0.2">
      <c r="A25" s="841" t="s">
        <v>287</v>
      </c>
      <c r="B25" s="640"/>
      <c r="C25" s="649" t="s">
        <v>24</v>
      </c>
      <c r="D25" s="612"/>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8">
        <f t="shared" si="16"/>
        <v>0</v>
      </c>
    </row>
    <row r="26" spans="1:30" s="535" customFormat="1" ht="12.75" x14ac:dyDescent="0.2">
      <c r="A26" s="841" t="s">
        <v>288</v>
      </c>
      <c r="B26" s="640"/>
      <c r="C26" s="649" t="s">
        <v>24</v>
      </c>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8">
        <f t="shared" si="16"/>
        <v>0</v>
      </c>
    </row>
    <row r="27" spans="1:30" s="611" customFormat="1" ht="15" customHeight="1" x14ac:dyDescent="0.2">
      <c r="A27" s="841" t="s">
        <v>289</v>
      </c>
      <c r="B27" s="642"/>
      <c r="C27" s="649" t="s">
        <v>24</v>
      </c>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8">
        <f t="shared" si="16"/>
        <v>0</v>
      </c>
    </row>
    <row r="28" spans="1:30" s="535" customFormat="1" ht="12.75" x14ac:dyDescent="0.2">
      <c r="A28" s="841" t="s">
        <v>290</v>
      </c>
      <c r="B28" s="640"/>
      <c r="C28" s="649" t="s">
        <v>24</v>
      </c>
      <c r="D28" s="612"/>
      <c r="E28" s="612"/>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8">
        <f t="shared" si="16"/>
        <v>0</v>
      </c>
    </row>
    <row r="29" spans="1:30" s="535" customFormat="1" ht="12.75" x14ac:dyDescent="0.2">
      <c r="A29" s="841" t="s">
        <v>291</v>
      </c>
      <c r="B29" s="640"/>
      <c r="C29" s="649" t="s">
        <v>24</v>
      </c>
      <c r="D29" s="612"/>
      <c r="E29" s="612"/>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8">
        <f t="shared" si="16"/>
        <v>0</v>
      </c>
    </row>
    <row r="30" spans="1:30" s="607" customFormat="1" ht="12.75" x14ac:dyDescent="0.2">
      <c r="A30" s="842" t="s">
        <v>414</v>
      </c>
      <c r="B30" s="640"/>
      <c r="C30" s="649" t="s">
        <v>24</v>
      </c>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8">
        <f t="shared" si="16"/>
        <v>0</v>
      </c>
    </row>
    <row r="31" spans="1:30" s="535" customFormat="1" ht="12.75" x14ac:dyDescent="0.2">
      <c r="A31" s="841" t="s">
        <v>415</v>
      </c>
      <c r="B31" s="640"/>
      <c r="C31" s="649" t="s">
        <v>24</v>
      </c>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8">
        <f t="shared" si="16"/>
        <v>0</v>
      </c>
    </row>
    <row r="32" spans="1:30" s="535" customFormat="1" ht="12.75" x14ac:dyDescent="0.2">
      <c r="A32" s="841" t="s">
        <v>416</v>
      </c>
      <c r="B32" s="640"/>
      <c r="C32" s="649" t="s">
        <v>24</v>
      </c>
      <c r="D32" s="612"/>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2"/>
      <c r="AD32" s="618">
        <f t="shared" si="16"/>
        <v>0</v>
      </c>
    </row>
    <row r="33" spans="1:30" s="607" customFormat="1" ht="12.75" x14ac:dyDescent="0.2">
      <c r="A33" s="842" t="s">
        <v>512</v>
      </c>
      <c r="B33" s="640"/>
      <c r="C33" s="649" t="s">
        <v>24</v>
      </c>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8">
        <f t="shared" si="16"/>
        <v>0</v>
      </c>
    </row>
    <row r="34" spans="1:30" s="620" customFormat="1" ht="25.5" x14ac:dyDescent="0.2">
      <c r="A34" s="615" t="s">
        <v>59</v>
      </c>
      <c r="B34" s="649" t="s">
        <v>509</v>
      </c>
      <c r="C34" s="615" t="s">
        <v>24</v>
      </c>
      <c r="D34" s="618">
        <f>(D35+D36)</f>
        <v>0</v>
      </c>
      <c r="E34" s="618">
        <f t="shared" ref="E34:AC34" si="17">(E35+E36)</f>
        <v>0</v>
      </c>
      <c r="F34" s="618">
        <f t="shared" si="17"/>
        <v>0</v>
      </c>
      <c r="G34" s="618">
        <f t="shared" si="17"/>
        <v>0</v>
      </c>
      <c r="H34" s="618">
        <f t="shared" si="17"/>
        <v>0</v>
      </c>
      <c r="I34" s="618">
        <f t="shared" si="17"/>
        <v>0</v>
      </c>
      <c r="J34" s="618">
        <f t="shared" si="17"/>
        <v>0</v>
      </c>
      <c r="K34" s="618">
        <f t="shared" si="17"/>
        <v>0</v>
      </c>
      <c r="L34" s="618">
        <f t="shared" si="17"/>
        <v>0</v>
      </c>
      <c r="M34" s="618">
        <f t="shared" si="17"/>
        <v>0</v>
      </c>
      <c r="N34" s="618">
        <f t="shared" si="17"/>
        <v>0</v>
      </c>
      <c r="O34" s="618">
        <f t="shared" si="17"/>
        <v>0</v>
      </c>
      <c r="P34" s="618">
        <f t="shared" si="17"/>
        <v>0</v>
      </c>
      <c r="Q34" s="618">
        <f t="shared" si="17"/>
        <v>0</v>
      </c>
      <c r="R34" s="618">
        <f t="shared" si="17"/>
        <v>0</v>
      </c>
      <c r="S34" s="618">
        <f t="shared" si="17"/>
        <v>0</v>
      </c>
      <c r="T34" s="618">
        <f t="shared" si="17"/>
        <v>0</v>
      </c>
      <c r="U34" s="618">
        <f t="shared" si="17"/>
        <v>0</v>
      </c>
      <c r="V34" s="618">
        <f t="shared" si="17"/>
        <v>0</v>
      </c>
      <c r="W34" s="618">
        <f t="shared" si="17"/>
        <v>0</v>
      </c>
      <c r="X34" s="618">
        <f t="shared" si="17"/>
        <v>0</v>
      </c>
      <c r="Y34" s="618">
        <f t="shared" si="17"/>
        <v>0</v>
      </c>
      <c r="Z34" s="618">
        <f t="shared" si="17"/>
        <v>0</v>
      </c>
      <c r="AA34" s="618">
        <f t="shared" si="17"/>
        <v>0</v>
      </c>
      <c r="AB34" s="618">
        <f t="shared" si="17"/>
        <v>0</v>
      </c>
      <c r="AC34" s="618">
        <f t="shared" si="17"/>
        <v>0</v>
      </c>
      <c r="AD34" s="618">
        <f t="shared" ref="AD34" si="18">SUM(E34:AC34)</f>
        <v>0</v>
      </c>
    </row>
    <row r="35" spans="1:30" s="535" customFormat="1" ht="12.75" x14ac:dyDescent="0.2">
      <c r="A35" s="530"/>
      <c r="B35" s="626" t="s">
        <v>65</v>
      </c>
      <c r="C35" s="530" t="s">
        <v>24</v>
      </c>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8">
        <f t="shared" ref="AD35:AD50" si="19">SUM(E35:AC35)</f>
        <v>0</v>
      </c>
    </row>
    <row r="36" spans="1:30" s="528" customFormat="1" ht="17.25" customHeight="1" x14ac:dyDescent="0.2">
      <c r="A36" s="530"/>
      <c r="B36" s="626" t="s">
        <v>66</v>
      </c>
      <c r="C36" s="532">
        <v>0.2359</v>
      </c>
      <c r="D36" s="622">
        <f>ROUND($C$36*D35,2)</f>
        <v>0</v>
      </c>
      <c r="E36" s="622">
        <f t="shared" ref="E36:AC36" si="20">ROUND($C$36*E35,2)</f>
        <v>0</v>
      </c>
      <c r="F36" s="622">
        <f t="shared" si="20"/>
        <v>0</v>
      </c>
      <c r="G36" s="622">
        <f t="shared" si="20"/>
        <v>0</v>
      </c>
      <c r="H36" s="622">
        <f t="shared" si="20"/>
        <v>0</v>
      </c>
      <c r="I36" s="622">
        <f t="shared" si="20"/>
        <v>0</v>
      </c>
      <c r="J36" s="622">
        <f t="shared" si="20"/>
        <v>0</v>
      </c>
      <c r="K36" s="622">
        <f t="shared" si="20"/>
        <v>0</v>
      </c>
      <c r="L36" s="622">
        <f t="shared" si="20"/>
        <v>0</v>
      </c>
      <c r="M36" s="622">
        <f t="shared" si="20"/>
        <v>0</v>
      </c>
      <c r="N36" s="622">
        <f t="shared" si="20"/>
        <v>0</v>
      </c>
      <c r="O36" s="622">
        <f t="shared" si="20"/>
        <v>0</v>
      </c>
      <c r="P36" s="622">
        <f t="shared" si="20"/>
        <v>0</v>
      </c>
      <c r="Q36" s="622">
        <f t="shared" si="20"/>
        <v>0</v>
      </c>
      <c r="R36" s="622">
        <f t="shared" si="20"/>
        <v>0</v>
      </c>
      <c r="S36" s="622">
        <f t="shared" si="20"/>
        <v>0</v>
      </c>
      <c r="T36" s="622">
        <f t="shared" si="20"/>
        <v>0</v>
      </c>
      <c r="U36" s="622">
        <f t="shared" si="20"/>
        <v>0</v>
      </c>
      <c r="V36" s="622">
        <f t="shared" si="20"/>
        <v>0</v>
      </c>
      <c r="W36" s="622">
        <f t="shared" si="20"/>
        <v>0</v>
      </c>
      <c r="X36" s="622">
        <f t="shared" si="20"/>
        <v>0</v>
      </c>
      <c r="Y36" s="622">
        <f t="shared" si="20"/>
        <v>0</v>
      </c>
      <c r="Z36" s="622">
        <f t="shared" si="20"/>
        <v>0</v>
      </c>
      <c r="AA36" s="622">
        <f t="shared" si="20"/>
        <v>0</v>
      </c>
      <c r="AB36" s="622">
        <f t="shared" si="20"/>
        <v>0</v>
      </c>
      <c r="AC36" s="622">
        <f t="shared" si="20"/>
        <v>0</v>
      </c>
      <c r="AD36" s="618">
        <f t="shared" si="19"/>
        <v>0</v>
      </c>
    </row>
    <row r="37" spans="1:30" s="620" customFormat="1" ht="12.75" x14ac:dyDescent="0.2">
      <c r="A37" s="615" t="s">
        <v>60</v>
      </c>
      <c r="B37" s="649" t="s">
        <v>57</v>
      </c>
      <c r="C37" s="615" t="s">
        <v>24</v>
      </c>
      <c r="D37" s="618">
        <f t="shared" ref="D37:AC37" si="21">SUM(D38:D41)</f>
        <v>0</v>
      </c>
      <c r="E37" s="618">
        <f t="shared" si="21"/>
        <v>0</v>
      </c>
      <c r="F37" s="618">
        <f t="shared" si="21"/>
        <v>0</v>
      </c>
      <c r="G37" s="618">
        <f t="shared" si="21"/>
        <v>0</v>
      </c>
      <c r="H37" s="618">
        <f t="shared" si="21"/>
        <v>0</v>
      </c>
      <c r="I37" s="618">
        <f t="shared" si="21"/>
        <v>0</v>
      </c>
      <c r="J37" s="618">
        <f t="shared" si="21"/>
        <v>0</v>
      </c>
      <c r="K37" s="618">
        <f t="shared" si="21"/>
        <v>0</v>
      </c>
      <c r="L37" s="618">
        <f t="shared" si="21"/>
        <v>0</v>
      </c>
      <c r="M37" s="618">
        <f t="shared" si="21"/>
        <v>0</v>
      </c>
      <c r="N37" s="618">
        <f t="shared" si="21"/>
        <v>0</v>
      </c>
      <c r="O37" s="618">
        <f t="shared" si="21"/>
        <v>0</v>
      </c>
      <c r="P37" s="618">
        <f t="shared" si="21"/>
        <v>0</v>
      </c>
      <c r="Q37" s="618">
        <f t="shared" si="21"/>
        <v>0</v>
      </c>
      <c r="R37" s="618">
        <f t="shared" si="21"/>
        <v>0</v>
      </c>
      <c r="S37" s="618">
        <f t="shared" si="21"/>
        <v>0</v>
      </c>
      <c r="T37" s="618">
        <f t="shared" si="21"/>
        <v>0</v>
      </c>
      <c r="U37" s="618">
        <f t="shared" si="21"/>
        <v>0</v>
      </c>
      <c r="V37" s="618">
        <f t="shared" si="21"/>
        <v>0</v>
      </c>
      <c r="W37" s="618">
        <f t="shared" si="21"/>
        <v>0</v>
      </c>
      <c r="X37" s="618">
        <f t="shared" si="21"/>
        <v>0</v>
      </c>
      <c r="Y37" s="618">
        <f t="shared" si="21"/>
        <v>0</v>
      </c>
      <c r="Z37" s="618">
        <f t="shared" si="21"/>
        <v>0</v>
      </c>
      <c r="AA37" s="618">
        <f t="shared" si="21"/>
        <v>0</v>
      </c>
      <c r="AB37" s="618">
        <f t="shared" si="21"/>
        <v>0</v>
      </c>
      <c r="AC37" s="618">
        <f t="shared" si="21"/>
        <v>0</v>
      </c>
      <c r="AD37" s="618">
        <f t="shared" si="19"/>
        <v>0</v>
      </c>
    </row>
    <row r="38" spans="1:30" s="535" customFormat="1" ht="16.5" customHeight="1" x14ac:dyDescent="0.2">
      <c r="A38" s="653" t="s">
        <v>176</v>
      </c>
      <c r="B38" s="626" t="s">
        <v>293</v>
      </c>
      <c r="C38" s="530" t="s">
        <v>24</v>
      </c>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8">
        <f t="shared" si="19"/>
        <v>0</v>
      </c>
    </row>
    <row r="39" spans="1:30" s="535" customFormat="1" ht="25.5" x14ac:dyDescent="0.2">
      <c r="A39" s="653" t="s">
        <v>307</v>
      </c>
      <c r="B39" s="626" t="s">
        <v>292</v>
      </c>
      <c r="C39" s="530" t="s">
        <v>24</v>
      </c>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8">
        <f t="shared" si="19"/>
        <v>0</v>
      </c>
    </row>
    <row r="40" spans="1:30" s="535" customFormat="1" ht="12.75" x14ac:dyDescent="0.2">
      <c r="A40" s="653" t="s">
        <v>308</v>
      </c>
      <c r="B40" s="626" t="s">
        <v>267</v>
      </c>
      <c r="C40" s="530"/>
      <c r="D40" s="612"/>
      <c r="E40" s="612"/>
      <c r="F40" s="612"/>
      <c r="G40" s="612"/>
      <c r="H40" s="612"/>
      <c r="I40" s="612"/>
      <c r="J40" s="612"/>
      <c r="K40" s="612"/>
      <c r="L40" s="612"/>
      <c r="M40" s="612"/>
      <c r="N40" s="612"/>
      <c r="O40" s="612"/>
      <c r="P40" s="612"/>
      <c r="Q40" s="612"/>
      <c r="R40" s="612"/>
      <c r="S40" s="612"/>
      <c r="T40" s="612"/>
      <c r="U40" s="612"/>
      <c r="V40" s="612"/>
      <c r="W40" s="612"/>
      <c r="X40" s="612"/>
      <c r="Y40" s="612"/>
      <c r="Z40" s="612"/>
      <c r="AA40" s="612"/>
      <c r="AB40" s="612"/>
      <c r="AC40" s="612"/>
      <c r="AD40" s="618">
        <f t="shared" si="19"/>
        <v>0</v>
      </c>
    </row>
    <row r="41" spans="1:30" s="535" customFormat="1" ht="12.75" x14ac:dyDescent="0.2">
      <c r="A41" s="653" t="s">
        <v>306</v>
      </c>
      <c r="B41" s="626" t="s">
        <v>64</v>
      </c>
      <c r="C41" s="530"/>
      <c r="D41" s="612"/>
      <c r="E41" s="612"/>
      <c r="F41" s="612"/>
      <c r="G41" s="612"/>
      <c r="H41" s="612"/>
      <c r="I41" s="612"/>
      <c r="J41" s="612"/>
      <c r="K41" s="612"/>
      <c r="L41" s="612"/>
      <c r="M41" s="612"/>
      <c r="N41" s="612"/>
      <c r="O41" s="612"/>
      <c r="P41" s="612"/>
      <c r="Q41" s="612"/>
      <c r="R41" s="612"/>
      <c r="S41" s="612"/>
      <c r="T41" s="612"/>
      <c r="U41" s="612"/>
      <c r="V41" s="612"/>
      <c r="W41" s="612"/>
      <c r="X41" s="612"/>
      <c r="Y41" s="612"/>
      <c r="Z41" s="612"/>
      <c r="AA41" s="612"/>
      <c r="AB41" s="612"/>
      <c r="AC41" s="612"/>
      <c r="AD41" s="618">
        <f t="shared" si="19"/>
        <v>0</v>
      </c>
    </row>
    <row r="42" spans="1:30" s="620" customFormat="1" ht="12.75" x14ac:dyDescent="0.2">
      <c r="A42" s="615" t="s">
        <v>61</v>
      </c>
      <c r="B42" s="649" t="s">
        <v>294</v>
      </c>
      <c r="C42" s="615" t="s">
        <v>24</v>
      </c>
      <c r="D42" s="618">
        <f>(D43+D46+D47+D48+D49+D50)</f>
        <v>0</v>
      </c>
      <c r="E42" s="618">
        <f>(E43+E46+E47+E48+E49+E50)</f>
        <v>0</v>
      </c>
      <c r="F42" s="618">
        <f t="shared" ref="F42:AC42" si="22">(F43+F46+F47+F48+F49+F50)</f>
        <v>0</v>
      </c>
      <c r="G42" s="618">
        <f t="shared" si="22"/>
        <v>0</v>
      </c>
      <c r="H42" s="618">
        <f t="shared" si="22"/>
        <v>0</v>
      </c>
      <c r="I42" s="618">
        <f t="shared" si="22"/>
        <v>0</v>
      </c>
      <c r="J42" s="618">
        <f t="shared" si="22"/>
        <v>0</v>
      </c>
      <c r="K42" s="618">
        <f t="shared" si="22"/>
        <v>0</v>
      </c>
      <c r="L42" s="618">
        <f t="shared" si="22"/>
        <v>0</v>
      </c>
      <c r="M42" s="618">
        <f t="shared" si="22"/>
        <v>0</v>
      </c>
      <c r="N42" s="618">
        <f t="shared" si="22"/>
        <v>0</v>
      </c>
      <c r="O42" s="618">
        <f t="shared" si="22"/>
        <v>0</v>
      </c>
      <c r="P42" s="618">
        <f t="shared" si="22"/>
        <v>0</v>
      </c>
      <c r="Q42" s="618">
        <f t="shared" si="22"/>
        <v>0</v>
      </c>
      <c r="R42" s="618">
        <f t="shared" si="22"/>
        <v>0</v>
      </c>
      <c r="S42" s="618">
        <f t="shared" si="22"/>
        <v>0</v>
      </c>
      <c r="T42" s="618">
        <f t="shared" si="22"/>
        <v>0</v>
      </c>
      <c r="U42" s="618">
        <f t="shared" si="22"/>
        <v>0</v>
      </c>
      <c r="V42" s="618">
        <f t="shared" si="22"/>
        <v>0</v>
      </c>
      <c r="W42" s="618">
        <f t="shared" si="22"/>
        <v>0</v>
      </c>
      <c r="X42" s="618">
        <f t="shared" si="22"/>
        <v>0</v>
      </c>
      <c r="Y42" s="618">
        <f t="shared" si="22"/>
        <v>0</v>
      </c>
      <c r="Z42" s="618">
        <f t="shared" si="22"/>
        <v>0</v>
      </c>
      <c r="AA42" s="618">
        <f t="shared" si="22"/>
        <v>0</v>
      </c>
      <c r="AB42" s="618">
        <f t="shared" si="22"/>
        <v>0</v>
      </c>
      <c r="AC42" s="618">
        <f t="shared" si="22"/>
        <v>0</v>
      </c>
      <c r="AD42" s="618">
        <f t="shared" si="19"/>
        <v>0</v>
      </c>
    </row>
    <row r="43" spans="1:30" s="528" customFormat="1" ht="12.75" x14ac:dyDescent="0.2">
      <c r="A43" s="653" t="s">
        <v>295</v>
      </c>
      <c r="B43" s="626" t="s">
        <v>304</v>
      </c>
      <c r="C43" s="530" t="s">
        <v>24</v>
      </c>
      <c r="D43" s="622">
        <f>D44+D45</f>
        <v>0</v>
      </c>
      <c r="E43" s="622">
        <f t="shared" ref="E43" si="23">E44+E45</f>
        <v>0</v>
      </c>
      <c r="F43" s="622">
        <f t="shared" ref="F43" si="24">F44+F45</f>
        <v>0</v>
      </c>
      <c r="G43" s="622">
        <f t="shared" ref="G43" si="25">G44+G45</f>
        <v>0</v>
      </c>
      <c r="H43" s="622">
        <f t="shared" ref="H43" si="26">H44+H45</f>
        <v>0</v>
      </c>
      <c r="I43" s="622">
        <f t="shared" ref="I43" si="27">I44+I45</f>
        <v>0</v>
      </c>
      <c r="J43" s="622">
        <f t="shared" ref="J43" si="28">J44+J45</f>
        <v>0</v>
      </c>
      <c r="K43" s="622">
        <f t="shared" ref="K43" si="29">K44+K45</f>
        <v>0</v>
      </c>
      <c r="L43" s="622">
        <f t="shared" ref="L43" si="30">L44+L45</f>
        <v>0</v>
      </c>
      <c r="M43" s="622">
        <f t="shared" ref="M43" si="31">M44+M45</f>
        <v>0</v>
      </c>
      <c r="N43" s="622">
        <f t="shared" ref="N43" si="32">N44+N45</f>
        <v>0</v>
      </c>
      <c r="O43" s="622">
        <f t="shared" ref="O43" si="33">O44+O45</f>
        <v>0</v>
      </c>
      <c r="P43" s="622">
        <f t="shared" ref="P43" si="34">P44+P45</f>
        <v>0</v>
      </c>
      <c r="Q43" s="622">
        <f t="shared" ref="Q43" si="35">Q44+Q45</f>
        <v>0</v>
      </c>
      <c r="R43" s="622">
        <f t="shared" ref="R43" si="36">R44+R45</f>
        <v>0</v>
      </c>
      <c r="S43" s="622">
        <f t="shared" ref="S43" si="37">S44+S45</f>
        <v>0</v>
      </c>
      <c r="T43" s="622">
        <f t="shared" ref="T43" si="38">T44+T45</f>
        <v>0</v>
      </c>
      <c r="U43" s="622">
        <f t="shared" ref="U43" si="39">U44+U45</f>
        <v>0</v>
      </c>
      <c r="V43" s="622">
        <f t="shared" ref="V43" si="40">V44+V45</f>
        <v>0</v>
      </c>
      <c r="W43" s="622">
        <f t="shared" ref="W43" si="41">W44+W45</f>
        <v>0</v>
      </c>
      <c r="X43" s="622">
        <f t="shared" ref="X43" si="42">X44+X45</f>
        <v>0</v>
      </c>
      <c r="Y43" s="622">
        <f t="shared" ref="Y43" si="43">Y44+Y45</f>
        <v>0</v>
      </c>
      <c r="Z43" s="622">
        <f t="shared" ref="Z43" si="44">Z44+Z45</f>
        <v>0</v>
      </c>
      <c r="AA43" s="622">
        <f t="shared" ref="AA43" si="45">AA44+AA45</f>
        <v>0</v>
      </c>
      <c r="AB43" s="622">
        <f t="shared" ref="AB43" si="46">AB44+AB45</f>
        <v>0</v>
      </c>
      <c r="AC43" s="622">
        <f t="shared" ref="AC43" si="47">AC44+AC45</f>
        <v>0</v>
      </c>
      <c r="AD43" s="618">
        <f t="shared" si="19"/>
        <v>0</v>
      </c>
    </row>
    <row r="44" spans="1:30" s="535" customFormat="1" ht="12.75" x14ac:dyDescent="0.2">
      <c r="A44" s="653"/>
      <c r="B44" s="626" t="s">
        <v>65</v>
      </c>
      <c r="C44" s="530" t="s">
        <v>24</v>
      </c>
      <c r="D44" s="612"/>
      <c r="E44" s="612"/>
      <c r="F44" s="612"/>
      <c r="G44" s="612"/>
      <c r="H44" s="612"/>
      <c r="I44" s="612"/>
      <c r="J44" s="612"/>
      <c r="K44" s="612"/>
      <c r="L44" s="612"/>
      <c r="M44" s="612"/>
      <c r="N44" s="612"/>
      <c r="O44" s="612"/>
      <c r="P44" s="612"/>
      <c r="Q44" s="612"/>
      <c r="R44" s="612"/>
      <c r="S44" s="612"/>
      <c r="T44" s="612"/>
      <c r="U44" s="612"/>
      <c r="V44" s="612"/>
      <c r="W44" s="612"/>
      <c r="X44" s="612"/>
      <c r="Y44" s="612"/>
      <c r="Z44" s="612"/>
      <c r="AA44" s="612"/>
      <c r="AB44" s="612"/>
      <c r="AC44" s="612"/>
      <c r="AD44" s="618">
        <f t="shared" si="19"/>
        <v>0</v>
      </c>
    </row>
    <row r="45" spans="1:30" s="528" customFormat="1" ht="18" customHeight="1" x14ac:dyDescent="0.2">
      <c r="A45" s="653"/>
      <c r="B45" s="626" t="s">
        <v>66</v>
      </c>
      <c r="C45" s="532">
        <v>0.2359</v>
      </c>
      <c r="D45" s="622">
        <f>$C$36*D44</f>
        <v>0</v>
      </c>
      <c r="E45" s="622">
        <f t="shared" ref="E45" si="48">$C$36*E44</f>
        <v>0</v>
      </c>
      <c r="F45" s="622">
        <f t="shared" ref="F45" si="49">$C$36*F44</f>
        <v>0</v>
      </c>
      <c r="G45" s="622">
        <f t="shared" ref="G45" si="50">$C$36*G44</f>
        <v>0</v>
      </c>
      <c r="H45" s="622">
        <f t="shared" ref="H45" si="51">$C$36*H44</f>
        <v>0</v>
      </c>
      <c r="I45" s="622">
        <f t="shared" ref="I45" si="52">$C$36*I44</f>
        <v>0</v>
      </c>
      <c r="J45" s="622">
        <f t="shared" ref="J45" si="53">$C$36*J44</f>
        <v>0</v>
      </c>
      <c r="K45" s="622">
        <f t="shared" ref="K45" si="54">$C$36*K44</f>
        <v>0</v>
      </c>
      <c r="L45" s="622">
        <f t="shared" ref="L45" si="55">$C$36*L44</f>
        <v>0</v>
      </c>
      <c r="M45" s="622">
        <f t="shared" ref="M45" si="56">$C$36*M44</f>
        <v>0</v>
      </c>
      <c r="N45" s="622">
        <f t="shared" ref="N45" si="57">$C$36*N44</f>
        <v>0</v>
      </c>
      <c r="O45" s="622">
        <f t="shared" ref="O45" si="58">$C$36*O44</f>
        <v>0</v>
      </c>
      <c r="P45" s="622">
        <f t="shared" ref="P45" si="59">$C$36*P44</f>
        <v>0</v>
      </c>
      <c r="Q45" s="622">
        <f t="shared" ref="Q45" si="60">$C$36*Q44</f>
        <v>0</v>
      </c>
      <c r="R45" s="622">
        <f t="shared" ref="R45" si="61">$C$36*R44</f>
        <v>0</v>
      </c>
      <c r="S45" s="622">
        <f t="shared" ref="S45" si="62">$C$36*S44</f>
        <v>0</v>
      </c>
      <c r="T45" s="622">
        <f t="shared" ref="T45" si="63">$C$36*T44</f>
        <v>0</v>
      </c>
      <c r="U45" s="622">
        <f t="shared" ref="U45" si="64">$C$36*U44</f>
        <v>0</v>
      </c>
      <c r="V45" s="622">
        <f t="shared" ref="V45" si="65">$C$36*V44</f>
        <v>0</v>
      </c>
      <c r="W45" s="622">
        <f t="shared" ref="W45" si="66">$C$36*W44</f>
        <v>0</v>
      </c>
      <c r="X45" s="622">
        <f t="shared" ref="X45" si="67">$C$36*X44</f>
        <v>0</v>
      </c>
      <c r="Y45" s="622">
        <f t="shared" ref="Y45" si="68">$C$36*Y44</f>
        <v>0</v>
      </c>
      <c r="Z45" s="622">
        <f t="shared" ref="Z45" si="69">$C$36*Z44</f>
        <v>0</v>
      </c>
      <c r="AA45" s="622">
        <f t="shared" ref="AA45" si="70">$C$36*AA44</f>
        <v>0</v>
      </c>
      <c r="AB45" s="622">
        <f t="shared" ref="AB45" si="71">$C$36*AB44</f>
        <v>0</v>
      </c>
      <c r="AC45" s="622">
        <f t="shared" ref="AC45" si="72">$C$36*AC44</f>
        <v>0</v>
      </c>
      <c r="AD45" s="618">
        <f t="shared" si="19"/>
        <v>0</v>
      </c>
    </row>
    <row r="46" spans="1:30" s="535" customFormat="1" ht="25.5" x14ac:dyDescent="0.2">
      <c r="A46" s="653" t="s">
        <v>296</v>
      </c>
      <c r="B46" s="626" t="s">
        <v>302</v>
      </c>
      <c r="C46" s="530" t="s">
        <v>24</v>
      </c>
      <c r="D46" s="612"/>
      <c r="E46" s="612"/>
      <c r="F46" s="612"/>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8">
        <f t="shared" si="19"/>
        <v>0</v>
      </c>
    </row>
    <row r="47" spans="1:30" s="535" customFormat="1" ht="12.75" x14ac:dyDescent="0.2">
      <c r="A47" s="653" t="s">
        <v>297</v>
      </c>
      <c r="B47" s="626" t="s">
        <v>303</v>
      </c>
      <c r="C47" s="530" t="s">
        <v>24</v>
      </c>
      <c r="D47" s="612"/>
      <c r="E47" s="612"/>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8">
        <f t="shared" si="19"/>
        <v>0</v>
      </c>
    </row>
    <row r="48" spans="1:30" s="535" customFormat="1" ht="25.5" x14ac:dyDescent="0.2">
      <c r="A48" s="653" t="s">
        <v>298</v>
      </c>
      <c r="B48" s="626" t="s">
        <v>300</v>
      </c>
      <c r="C48" s="530" t="s">
        <v>24</v>
      </c>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8">
        <f t="shared" si="19"/>
        <v>0</v>
      </c>
    </row>
    <row r="49" spans="1:32" s="535" customFormat="1" ht="25.5" x14ac:dyDescent="0.2">
      <c r="A49" s="653" t="s">
        <v>299</v>
      </c>
      <c r="B49" s="626" t="s">
        <v>305</v>
      </c>
      <c r="C49" s="530"/>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8">
        <f t="shared" si="19"/>
        <v>0</v>
      </c>
    </row>
    <row r="50" spans="1:32" s="535" customFormat="1" ht="12.75" x14ac:dyDescent="0.2">
      <c r="A50" s="653" t="s">
        <v>299</v>
      </c>
      <c r="B50" s="626" t="s">
        <v>301</v>
      </c>
      <c r="C50" s="530" t="s">
        <v>24</v>
      </c>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8">
        <f t="shared" si="19"/>
        <v>0</v>
      </c>
    </row>
    <row r="51" spans="1:32" s="528" customFormat="1" ht="12.75" x14ac:dyDescent="0.2">
      <c r="D51" s="631"/>
      <c r="E51" s="631"/>
      <c r="F51" s="631"/>
      <c r="G51" s="631"/>
      <c r="H51" s="631"/>
      <c r="I51" s="631"/>
      <c r="J51" s="631"/>
      <c r="K51" s="631"/>
      <c r="L51" s="631"/>
      <c r="M51" s="631"/>
      <c r="N51" s="631"/>
      <c r="O51" s="631"/>
      <c r="P51" s="631"/>
      <c r="Q51" s="631"/>
      <c r="R51" s="631"/>
      <c r="S51" s="631"/>
      <c r="T51" s="631"/>
      <c r="U51" s="631"/>
      <c r="V51" s="631"/>
      <c r="W51" s="631"/>
      <c r="X51" s="631"/>
      <c r="Y51" s="631"/>
      <c r="Z51" s="631"/>
      <c r="AA51" s="631"/>
      <c r="AB51" s="631"/>
      <c r="AC51" s="631"/>
      <c r="AD51" s="631"/>
    </row>
    <row r="52" spans="1:32" s="620" customFormat="1" ht="12.75" x14ac:dyDescent="0.2">
      <c r="A52" s="615" t="s">
        <v>34</v>
      </c>
      <c r="B52" s="654" t="s">
        <v>102</v>
      </c>
      <c r="C52" s="616"/>
      <c r="D52" s="618">
        <f t="shared" ref="D52:AC52" si="73">(D10-D22)</f>
        <v>0</v>
      </c>
      <c r="E52" s="618">
        <f t="shared" si="73"/>
        <v>8910.25</v>
      </c>
      <c r="F52" s="618">
        <f t="shared" si="73"/>
        <v>8910.25</v>
      </c>
      <c r="G52" s="618">
        <f t="shared" si="73"/>
        <v>8910.25</v>
      </c>
      <c r="H52" s="618">
        <f t="shared" si="73"/>
        <v>8910.25</v>
      </c>
      <c r="I52" s="618">
        <f t="shared" si="73"/>
        <v>8910.25</v>
      </c>
      <c r="J52" s="618">
        <f t="shared" si="73"/>
        <v>8910.25</v>
      </c>
      <c r="K52" s="618">
        <f t="shared" si="73"/>
        <v>8910.25</v>
      </c>
      <c r="L52" s="618">
        <f t="shared" si="73"/>
        <v>8910.25</v>
      </c>
      <c r="M52" s="618">
        <f t="shared" si="73"/>
        <v>8910.25</v>
      </c>
      <c r="N52" s="618">
        <f t="shared" si="73"/>
        <v>8910.25</v>
      </c>
      <c r="O52" s="618">
        <f t="shared" si="73"/>
        <v>8910.25</v>
      </c>
      <c r="P52" s="618">
        <f t="shared" si="73"/>
        <v>8910.25</v>
      </c>
      <c r="Q52" s="618">
        <f t="shared" si="73"/>
        <v>8910.25</v>
      </c>
      <c r="R52" s="618">
        <f t="shared" si="73"/>
        <v>8910.25</v>
      </c>
      <c r="S52" s="618">
        <f t="shared" si="73"/>
        <v>8910.25</v>
      </c>
      <c r="T52" s="618">
        <f t="shared" si="73"/>
        <v>8910.25</v>
      </c>
      <c r="U52" s="618">
        <f t="shared" si="73"/>
        <v>8910.25</v>
      </c>
      <c r="V52" s="618">
        <f t="shared" si="73"/>
        <v>8910.25</v>
      </c>
      <c r="W52" s="618">
        <f t="shared" si="73"/>
        <v>8910.25</v>
      </c>
      <c r="X52" s="618">
        <f t="shared" si="73"/>
        <v>8910.25</v>
      </c>
      <c r="Y52" s="618">
        <f t="shared" si="73"/>
        <v>8910.25</v>
      </c>
      <c r="Z52" s="618">
        <f t="shared" si="73"/>
        <v>8910.25</v>
      </c>
      <c r="AA52" s="618">
        <f t="shared" si="73"/>
        <v>8910.25</v>
      </c>
      <c r="AB52" s="618">
        <f t="shared" si="73"/>
        <v>8910.25</v>
      </c>
      <c r="AC52" s="618">
        <f t="shared" si="73"/>
        <v>8910.25</v>
      </c>
      <c r="AD52" s="618">
        <f>SUM(E52:AC52)</f>
        <v>222756.25</v>
      </c>
    </row>
    <row r="53" spans="1:32" s="528" customFormat="1" ht="12.75" x14ac:dyDescent="0.2">
      <c r="D53" s="631"/>
      <c r="E53" s="631"/>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31"/>
      <c r="AD53" s="631"/>
    </row>
    <row r="54" spans="1:32" s="528" customFormat="1" ht="12.75" x14ac:dyDescent="0.2">
      <c r="A54" s="615" t="s">
        <v>38</v>
      </c>
      <c r="B54" s="655" t="s">
        <v>510</v>
      </c>
      <c r="C54" s="656"/>
      <c r="D54" s="657"/>
      <c r="E54" s="622"/>
      <c r="F54" s="622"/>
      <c r="G54" s="622"/>
      <c r="H54" s="622"/>
      <c r="I54" s="622"/>
      <c r="J54" s="622"/>
      <c r="K54" s="622"/>
      <c r="L54" s="622"/>
      <c r="M54" s="622"/>
      <c r="N54" s="622"/>
      <c r="O54" s="622"/>
      <c r="P54" s="622"/>
      <c r="Q54" s="622"/>
      <c r="R54" s="622"/>
      <c r="S54" s="622"/>
      <c r="T54" s="622"/>
      <c r="U54" s="622"/>
      <c r="V54" s="622"/>
      <c r="W54" s="622"/>
      <c r="X54" s="622"/>
      <c r="Y54" s="622"/>
      <c r="Z54" s="622"/>
      <c r="AA54" s="622"/>
      <c r="AB54" s="622"/>
      <c r="AC54" s="622"/>
      <c r="AD54" s="622"/>
    </row>
    <row r="55" spans="1:32" s="535" customFormat="1" ht="12.75" x14ac:dyDescent="0.2">
      <c r="A55" s="530"/>
      <c r="B55" s="658" t="s">
        <v>67</v>
      </c>
      <c r="C55" s="659"/>
      <c r="D55" s="284"/>
      <c r="E55" s="285">
        <f>IF(D55&lt;D61,0,D55-D61)</f>
        <v>0</v>
      </c>
      <c r="F55" s="285">
        <f>IF(E55&lt;E61,0,E55-E61)</f>
        <v>0</v>
      </c>
      <c r="G55" s="285">
        <f t="shared" ref="G55:AC55" si="74">IF(F55&lt;F61,0,F55-F61)</f>
        <v>0</v>
      </c>
      <c r="H55" s="285">
        <f t="shared" si="74"/>
        <v>0</v>
      </c>
      <c r="I55" s="285">
        <f t="shared" si="74"/>
        <v>0</v>
      </c>
      <c r="J55" s="285">
        <f t="shared" si="74"/>
        <v>0</v>
      </c>
      <c r="K55" s="285">
        <f t="shared" si="74"/>
        <v>0</v>
      </c>
      <c r="L55" s="285">
        <f t="shared" si="74"/>
        <v>0</v>
      </c>
      <c r="M55" s="285">
        <f t="shared" si="74"/>
        <v>0</v>
      </c>
      <c r="N55" s="285">
        <f t="shared" si="74"/>
        <v>0</v>
      </c>
      <c r="O55" s="285">
        <f t="shared" si="74"/>
        <v>0</v>
      </c>
      <c r="P55" s="285">
        <f t="shared" si="74"/>
        <v>0</v>
      </c>
      <c r="Q55" s="285">
        <f t="shared" si="74"/>
        <v>0</v>
      </c>
      <c r="R55" s="285">
        <f t="shared" si="74"/>
        <v>0</v>
      </c>
      <c r="S55" s="285">
        <f t="shared" si="74"/>
        <v>0</v>
      </c>
      <c r="T55" s="285">
        <f t="shared" si="74"/>
        <v>0</v>
      </c>
      <c r="U55" s="285">
        <f t="shared" si="74"/>
        <v>0</v>
      </c>
      <c r="V55" s="285">
        <f t="shared" si="74"/>
        <v>0</v>
      </c>
      <c r="W55" s="285">
        <f t="shared" si="74"/>
        <v>0</v>
      </c>
      <c r="X55" s="285">
        <f t="shared" si="74"/>
        <v>0</v>
      </c>
      <c r="Y55" s="285">
        <f t="shared" si="74"/>
        <v>0</v>
      </c>
      <c r="Z55" s="285">
        <f t="shared" si="74"/>
        <v>0</v>
      </c>
      <c r="AA55" s="285">
        <f t="shared" si="74"/>
        <v>0</v>
      </c>
      <c r="AB55" s="285">
        <f t="shared" si="74"/>
        <v>0</v>
      </c>
      <c r="AC55" s="285">
        <f t="shared" si="74"/>
        <v>0</v>
      </c>
      <c r="AD55" s="285"/>
      <c r="AE55" s="528"/>
      <c r="AF55" s="528"/>
    </row>
    <row r="56" spans="1:32" s="535" customFormat="1" ht="12.75" x14ac:dyDescent="0.2">
      <c r="A56" s="530"/>
      <c r="B56" s="658" t="s">
        <v>68</v>
      </c>
      <c r="C56" s="659"/>
      <c r="D56" s="284"/>
      <c r="E56" s="285">
        <f>IF(D56&lt;D62,D62,D56-D62)</f>
        <v>0</v>
      </c>
      <c r="F56" s="285">
        <f t="shared" ref="F56:AC56" si="75">IF(E56&lt;E62,0,E56-E62)</f>
        <v>0</v>
      </c>
      <c r="G56" s="285">
        <f t="shared" si="75"/>
        <v>0</v>
      </c>
      <c r="H56" s="285">
        <f t="shared" si="75"/>
        <v>0</v>
      </c>
      <c r="I56" s="285">
        <f t="shared" si="75"/>
        <v>0</v>
      </c>
      <c r="J56" s="285">
        <f t="shared" si="75"/>
        <v>0</v>
      </c>
      <c r="K56" s="285">
        <f t="shared" si="75"/>
        <v>0</v>
      </c>
      <c r="L56" s="285">
        <f t="shared" si="75"/>
        <v>0</v>
      </c>
      <c r="M56" s="285">
        <f t="shared" si="75"/>
        <v>0</v>
      </c>
      <c r="N56" s="285">
        <f t="shared" si="75"/>
        <v>0</v>
      </c>
      <c r="O56" s="285">
        <f t="shared" si="75"/>
        <v>0</v>
      </c>
      <c r="P56" s="285">
        <f t="shared" si="75"/>
        <v>0</v>
      </c>
      <c r="Q56" s="285">
        <f t="shared" si="75"/>
        <v>0</v>
      </c>
      <c r="R56" s="285">
        <f t="shared" si="75"/>
        <v>0</v>
      </c>
      <c r="S56" s="285">
        <f t="shared" si="75"/>
        <v>0</v>
      </c>
      <c r="T56" s="285">
        <f t="shared" si="75"/>
        <v>0</v>
      </c>
      <c r="U56" s="285">
        <f t="shared" si="75"/>
        <v>0</v>
      </c>
      <c r="V56" s="285">
        <f t="shared" si="75"/>
        <v>0</v>
      </c>
      <c r="W56" s="285">
        <f t="shared" si="75"/>
        <v>0</v>
      </c>
      <c r="X56" s="285">
        <f t="shared" si="75"/>
        <v>0</v>
      </c>
      <c r="Y56" s="285">
        <f t="shared" si="75"/>
        <v>0</v>
      </c>
      <c r="Z56" s="285">
        <f t="shared" si="75"/>
        <v>0</v>
      </c>
      <c r="AA56" s="285">
        <f t="shared" si="75"/>
        <v>0</v>
      </c>
      <c r="AB56" s="285">
        <f t="shared" si="75"/>
        <v>0</v>
      </c>
      <c r="AC56" s="285">
        <f t="shared" si="75"/>
        <v>0</v>
      </c>
      <c r="AD56" s="285"/>
      <c r="AE56" s="528"/>
      <c r="AF56" s="528"/>
    </row>
    <row r="57" spans="1:32" s="535" customFormat="1" ht="12.75" x14ac:dyDescent="0.2">
      <c r="A57" s="530"/>
      <c r="B57" s="658" t="s">
        <v>69</v>
      </c>
      <c r="C57" s="659"/>
      <c r="D57" s="284"/>
      <c r="E57" s="285">
        <f>IF(D57&lt;D63,0,D57-D63)</f>
        <v>0</v>
      </c>
      <c r="F57" s="285">
        <f t="shared" ref="F57:AC57" si="76">IF(E57&lt;E63,0,E57-E63)</f>
        <v>0</v>
      </c>
      <c r="G57" s="285">
        <f t="shared" si="76"/>
        <v>0</v>
      </c>
      <c r="H57" s="285">
        <f t="shared" si="76"/>
        <v>0</v>
      </c>
      <c r="I57" s="285">
        <f t="shared" si="76"/>
        <v>0</v>
      </c>
      <c r="J57" s="285">
        <f t="shared" si="76"/>
        <v>0</v>
      </c>
      <c r="K57" s="285">
        <f t="shared" si="76"/>
        <v>0</v>
      </c>
      <c r="L57" s="285">
        <f t="shared" si="76"/>
        <v>0</v>
      </c>
      <c r="M57" s="285">
        <f t="shared" si="76"/>
        <v>0</v>
      </c>
      <c r="N57" s="285">
        <f t="shared" si="76"/>
        <v>0</v>
      </c>
      <c r="O57" s="285">
        <f t="shared" si="76"/>
        <v>0</v>
      </c>
      <c r="P57" s="285">
        <f t="shared" si="76"/>
        <v>0</v>
      </c>
      <c r="Q57" s="285">
        <f t="shared" si="76"/>
        <v>0</v>
      </c>
      <c r="R57" s="285">
        <f t="shared" si="76"/>
        <v>0</v>
      </c>
      <c r="S57" s="285">
        <f t="shared" si="76"/>
        <v>0</v>
      </c>
      <c r="T57" s="285">
        <f t="shared" si="76"/>
        <v>0</v>
      </c>
      <c r="U57" s="285">
        <f t="shared" si="76"/>
        <v>0</v>
      </c>
      <c r="V57" s="285">
        <f t="shared" si="76"/>
        <v>0</v>
      </c>
      <c r="W57" s="285">
        <f t="shared" si="76"/>
        <v>0</v>
      </c>
      <c r="X57" s="285">
        <f t="shared" si="76"/>
        <v>0</v>
      </c>
      <c r="Y57" s="285">
        <f t="shared" si="76"/>
        <v>0</v>
      </c>
      <c r="Z57" s="285">
        <f t="shared" si="76"/>
        <v>0</v>
      </c>
      <c r="AA57" s="285">
        <f t="shared" si="76"/>
        <v>0</v>
      </c>
      <c r="AB57" s="285">
        <f t="shared" si="76"/>
        <v>0</v>
      </c>
      <c r="AC57" s="285">
        <f t="shared" si="76"/>
        <v>0</v>
      </c>
      <c r="AD57" s="285"/>
      <c r="AE57" s="528"/>
      <c r="AF57" s="528"/>
    </row>
    <row r="58" spans="1:32" s="535" customFormat="1" ht="12.75" x14ac:dyDescent="0.2">
      <c r="A58" s="530"/>
      <c r="B58" s="658" t="s">
        <v>70</v>
      </c>
      <c r="C58" s="659"/>
      <c r="D58" s="284"/>
      <c r="E58" s="285">
        <f>IF(D58&lt;D64,0,D58-D64)</f>
        <v>0</v>
      </c>
      <c r="F58" s="285">
        <f t="shared" ref="F58:AC58" si="77">IF(E58&lt;E64,0,E58-E64)</f>
        <v>0</v>
      </c>
      <c r="G58" s="285">
        <f t="shared" si="77"/>
        <v>0</v>
      </c>
      <c r="H58" s="285">
        <f t="shared" si="77"/>
        <v>0</v>
      </c>
      <c r="I58" s="285">
        <f t="shared" si="77"/>
        <v>0</v>
      </c>
      <c r="J58" s="285">
        <f t="shared" si="77"/>
        <v>0</v>
      </c>
      <c r="K58" s="285">
        <f t="shared" si="77"/>
        <v>0</v>
      </c>
      <c r="L58" s="285">
        <f t="shared" si="77"/>
        <v>0</v>
      </c>
      <c r="M58" s="285">
        <f t="shared" si="77"/>
        <v>0</v>
      </c>
      <c r="N58" s="285">
        <f t="shared" si="77"/>
        <v>0</v>
      </c>
      <c r="O58" s="285">
        <f t="shared" si="77"/>
        <v>0</v>
      </c>
      <c r="P58" s="285">
        <f t="shared" si="77"/>
        <v>0</v>
      </c>
      <c r="Q58" s="285">
        <f t="shared" si="77"/>
        <v>0</v>
      </c>
      <c r="R58" s="285">
        <f t="shared" si="77"/>
        <v>0</v>
      </c>
      <c r="S58" s="285">
        <f t="shared" si="77"/>
        <v>0</v>
      </c>
      <c r="T58" s="285">
        <f t="shared" si="77"/>
        <v>0</v>
      </c>
      <c r="U58" s="285">
        <f t="shared" si="77"/>
        <v>0</v>
      </c>
      <c r="V58" s="285">
        <f t="shared" si="77"/>
        <v>0</v>
      </c>
      <c r="W58" s="285">
        <f t="shared" si="77"/>
        <v>0</v>
      </c>
      <c r="X58" s="285">
        <f t="shared" si="77"/>
        <v>0</v>
      </c>
      <c r="Y58" s="285">
        <f t="shared" si="77"/>
        <v>0</v>
      </c>
      <c r="Z58" s="285">
        <f t="shared" si="77"/>
        <v>0</v>
      </c>
      <c r="AA58" s="285">
        <f t="shared" si="77"/>
        <v>0</v>
      </c>
      <c r="AB58" s="285">
        <f t="shared" si="77"/>
        <v>0</v>
      </c>
      <c r="AC58" s="285">
        <f t="shared" si="77"/>
        <v>0</v>
      </c>
      <c r="AD58" s="285"/>
      <c r="AE58" s="528"/>
      <c r="AF58" s="528"/>
    </row>
    <row r="59" spans="1:32" s="528" customFormat="1" ht="12.75" x14ac:dyDescent="0.2">
      <c r="A59" s="530"/>
      <c r="B59" s="660" t="s">
        <v>71</v>
      </c>
      <c r="C59" s="661"/>
      <c r="D59" s="663">
        <f>SUM(D55:D58)</f>
        <v>0</v>
      </c>
      <c r="E59" s="663">
        <f t="shared" ref="E59:AC59" si="78">SUM(E55:E58)</f>
        <v>0</v>
      </c>
      <c r="F59" s="663">
        <f t="shared" si="78"/>
        <v>0</v>
      </c>
      <c r="G59" s="663">
        <f t="shared" si="78"/>
        <v>0</v>
      </c>
      <c r="H59" s="663">
        <f t="shared" si="78"/>
        <v>0</v>
      </c>
      <c r="I59" s="663">
        <f t="shared" si="78"/>
        <v>0</v>
      </c>
      <c r="J59" s="663">
        <f t="shared" si="78"/>
        <v>0</v>
      </c>
      <c r="K59" s="663">
        <f t="shared" si="78"/>
        <v>0</v>
      </c>
      <c r="L59" s="663">
        <f t="shared" si="78"/>
        <v>0</v>
      </c>
      <c r="M59" s="663">
        <f t="shared" si="78"/>
        <v>0</v>
      </c>
      <c r="N59" s="663">
        <f t="shared" si="78"/>
        <v>0</v>
      </c>
      <c r="O59" s="663">
        <f t="shared" si="78"/>
        <v>0</v>
      </c>
      <c r="P59" s="663">
        <f t="shared" si="78"/>
        <v>0</v>
      </c>
      <c r="Q59" s="663">
        <f t="shared" si="78"/>
        <v>0</v>
      </c>
      <c r="R59" s="663">
        <f t="shared" si="78"/>
        <v>0</v>
      </c>
      <c r="S59" s="663">
        <f t="shared" si="78"/>
        <v>0</v>
      </c>
      <c r="T59" s="663">
        <f t="shared" si="78"/>
        <v>0</v>
      </c>
      <c r="U59" s="663">
        <f t="shared" si="78"/>
        <v>0</v>
      </c>
      <c r="V59" s="663">
        <f t="shared" si="78"/>
        <v>0</v>
      </c>
      <c r="W59" s="663">
        <f t="shared" si="78"/>
        <v>0</v>
      </c>
      <c r="X59" s="663">
        <f t="shared" si="78"/>
        <v>0</v>
      </c>
      <c r="Y59" s="663">
        <f t="shared" si="78"/>
        <v>0</v>
      </c>
      <c r="Z59" s="663">
        <f t="shared" si="78"/>
        <v>0</v>
      </c>
      <c r="AA59" s="663">
        <f t="shared" si="78"/>
        <v>0</v>
      </c>
      <c r="AB59" s="663">
        <f t="shared" si="78"/>
        <v>0</v>
      </c>
      <c r="AC59" s="663">
        <f t="shared" si="78"/>
        <v>0</v>
      </c>
      <c r="AD59" s="623"/>
    </row>
    <row r="60" spans="1:32" s="528" customFormat="1" ht="12.75" x14ac:dyDescent="0.2">
      <c r="A60" s="615" t="s">
        <v>39</v>
      </c>
      <c r="B60" s="655" t="s">
        <v>542</v>
      </c>
      <c r="C60" s="662"/>
      <c r="D60" s="664"/>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row>
    <row r="61" spans="1:32" s="535" customFormat="1" ht="12.75" x14ac:dyDescent="0.2">
      <c r="A61" s="530"/>
      <c r="B61" s="658" t="s">
        <v>67</v>
      </c>
      <c r="C61" s="659"/>
      <c r="D61" s="284"/>
      <c r="E61" s="285">
        <f>IF(D61&gt;D55,D55,D61)</f>
        <v>0</v>
      </c>
      <c r="F61" s="285">
        <f t="shared" ref="F61:AC61" si="79">IF(E61&gt;E55,E55,E61)</f>
        <v>0</v>
      </c>
      <c r="G61" s="285">
        <f t="shared" si="79"/>
        <v>0</v>
      </c>
      <c r="H61" s="285">
        <f t="shared" si="79"/>
        <v>0</v>
      </c>
      <c r="I61" s="285">
        <f t="shared" si="79"/>
        <v>0</v>
      </c>
      <c r="J61" s="285">
        <f t="shared" si="79"/>
        <v>0</v>
      </c>
      <c r="K61" s="285">
        <f t="shared" si="79"/>
        <v>0</v>
      </c>
      <c r="L61" s="285">
        <f t="shared" si="79"/>
        <v>0</v>
      </c>
      <c r="M61" s="285">
        <f t="shared" si="79"/>
        <v>0</v>
      </c>
      <c r="N61" s="285">
        <f t="shared" si="79"/>
        <v>0</v>
      </c>
      <c r="O61" s="285">
        <f t="shared" si="79"/>
        <v>0</v>
      </c>
      <c r="P61" s="285">
        <f t="shared" si="79"/>
        <v>0</v>
      </c>
      <c r="Q61" s="285">
        <f t="shared" si="79"/>
        <v>0</v>
      </c>
      <c r="R61" s="285">
        <f t="shared" si="79"/>
        <v>0</v>
      </c>
      <c r="S61" s="285">
        <f t="shared" si="79"/>
        <v>0</v>
      </c>
      <c r="T61" s="285">
        <f t="shared" si="79"/>
        <v>0</v>
      </c>
      <c r="U61" s="285">
        <f t="shared" si="79"/>
        <v>0</v>
      </c>
      <c r="V61" s="285">
        <f t="shared" si="79"/>
        <v>0</v>
      </c>
      <c r="W61" s="285">
        <f t="shared" si="79"/>
        <v>0</v>
      </c>
      <c r="X61" s="285">
        <f t="shared" si="79"/>
        <v>0</v>
      </c>
      <c r="Y61" s="285">
        <f t="shared" si="79"/>
        <v>0</v>
      </c>
      <c r="Z61" s="285">
        <f t="shared" si="79"/>
        <v>0</v>
      </c>
      <c r="AA61" s="285">
        <f t="shared" si="79"/>
        <v>0</v>
      </c>
      <c r="AB61" s="285">
        <f t="shared" si="79"/>
        <v>0</v>
      </c>
      <c r="AC61" s="285">
        <f t="shared" si="79"/>
        <v>0</v>
      </c>
      <c r="AD61" s="285"/>
      <c r="AE61" s="528"/>
      <c r="AF61" s="528"/>
    </row>
    <row r="62" spans="1:32" s="535" customFormat="1" ht="12.75" x14ac:dyDescent="0.2">
      <c r="A62" s="530"/>
      <c r="B62" s="658" t="s">
        <v>68</v>
      </c>
      <c r="C62" s="659"/>
      <c r="D62" s="284"/>
      <c r="E62" s="285">
        <f>IF(D62&gt;D56,D56,D62)</f>
        <v>0</v>
      </c>
      <c r="F62" s="285">
        <f t="shared" ref="F62:AC62" si="80">IF(E62&gt;E56,E56,E62)</f>
        <v>0</v>
      </c>
      <c r="G62" s="285">
        <f t="shared" si="80"/>
        <v>0</v>
      </c>
      <c r="H62" s="285">
        <f t="shared" si="80"/>
        <v>0</v>
      </c>
      <c r="I62" s="285">
        <f t="shared" si="80"/>
        <v>0</v>
      </c>
      <c r="J62" s="285">
        <f t="shared" si="80"/>
        <v>0</v>
      </c>
      <c r="K62" s="285">
        <f t="shared" si="80"/>
        <v>0</v>
      </c>
      <c r="L62" s="285">
        <f t="shared" si="80"/>
        <v>0</v>
      </c>
      <c r="M62" s="285">
        <f t="shared" si="80"/>
        <v>0</v>
      </c>
      <c r="N62" s="285">
        <f t="shared" si="80"/>
        <v>0</v>
      </c>
      <c r="O62" s="285">
        <f t="shared" si="80"/>
        <v>0</v>
      </c>
      <c r="P62" s="285">
        <f t="shared" si="80"/>
        <v>0</v>
      </c>
      <c r="Q62" s="285">
        <f t="shared" si="80"/>
        <v>0</v>
      </c>
      <c r="R62" s="285">
        <f t="shared" si="80"/>
        <v>0</v>
      </c>
      <c r="S62" s="285">
        <f t="shared" si="80"/>
        <v>0</v>
      </c>
      <c r="T62" s="285">
        <f t="shared" si="80"/>
        <v>0</v>
      </c>
      <c r="U62" s="285">
        <f t="shared" si="80"/>
        <v>0</v>
      </c>
      <c r="V62" s="285">
        <f t="shared" si="80"/>
        <v>0</v>
      </c>
      <c r="W62" s="285">
        <f t="shared" si="80"/>
        <v>0</v>
      </c>
      <c r="X62" s="285">
        <f t="shared" si="80"/>
        <v>0</v>
      </c>
      <c r="Y62" s="285">
        <f t="shared" si="80"/>
        <v>0</v>
      </c>
      <c r="Z62" s="285">
        <f t="shared" si="80"/>
        <v>0</v>
      </c>
      <c r="AA62" s="285">
        <f t="shared" si="80"/>
        <v>0</v>
      </c>
      <c r="AB62" s="285">
        <f t="shared" si="80"/>
        <v>0</v>
      </c>
      <c r="AC62" s="285">
        <f t="shared" si="80"/>
        <v>0</v>
      </c>
      <c r="AD62" s="285"/>
      <c r="AE62" s="528"/>
      <c r="AF62" s="528"/>
    </row>
    <row r="63" spans="1:32" s="535" customFormat="1" ht="12.75" x14ac:dyDescent="0.2">
      <c r="A63" s="530"/>
      <c r="B63" s="658" t="s">
        <v>69</v>
      </c>
      <c r="C63" s="659"/>
      <c r="D63" s="284"/>
      <c r="E63" s="285">
        <f>IF(D63&gt;D57,D57,D63)</f>
        <v>0</v>
      </c>
      <c r="F63" s="285">
        <f t="shared" ref="F63:AC63" si="81">IF(E63&gt;E57,E57,E63)</f>
        <v>0</v>
      </c>
      <c r="G63" s="285">
        <f t="shared" si="81"/>
        <v>0</v>
      </c>
      <c r="H63" s="285">
        <f t="shared" si="81"/>
        <v>0</v>
      </c>
      <c r="I63" s="285">
        <f t="shared" si="81"/>
        <v>0</v>
      </c>
      <c r="J63" s="285">
        <f t="shared" si="81"/>
        <v>0</v>
      </c>
      <c r="K63" s="285">
        <f t="shared" si="81"/>
        <v>0</v>
      </c>
      <c r="L63" s="285">
        <f t="shared" si="81"/>
        <v>0</v>
      </c>
      <c r="M63" s="285">
        <f t="shared" si="81"/>
        <v>0</v>
      </c>
      <c r="N63" s="285">
        <f t="shared" si="81"/>
        <v>0</v>
      </c>
      <c r="O63" s="285">
        <f t="shared" si="81"/>
        <v>0</v>
      </c>
      <c r="P63" s="285">
        <f t="shared" si="81"/>
        <v>0</v>
      </c>
      <c r="Q63" s="285">
        <f t="shared" si="81"/>
        <v>0</v>
      </c>
      <c r="R63" s="285">
        <f t="shared" si="81"/>
        <v>0</v>
      </c>
      <c r="S63" s="285">
        <f t="shared" si="81"/>
        <v>0</v>
      </c>
      <c r="T63" s="285">
        <f t="shared" si="81"/>
        <v>0</v>
      </c>
      <c r="U63" s="285">
        <f t="shared" si="81"/>
        <v>0</v>
      </c>
      <c r="V63" s="285">
        <f t="shared" si="81"/>
        <v>0</v>
      </c>
      <c r="W63" s="285">
        <f t="shared" si="81"/>
        <v>0</v>
      </c>
      <c r="X63" s="285">
        <f t="shared" si="81"/>
        <v>0</v>
      </c>
      <c r="Y63" s="285">
        <f t="shared" si="81"/>
        <v>0</v>
      </c>
      <c r="Z63" s="285">
        <f t="shared" si="81"/>
        <v>0</v>
      </c>
      <c r="AA63" s="285">
        <f t="shared" si="81"/>
        <v>0</v>
      </c>
      <c r="AB63" s="285">
        <f t="shared" si="81"/>
        <v>0</v>
      </c>
      <c r="AC63" s="285">
        <f t="shared" si="81"/>
        <v>0</v>
      </c>
      <c r="AD63" s="285"/>
      <c r="AE63" s="528"/>
      <c r="AF63" s="528"/>
    </row>
    <row r="64" spans="1:32" s="535" customFormat="1" ht="12.75" x14ac:dyDescent="0.2">
      <c r="A64" s="530"/>
      <c r="B64" s="658" t="s">
        <v>70</v>
      </c>
      <c r="C64" s="659"/>
      <c r="D64" s="284"/>
      <c r="E64" s="285">
        <f>IF(D64&gt;D58,D58,D64)</f>
        <v>0</v>
      </c>
      <c r="F64" s="285">
        <f t="shared" ref="F64:AC64" si="82">IF(E64&gt;E58,E58,E64)</f>
        <v>0</v>
      </c>
      <c r="G64" s="285">
        <f t="shared" si="82"/>
        <v>0</v>
      </c>
      <c r="H64" s="285">
        <f t="shared" si="82"/>
        <v>0</v>
      </c>
      <c r="I64" s="285">
        <f t="shared" si="82"/>
        <v>0</v>
      </c>
      <c r="J64" s="285">
        <f t="shared" si="82"/>
        <v>0</v>
      </c>
      <c r="K64" s="285">
        <f t="shared" si="82"/>
        <v>0</v>
      </c>
      <c r="L64" s="285">
        <f t="shared" si="82"/>
        <v>0</v>
      </c>
      <c r="M64" s="285">
        <f t="shared" si="82"/>
        <v>0</v>
      </c>
      <c r="N64" s="285">
        <f t="shared" si="82"/>
        <v>0</v>
      </c>
      <c r="O64" s="285">
        <f t="shared" si="82"/>
        <v>0</v>
      </c>
      <c r="P64" s="285">
        <f t="shared" si="82"/>
        <v>0</v>
      </c>
      <c r="Q64" s="285">
        <f t="shared" si="82"/>
        <v>0</v>
      </c>
      <c r="R64" s="285">
        <f t="shared" si="82"/>
        <v>0</v>
      </c>
      <c r="S64" s="285">
        <f t="shared" si="82"/>
        <v>0</v>
      </c>
      <c r="T64" s="285">
        <f t="shared" si="82"/>
        <v>0</v>
      </c>
      <c r="U64" s="285">
        <f t="shared" si="82"/>
        <v>0</v>
      </c>
      <c r="V64" s="285">
        <f t="shared" si="82"/>
        <v>0</v>
      </c>
      <c r="W64" s="285">
        <f t="shared" si="82"/>
        <v>0</v>
      </c>
      <c r="X64" s="285">
        <f t="shared" si="82"/>
        <v>0</v>
      </c>
      <c r="Y64" s="285">
        <f t="shared" si="82"/>
        <v>0</v>
      </c>
      <c r="Z64" s="285">
        <f t="shared" si="82"/>
        <v>0</v>
      </c>
      <c r="AA64" s="285">
        <f t="shared" si="82"/>
        <v>0</v>
      </c>
      <c r="AB64" s="285">
        <f t="shared" si="82"/>
        <v>0</v>
      </c>
      <c r="AC64" s="285">
        <f t="shared" si="82"/>
        <v>0</v>
      </c>
      <c r="AD64" s="285"/>
    </row>
    <row r="65" spans="1:30" s="528" customFormat="1" ht="12.75" x14ac:dyDescent="0.2">
      <c r="A65" s="530"/>
      <c r="B65" s="660" t="s">
        <v>72</v>
      </c>
      <c r="C65" s="661"/>
      <c r="D65" s="663">
        <f>SUM(D61:D64)</f>
        <v>0</v>
      </c>
      <c r="E65" s="663">
        <f t="shared" ref="E65:AC65" si="83">SUM(E61:E64)</f>
        <v>0</v>
      </c>
      <c r="F65" s="663">
        <f t="shared" si="83"/>
        <v>0</v>
      </c>
      <c r="G65" s="663">
        <f t="shared" si="83"/>
        <v>0</v>
      </c>
      <c r="H65" s="663">
        <f t="shared" si="83"/>
        <v>0</v>
      </c>
      <c r="I65" s="663">
        <f t="shared" si="83"/>
        <v>0</v>
      </c>
      <c r="J65" s="663">
        <f t="shared" si="83"/>
        <v>0</v>
      </c>
      <c r="K65" s="663">
        <f t="shared" si="83"/>
        <v>0</v>
      </c>
      <c r="L65" s="663">
        <f t="shared" si="83"/>
        <v>0</v>
      </c>
      <c r="M65" s="663">
        <f t="shared" si="83"/>
        <v>0</v>
      </c>
      <c r="N65" s="663">
        <f t="shared" si="83"/>
        <v>0</v>
      </c>
      <c r="O65" s="663">
        <f t="shared" si="83"/>
        <v>0</v>
      </c>
      <c r="P65" s="663">
        <f t="shared" si="83"/>
        <v>0</v>
      </c>
      <c r="Q65" s="663">
        <f t="shared" si="83"/>
        <v>0</v>
      </c>
      <c r="R65" s="663">
        <f t="shared" si="83"/>
        <v>0</v>
      </c>
      <c r="S65" s="663">
        <f t="shared" si="83"/>
        <v>0</v>
      </c>
      <c r="T65" s="663">
        <f t="shared" si="83"/>
        <v>0</v>
      </c>
      <c r="U65" s="663">
        <f t="shared" si="83"/>
        <v>0</v>
      </c>
      <c r="V65" s="663">
        <f t="shared" si="83"/>
        <v>0</v>
      </c>
      <c r="W65" s="663">
        <f t="shared" si="83"/>
        <v>0</v>
      </c>
      <c r="X65" s="663">
        <f t="shared" si="83"/>
        <v>0</v>
      </c>
      <c r="Y65" s="663">
        <f t="shared" si="83"/>
        <v>0</v>
      </c>
      <c r="Z65" s="663">
        <f t="shared" si="83"/>
        <v>0</v>
      </c>
      <c r="AA65" s="663">
        <f t="shared" si="83"/>
        <v>0</v>
      </c>
      <c r="AB65" s="663">
        <f t="shared" si="83"/>
        <v>0</v>
      </c>
      <c r="AC65" s="663">
        <f t="shared" si="83"/>
        <v>0</v>
      </c>
      <c r="AD65" s="622"/>
    </row>
    <row r="66" spans="1:30" s="535" customFormat="1" ht="12.75" x14ac:dyDescent="0.2"/>
  </sheetData>
  <sheetProtection algorithmName="SHA-512" hashValue="OpRjti8WO8qVHKgZTY+4u9JSfV0en9lOI7r9Vs6GHaJUuQyt5USIhWxNPxKF8LTDaFUELBPUyvbQN8nF69Ms/w==" saltValue="SbcIOaEUlNIxNUlLY/arEw==" spinCount="100000" sheet="1" objects="1" scenarios="1" formatCells="0" formatColumns="0" formatRows="0"/>
  <mergeCells count="4">
    <mergeCell ref="AD4:AD6"/>
    <mergeCell ref="D4:D6"/>
    <mergeCell ref="C4:C6"/>
    <mergeCell ref="A1:D1"/>
  </mergeCells>
  <dataValidations count="1">
    <dataValidation operator="equal" allowBlank="1" showErrorMessage="1" errorTitle="Jāievada pozitīvs skaitlis" error="Jāievada pozitīvs skaitlis" sqref="C54:D65 E65:AC65 E55:AD58 E59:AC59 E61:AD64">
      <formula1>0</formula1>
      <formula2>0</formula2>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74"/>
  <sheetViews>
    <sheetView workbookViewId="0">
      <pane xSplit="3" ySplit="6" topLeftCell="N43" activePane="bottomRight" state="frozen"/>
      <selection pane="topRight" activeCell="D1" sqref="D1"/>
      <selection pane="bottomLeft" activeCell="A7" sqref="A7"/>
      <selection pane="bottomRight" activeCell="C72" sqref="C72"/>
    </sheetView>
  </sheetViews>
  <sheetFormatPr defaultRowHeight="15" x14ac:dyDescent="0.25"/>
  <cols>
    <col min="1" max="1" width="9.140625" style="430"/>
    <col min="2" max="2" width="45" style="666" customWidth="1"/>
    <col min="3" max="3" width="9.140625" style="430"/>
    <col min="4" max="4" width="12.5703125" style="430" customWidth="1"/>
    <col min="5" max="6" width="12.140625" style="430" bestFit="1" customWidth="1"/>
    <col min="7" max="13" width="11.7109375" style="430" bestFit="1" customWidth="1"/>
    <col min="14" max="29" width="11.42578125" style="430" bestFit="1" customWidth="1"/>
    <col min="30" max="30" width="12.42578125" style="430" bestFit="1" customWidth="1"/>
    <col min="31" max="16384" width="9.140625" style="430"/>
  </cols>
  <sheetData>
    <row r="1" spans="1:30" s="528" customFormat="1" ht="26.25" x14ac:dyDescent="0.2">
      <c r="A1" s="919" t="s">
        <v>499</v>
      </c>
      <c r="B1" s="919"/>
      <c r="C1" s="919"/>
      <c r="D1" s="919"/>
    </row>
    <row r="2" spans="1:30" s="528" customFormat="1" ht="21" x14ac:dyDescent="0.35">
      <c r="A2" s="614" t="s">
        <v>500</v>
      </c>
      <c r="B2" s="667"/>
    </row>
    <row r="3" spans="1:30" s="528" customFormat="1" ht="12.75" x14ac:dyDescent="0.2">
      <c r="B3" s="667"/>
    </row>
    <row r="4" spans="1:30" s="202" customFormat="1" ht="12.75" x14ac:dyDescent="0.2">
      <c r="A4" s="12"/>
      <c r="B4" s="668"/>
      <c r="C4" s="916" t="s">
        <v>53</v>
      </c>
      <c r="D4" s="913" t="s">
        <v>52</v>
      </c>
      <c r="E4" s="12"/>
      <c r="F4" s="12"/>
      <c r="G4" s="12"/>
      <c r="H4" s="12"/>
      <c r="I4" s="12"/>
      <c r="J4" s="12"/>
      <c r="K4" s="12"/>
      <c r="L4" s="12"/>
      <c r="M4" s="12"/>
      <c r="N4" s="12"/>
      <c r="O4" s="12"/>
      <c r="P4" s="12"/>
      <c r="Q4" s="12"/>
      <c r="R4" s="12"/>
      <c r="S4" s="12"/>
      <c r="T4" s="12"/>
      <c r="U4" s="12"/>
      <c r="V4" s="12"/>
      <c r="W4" s="12"/>
      <c r="X4" s="12"/>
      <c r="Y4" s="12"/>
      <c r="Z4" s="12"/>
      <c r="AA4" s="12"/>
      <c r="AB4" s="12"/>
      <c r="AC4" s="12"/>
      <c r="AD4" s="910" t="s">
        <v>45</v>
      </c>
    </row>
    <row r="5" spans="1:30" s="202" customFormat="1" ht="12.75" x14ac:dyDescent="0.2">
      <c r="A5" s="24"/>
      <c r="B5" s="669"/>
      <c r="C5" s="917"/>
      <c r="D5" s="914"/>
      <c r="E5" s="820">
        <v>0</v>
      </c>
      <c r="F5" s="820">
        <f>1+E5</f>
        <v>1</v>
      </c>
      <c r="G5" s="820">
        <f t="shared" ref="G5:AC5" si="0">1+F5</f>
        <v>2</v>
      </c>
      <c r="H5" s="820">
        <f t="shared" si="0"/>
        <v>3</v>
      </c>
      <c r="I5" s="820">
        <f t="shared" si="0"/>
        <v>4</v>
      </c>
      <c r="J5" s="820">
        <f t="shared" si="0"/>
        <v>5</v>
      </c>
      <c r="K5" s="820">
        <f t="shared" si="0"/>
        <v>6</v>
      </c>
      <c r="L5" s="820">
        <f t="shared" si="0"/>
        <v>7</v>
      </c>
      <c r="M5" s="820">
        <f t="shared" si="0"/>
        <v>8</v>
      </c>
      <c r="N5" s="820">
        <f t="shared" si="0"/>
        <v>9</v>
      </c>
      <c r="O5" s="820">
        <f t="shared" si="0"/>
        <v>10</v>
      </c>
      <c r="P5" s="820">
        <f t="shared" si="0"/>
        <v>11</v>
      </c>
      <c r="Q5" s="820">
        <f t="shared" si="0"/>
        <v>12</v>
      </c>
      <c r="R5" s="820">
        <f t="shared" si="0"/>
        <v>13</v>
      </c>
      <c r="S5" s="820">
        <f t="shared" si="0"/>
        <v>14</v>
      </c>
      <c r="T5" s="820">
        <f t="shared" si="0"/>
        <v>15</v>
      </c>
      <c r="U5" s="820">
        <f t="shared" si="0"/>
        <v>16</v>
      </c>
      <c r="V5" s="820">
        <f t="shared" si="0"/>
        <v>17</v>
      </c>
      <c r="W5" s="820">
        <f t="shared" si="0"/>
        <v>18</v>
      </c>
      <c r="X5" s="820">
        <f t="shared" si="0"/>
        <v>19</v>
      </c>
      <c r="Y5" s="820">
        <f t="shared" si="0"/>
        <v>20</v>
      </c>
      <c r="Z5" s="820">
        <f t="shared" si="0"/>
        <v>21</v>
      </c>
      <c r="AA5" s="820">
        <f t="shared" si="0"/>
        <v>22</v>
      </c>
      <c r="AB5" s="820">
        <f t="shared" si="0"/>
        <v>23</v>
      </c>
      <c r="AC5" s="820">
        <f t="shared" si="0"/>
        <v>24</v>
      </c>
      <c r="AD5" s="911"/>
    </row>
    <row r="6" spans="1:30" s="202" customFormat="1" ht="24.75" customHeight="1" x14ac:dyDescent="0.2">
      <c r="A6" s="15"/>
      <c r="B6" s="670" t="s">
        <v>44</v>
      </c>
      <c r="C6" s="918"/>
      <c r="D6" s="915"/>
      <c r="E6" s="821">
        <f>Titullapa!D9</f>
        <v>2017</v>
      </c>
      <c r="F6" s="821">
        <f>E6+1</f>
        <v>2018</v>
      </c>
      <c r="G6" s="821">
        <f>F6+1</f>
        <v>2019</v>
      </c>
      <c r="H6" s="821">
        <f t="shared" ref="H6:AC6" si="1">G6+1</f>
        <v>2020</v>
      </c>
      <c r="I6" s="821">
        <f t="shared" si="1"/>
        <v>2021</v>
      </c>
      <c r="J6" s="821">
        <f t="shared" si="1"/>
        <v>2022</v>
      </c>
      <c r="K6" s="821">
        <f t="shared" si="1"/>
        <v>2023</v>
      </c>
      <c r="L6" s="821">
        <f t="shared" si="1"/>
        <v>2024</v>
      </c>
      <c r="M6" s="821">
        <f t="shared" si="1"/>
        <v>2025</v>
      </c>
      <c r="N6" s="821">
        <f t="shared" si="1"/>
        <v>2026</v>
      </c>
      <c r="O6" s="821">
        <f t="shared" si="1"/>
        <v>2027</v>
      </c>
      <c r="P6" s="821">
        <f t="shared" si="1"/>
        <v>2028</v>
      </c>
      <c r="Q6" s="821">
        <f t="shared" si="1"/>
        <v>2029</v>
      </c>
      <c r="R6" s="821">
        <f t="shared" si="1"/>
        <v>2030</v>
      </c>
      <c r="S6" s="821">
        <f t="shared" si="1"/>
        <v>2031</v>
      </c>
      <c r="T6" s="821">
        <f t="shared" si="1"/>
        <v>2032</v>
      </c>
      <c r="U6" s="821">
        <f t="shared" si="1"/>
        <v>2033</v>
      </c>
      <c r="V6" s="821">
        <f t="shared" si="1"/>
        <v>2034</v>
      </c>
      <c r="W6" s="821">
        <f t="shared" si="1"/>
        <v>2035</v>
      </c>
      <c r="X6" s="821">
        <f t="shared" si="1"/>
        <v>2036</v>
      </c>
      <c r="Y6" s="821">
        <f t="shared" si="1"/>
        <v>2037</v>
      </c>
      <c r="Z6" s="821">
        <f t="shared" si="1"/>
        <v>2038</v>
      </c>
      <c r="AA6" s="821">
        <f t="shared" si="1"/>
        <v>2039</v>
      </c>
      <c r="AB6" s="821">
        <f t="shared" si="1"/>
        <v>2040</v>
      </c>
      <c r="AC6" s="821">
        <f t="shared" si="1"/>
        <v>2041</v>
      </c>
      <c r="AD6" s="912"/>
    </row>
    <row r="7" spans="1:30" s="202" customFormat="1" ht="12.75" x14ac:dyDescent="0.2">
      <c r="A7" s="17"/>
      <c r="B7" s="671"/>
      <c r="C7" s="17"/>
      <c r="D7" s="17"/>
      <c r="E7" s="19"/>
      <c r="F7" s="19"/>
      <c r="G7" s="19"/>
      <c r="H7" s="19"/>
      <c r="I7" s="19"/>
      <c r="J7" s="19"/>
      <c r="K7" s="19"/>
      <c r="L7" s="19"/>
      <c r="M7" s="19"/>
      <c r="N7" s="19"/>
      <c r="O7" s="19"/>
      <c r="P7" s="19"/>
      <c r="Q7" s="19"/>
      <c r="R7" s="19"/>
      <c r="S7" s="19"/>
    </row>
    <row r="8" spans="1:30" s="202" customFormat="1" ht="12.75" x14ac:dyDescent="0.2">
      <c r="A8" s="21" t="s">
        <v>46</v>
      </c>
      <c r="B8" s="672"/>
      <c r="C8" s="21"/>
      <c r="D8" s="21"/>
      <c r="E8" s="22"/>
      <c r="F8" s="22"/>
      <c r="G8" s="22"/>
      <c r="H8" s="22"/>
      <c r="I8" s="22"/>
      <c r="J8" s="22"/>
      <c r="K8" s="22"/>
      <c r="L8" s="22"/>
      <c r="M8" s="22"/>
      <c r="N8" s="22"/>
      <c r="O8" s="22"/>
      <c r="P8" s="22"/>
      <c r="Q8" s="22"/>
      <c r="R8" s="22"/>
      <c r="S8" s="22"/>
      <c r="T8" s="22"/>
      <c r="U8" s="22"/>
      <c r="V8" s="22"/>
      <c r="W8" s="22"/>
      <c r="X8" s="22"/>
      <c r="Y8" s="22"/>
      <c r="Z8" s="22"/>
      <c r="AA8" s="22"/>
      <c r="AB8" s="22"/>
      <c r="AC8" s="22"/>
      <c r="AD8" s="644"/>
    </row>
    <row r="9" spans="1:30" s="202" customFormat="1" ht="12.75" x14ac:dyDescent="0.2">
      <c r="A9" s="645"/>
      <c r="B9" s="673"/>
      <c r="C9" s="645"/>
      <c r="D9" s="645"/>
      <c r="E9" s="646"/>
      <c r="F9" s="646"/>
      <c r="G9" s="646"/>
      <c r="H9" s="646"/>
      <c r="I9" s="646"/>
      <c r="J9" s="646"/>
      <c r="K9" s="646"/>
      <c r="L9" s="646"/>
      <c r="M9" s="646"/>
      <c r="N9" s="646"/>
      <c r="O9" s="646"/>
      <c r="P9" s="646"/>
      <c r="Q9" s="646"/>
      <c r="R9" s="646"/>
      <c r="S9" s="646"/>
      <c r="T9" s="533"/>
      <c r="U9" s="533"/>
      <c r="V9" s="533"/>
      <c r="W9" s="533"/>
      <c r="X9" s="533"/>
      <c r="Y9" s="533"/>
      <c r="Z9" s="533"/>
      <c r="AA9" s="533"/>
      <c r="AB9" s="533"/>
      <c r="AC9" s="533"/>
      <c r="AD9" s="533"/>
    </row>
    <row r="10" spans="1:30" s="202" customFormat="1" ht="13.5" customHeight="1" x14ac:dyDescent="0.2">
      <c r="A10" s="647">
        <v>1</v>
      </c>
      <c r="B10" s="674" t="s">
        <v>88</v>
      </c>
      <c r="C10" s="648"/>
      <c r="D10" s="650">
        <f>SUM(D11:D20)</f>
        <v>0</v>
      </c>
      <c r="E10" s="650">
        <f t="shared" ref="E10:AC10" si="2">SUM(E11:E20)</f>
        <v>42000</v>
      </c>
      <c r="F10" s="650">
        <f t="shared" si="2"/>
        <v>42000</v>
      </c>
      <c r="G10" s="650">
        <f t="shared" si="2"/>
        <v>42000</v>
      </c>
      <c r="H10" s="650">
        <f t="shared" si="2"/>
        <v>42000</v>
      </c>
      <c r="I10" s="650">
        <f t="shared" si="2"/>
        <v>42000</v>
      </c>
      <c r="J10" s="650">
        <f t="shared" si="2"/>
        <v>42000</v>
      </c>
      <c r="K10" s="650">
        <f t="shared" si="2"/>
        <v>42000</v>
      </c>
      <c r="L10" s="650">
        <f t="shared" si="2"/>
        <v>42000</v>
      </c>
      <c r="M10" s="650">
        <f t="shared" si="2"/>
        <v>42000</v>
      </c>
      <c r="N10" s="650">
        <f t="shared" si="2"/>
        <v>42000</v>
      </c>
      <c r="O10" s="650">
        <f t="shared" si="2"/>
        <v>42000</v>
      </c>
      <c r="P10" s="650">
        <f t="shared" si="2"/>
        <v>42000</v>
      </c>
      <c r="Q10" s="650">
        <f t="shared" si="2"/>
        <v>42000</v>
      </c>
      <c r="R10" s="650">
        <f t="shared" si="2"/>
        <v>42000</v>
      </c>
      <c r="S10" s="650">
        <f t="shared" si="2"/>
        <v>42000</v>
      </c>
      <c r="T10" s="650">
        <f t="shared" si="2"/>
        <v>42000</v>
      </c>
      <c r="U10" s="650">
        <f t="shared" si="2"/>
        <v>42000</v>
      </c>
      <c r="V10" s="650">
        <f t="shared" si="2"/>
        <v>42000</v>
      </c>
      <c r="W10" s="650">
        <f t="shared" si="2"/>
        <v>42000</v>
      </c>
      <c r="X10" s="650">
        <f t="shared" si="2"/>
        <v>42000</v>
      </c>
      <c r="Y10" s="650">
        <f t="shared" si="2"/>
        <v>42000</v>
      </c>
      <c r="Z10" s="650">
        <f t="shared" si="2"/>
        <v>42000</v>
      </c>
      <c r="AA10" s="650">
        <f t="shared" si="2"/>
        <v>42000</v>
      </c>
      <c r="AB10" s="650">
        <f t="shared" si="2"/>
        <v>42000</v>
      </c>
      <c r="AC10" s="650">
        <f t="shared" si="2"/>
        <v>42000</v>
      </c>
      <c r="AD10" s="650">
        <f>SUM(E10:AC10)</f>
        <v>1050000</v>
      </c>
    </row>
    <row r="11" spans="1:30" s="611" customFormat="1" ht="12.75" x14ac:dyDescent="0.2">
      <c r="A11" s="675" t="str">
        <f>'2.DL Naudas plūsma bez projekta'!A11</f>
        <v>1.1.</v>
      </c>
      <c r="B11" s="649">
        <f>'2.DL Naudas plūsma bez projekta'!B11</f>
        <v>0</v>
      </c>
      <c r="C11" s="649" t="str">
        <f>'2.DL Naudas plūsma bez projekta'!C11</f>
        <v>EUR</v>
      </c>
      <c r="D11" s="649">
        <f>'2.DL Naudas plūsma bez projekta'!D11</f>
        <v>0</v>
      </c>
      <c r="E11" s="641">
        <v>42000</v>
      </c>
      <c r="F11" s="641">
        <v>42000</v>
      </c>
      <c r="G11" s="641">
        <v>42000</v>
      </c>
      <c r="H11" s="641">
        <v>42000</v>
      </c>
      <c r="I11" s="641">
        <v>42000</v>
      </c>
      <c r="J11" s="641">
        <v>42000</v>
      </c>
      <c r="K11" s="641">
        <v>42000</v>
      </c>
      <c r="L11" s="641">
        <v>42000</v>
      </c>
      <c r="M11" s="641">
        <v>42000</v>
      </c>
      <c r="N11" s="641">
        <v>42000</v>
      </c>
      <c r="O11" s="641">
        <v>42000</v>
      </c>
      <c r="P11" s="641">
        <v>42000</v>
      </c>
      <c r="Q11" s="641">
        <v>42000</v>
      </c>
      <c r="R11" s="641">
        <v>42000</v>
      </c>
      <c r="S11" s="641">
        <v>42000</v>
      </c>
      <c r="T11" s="641">
        <v>42000</v>
      </c>
      <c r="U11" s="641">
        <v>42000</v>
      </c>
      <c r="V11" s="641">
        <v>42000</v>
      </c>
      <c r="W11" s="641">
        <v>42000</v>
      </c>
      <c r="X11" s="641">
        <v>42000</v>
      </c>
      <c r="Y11" s="641">
        <v>42000</v>
      </c>
      <c r="Z11" s="641">
        <v>42000</v>
      </c>
      <c r="AA11" s="641">
        <v>42000</v>
      </c>
      <c r="AB11" s="641">
        <v>42000</v>
      </c>
      <c r="AC11" s="641">
        <v>42000</v>
      </c>
      <c r="AD11" s="618">
        <f>SUM(E11:AC11)</f>
        <v>1050000</v>
      </c>
    </row>
    <row r="12" spans="1:30" s="611" customFormat="1" ht="12.75" x14ac:dyDescent="0.2">
      <c r="A12" s="675" t="str">
        <f>'2.DL Naudas plūsma bez projekta'!A12</f>
        <v>1.2.</v>
      </c>
      <c r="B12" s="649">
        <f>'2.DL Naudas plūsma bez projekta'!B12</f>
        <v>0</v>
      </c>
      <c r="C12" s="649" t="str">
        <f>'2.DL Naudas plūsma bez projekta'!C12</f>
        <v>EUR</v>
      </c>
      <c r="D12" s="649">
        <f>'2.DL Naudas plūsma bez projekta'!D12</f>
        <v>0</v>
      </c>
      <c r="E12" s="665"/>
      <c r="F12" s="665"/>
      <c r="G12" s="665"/>
      <c r="H12" s="665"/>
      <c r="I12" s="665"/>
      <c r="J12" s="665"/>
      <c r="K12" s="665"/>
      <c r="L12" s="665"/>
      <c r="M12" s="665"/>
      <c r="N12" s="665"/>
      <c r="O12" s="665"/>
      <c r="P12" s="665"/>
      <c r="Q12" s="665"/>
      <c r="R12" s="665"/>
      <c r="S12" s="665"/>
      <c r="T12" s="665"/>
      <c r="U12" s="665"/>
      <c r="V12" s="665"/>
      <c r="W12" s="665"/>
      <c r="X12" s="665"/>
      <c r="Y12" s="665"/>
      <c r="Z12" s="665"/>
      <c r="AA12" s="665"/>
      <c r="AB12" s="665"/>
      <c r="AC12" s="665"/>
      <c r="AD12" s="618">
        <f t="shared" ref="AD12:AD20" si="3">SUM(E12:AC12)</f>
        <v>0</v>
      </c>
    </row>
    <row r="13" spans="1:30" s="535" customFormat="1" ht="19.5" customHeight="1" x14ac:dyDescent="0.2">
      <c r="A13" s="675" t="str">
        <f>'2.DL Naudas plūsma bez projekta'!A13</f>
        <v>1.3.</v>
      </c>
      <c r="B13" s="649">
        <f>'2.DL Naudas plūsma bez projekta'!B13</f>
        <v>0</v>
      </c>
      <c r="C13" s="649" t="str">
        <f>'2.DL Naudas plūsma bez projekta'!C13</f>
        <v>EUR</v>
      </c>
      <c r="D13" s="649">
        <f>'2.DL Naudas plūsma bez projekta'!D13</f>
        <v>0</v>
      </c>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8">
        <f t="shared" si="3"/>
        <v>0</v>
      </c>
    </row>
    <row r="14" spans="1:30" s="535" customFormat="1" ht="12.75" x14ac:dyDescent="0.2">
      <c r="A14" s="675" t="str">
        <f>'2.DL Naudas plūsma bez projekta'!A14</f>
        <v>1.4.</v>
      </c>
      <c r="B14" s="649">
        <f>'2.DL Naudas plūsma bez projekta'!B14</f>
        <v>0</v>
      </c>
      <c r="C14" s="649" t="str">
        <f>'2.DL Naudas plūsma bez projekta'!C14</f>
        <v>EUR</v>
      </c>
      <c r="D14" s="649">
        <f>'2.DL Naudas plūsma bez projekta'!D14</f>
        <v>0</v>
      </c>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8">
        <f t="shared" si="3"/>
        <v>0</v>
      </c>
    </row>
    <row r="15" spans="1:30" s="611" customFormat="1" ht="25.5" customHeight="1" x14ac:dyDescent="0.2">
      <c r="A15" s="675" t="str">
        <f>'2.DL Naudas plūsma bez projekta'!A15</f>
        <v>1.5.</v>
      </c>
      <c r="B15" s="649">
        <f>'2.DL Naudas plūsma bez projekta'!B15</f>
        <v>0</v>
      </c>
      <c r="C15" s="649" t="str">
        <f>'2.DL Naudas plūsma bez projekta'!C15</f>
        <v>EUR</v>
      </c>
      <c r="D15" s="649">
        <f>'2.DL Naudas plūsma bez projekta'!D15</f>
        <v>0</v>
      </c>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8">
        <f t="shared" si="3"/>
        <v>0</v>
      </c>
    </row>
    <row r="16" spans="1:30" s="535" customFormat="1" ht="12.75" x14ac:dyDescent="0.2">
      <c r="A16" s="675" t="str">
        <f>'2.DL Naudas plūsma bez projekta'!A16</f>
        <v>1.6.</v>
      </c>
      <c r="B16" s="649">
        <f>'2.DL Naudas plūsma bez projekta'!B16</f>
        <v>0</v>
      </c>
      <c r="C16" s="649" t="str">
        <f>'2.DL Naudas plūsma bez projekta'!C16</f>
        <v>EUR</v>
      </c>
      <c r="D16" s="649">
        <f>'2.DL Naudas plūsma bez projekta'!D16</f>
        <v>0</v>
      </c>
      <c r="E16" s="612"/>
      <c r="F16" s="612"/>
      <c r="G16" s="612"/>
      <c r="H16" s="612"/>
      <c r="I16" s="612"/>
      <c r="J16" s="612"/>
      <c r="K16" s="612"/>
      <c r="L16" s="612"/>
      <c r="M16" s="612"/>
      <c r="N16" s="612"/>
      <c r="O16" s="612"/>
      <c r="P16" s="612"/>
      <c r="Q16" s="612"/>
      <c r="R16" s="612"/>
      <c r="S16" s="612"/>
      <c r="T16" s="612"/>
      <c r="U16" s="612"/>
      <c r="V16" s="612"/>
      <c r="W16" s="612"/>
      <c r="X16" s="612"/>
      <c r="Y16" s="612"/>
      <c r="Z16" s="612"/>
      <c r="AA16" s="612"/>
      <c r="AB16" s="612"/>
      <c r="AC16" s="612"/>
      <c r="AD16" s="618">
        <f t="shared" si="3"/>
        <v>0</v>
      </c>
    </row>
    <row r="17" spans="1:30" s="535" customFormat="1" ht="12.75" x14ac:dyDescent="0.2">
      <c r="A17" s="675" t="str">
        <f>'2.DL Naudas plūsma bez projekta'!A17</f>
        <v>1.7.</v>
      </c>
      <c r="B17" s="649">
        <f>'2.DL Naudas plūsma bez projekta'!B17</f>
        <v>0</v>
      </c>
      <c r="C17" s="649" t="str">
        <f>'2.DL Naudas plūsma bez projekta'!C17</f>
        <v>EUR</v>
      </c>
      <c r="D17" s="649">
        <f>'2.DL Naudas plūsma bez projekta'!D17</f>
        <v>0</v>
      </c>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c r="AD17" s="618">
        <f t="shared" si="3"/>
        <v>0</v>
      </c>
    </row>
    <row r="18" spans="1:30" s="535" customFormat="1" ht="12.75" x14ac:dyDescent="0.2">
      <c r="A18" s="675" t="str">
        <f>'2.DL Naudas plūsma bez projekta'!A18</f>
        <v>1.8.</v>
      </c>
      <c r="B18" s="649">
        <f>'2.DL Naudas plūsma bez projekta'!B18</f>
        <v>0</v>
      </c>
      <c r="C18" s="649" t="str">
        <f>'2.DL Naudas plūsma bez projekta'!C18</f>
        <v>EUR</v>
      </c>
      <c r="D18" s="649">
        <f>'2.DL Naudas plūsma bez projekta'!D18</f>
        <v>0</v>
      </c>
      <c r="E18" s="612"/>
      <c r="F18" s="612"/>
      <c r="G18" s="612"/>
      <c r="H18" s="612"/>
      <c r="I18" s="612"/>
      <c r="J18" s="612"/>
      <c r="K18" s="612"/>
      <c r="L18" s="612"/>
      <c r="M18" s="612"/>
      <c r="N18" s="612"/>
      <c r="O18" s="612"/>
      <c r="P18" s="612"/>
      <c r="Q18" s="612"/>
      <c r="R18" s="612"/>
      <c r="S18" s="612"/>
      <c r="T18" s="612"/>
      <c r="U18" s="612"/>
      <c r="V18" s="612"/>
      <c r="W18" s="612"/>
      <c r="X18" s="612"/>
      <c r="Y18" s="612"/>
      <c r="Z18" s="612"/>
      <c r="AA18" s="612"/>
      <c r="AB18" s="612"/>
      <c r="AC18" s="612"/>
      <c r="AD18" s="618">
        <f t="shared" si="3"/>
        <v>0</v>
      </c>
    </row>
    <row r="19" spans="1:30" s="611" customFormat="1" ht="24" customHeight="1" x14ac:dyDescent="0.2">
      <c r="A19" s="675" t="str">
        <f>'2.DL Naudas plūsma bez projekta'!A19</f>
        <v>1.9.</v>
      </c>
      <c r="B19" s="649">
        <f>'2.DL Naudas plūsma bez projekta'!B19</f>
        <v>0</v>
      </c>
      <c r="C19" s="649" t="str">
        <f>'2.DL Naudas plūsma bez projekta'!C19</f>
        <v>EUR</v>
      </c>
      <c r="D19" s="649">
        <f>'2.DL Naudas plūsma bez projekta'!D19</f>
        <v>0</v>
      </c>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8">
        <f t="shared" si="3"/>
        <v>0</v>
      </c>
    </row>
    <row r="20" spans="1:30" s="535" customFormat="1" ht="12.75" x14ac:dyDescent="0.2">
      <c r="A20" s="675" t="str">
        <f>'2.DL Naudas plūsma bez projekta'!A20</f>
        <v>1.10.</v>
      </c>
      <c r="B20" s="649">
        <f>'2.DL Naudas plūsma bez projekta'!B20</f>
        <v>0</v>
      </c>
      <c r="C20" s="649" t="str">
        <f>'2.DL Naudas plūsma bez projekta'!C20</f>
        <v>EUR</v>
      </c>
      <c r="D20" s="649">
        <f>'2.DL Naudas plūsma bez projekta'!D20</f>
        <v>0</v>
      </c>
      <c r="E20" s="612"/>
      <c r="F20" s="612"/>
      <c r="G20" s="612"/>
      <c r="H20" s="612"/>
      <c r="I20" s="612"/>
      <c r="J20" s="612"/>
      <c r="K20" s="612"/>
      <c r="L20" s="612"/>
      <c r="M20" s="612"/>
      <c r="N20" s="612"/>
      <c r="O20" s="612"/>
      <c r="P20" s="612"/>
      <c r="Q20" s="612"/>
      <c r="R20" s="612"/>
      <c r="S20" s="612"/>
      <c r="T20" s="612"/>
      <c r="U20" s="612"/>
      <c r="V20" s="612"/>
      <c r="W20" s="612"/>
      <c r="X20" s="612"/>
      <c r="Y20" s="612"/>
      <c r="Z20" s="612"/>
      <c r="AA20" s="612"/>
      <c r="AB20" s="612"/>
      <c r="AC20" s="612"/>
      <c r="AD20" s="618">
        <f t="shared" si="3"/>
        <v>0</v>
      </c>
    </row>
    <row r="21" spans="1:30" s="528" customFormat="1" ht="12.75" x14ac:dyDescent="0.2">
      <c r="B21" s="667"/>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row>
    <row r="22" spans="1:30" s="620" customFormat="1" ht="12.75" x14ac:dyDescent="0.2">
      <c r="A22" s="651" t="s">
        <v>33</v>
      </c>
      <c r="B22" s="652" t="s">
        <v>73</v>
      </c>
      <c r="C22" s="615"/>
      <c r="D22" s="618">
        <f t="shared" ref="D22:AC22" si="4">D23+D34+D37+D42</f>
        <v>0</v>
      </c>
      <c r="E22" s="618">
        <f t="shared" si="4"/>
        <v>30207.7</v>
      </c>
      <c r="F22" s="618">
        <f t="shared" si="4"/>
        <v>30207.7</v>
      </c>
      <c r="G22" s="618">
        <f t="shared" si="4"/>
        <v>30207.7</v>
      </c>
      <c r="H22" s="618">
        <f t="shared" si="4"/>
        <v>30207.7</v>
      </c>
      <c r="I22" s="618">
        <f t="shared" si="4"/>
        <v>30207.7</v>
      </c>
      <c r="J22" s="618">
        <f t="shared" si="4"/>
        <v>30207.7</v>
      </c>
      <c r="K22" s="618">
        <f t="shared" si="4"/>
        <v>30207.7</v>
      </c>
      <c r="L22" s="618">
        <f t="shared" si="4"/>
        <v>30207.7</v>
      </c>
      <c r="M22" s="618">
        <f t="shared" si="4"/>
        <v>30207.7</v>
      </c>
      <c r="N22" s="618">
        <f t="shared" si="4"/>
        <v>30207.7</v>
      </c>
      <c r="O22" s="618">
        <f t="shared" si="4"/>
        <v>30207.7</v>
      </c>
      <c r="P22" s="618">
        <f t="shared" si="4"/>
        <v>30207.7</v>
      </c>
      <c r="Q22" s="618">
        <f t="shared" si="4"/>
        <v>30207.7</v>
      </c>
      <c r="R22" s="618">
        <f t="shared" si="4"/>
        <v>30207.7</v>
      </c>
      <c r="S22" s="618">
        <f t="shared" si="4"/>
        <v>30207.7</v>
      </c>
      <c r="T22" s="618">
        <f t="shared" si="4"/>
        <v>30207.7</v>
      </c>
      <c r="U22" s="618">
        <f t="shared" si="4"/>
        <v>30207.7</v>
      </c>
      <c r="V22" s="618">
        <f t="shared" si="4"/>
        <v>30207.7</v>
      </c>
      <c r="W22" s="618">
        <f t="shared" si="4"/>
        <v>30207.7</v>
      </c>
      <c r="X22" s="618">
        <f t="shared" si="4"/>
        <v>30207.7</v>
      </c>
      <c r="Y22" s="618">
        <f t="shared" si="4"/>
        <v>30207.7</v>
      </c>
      <c r="Z22" s="618">
        <f t="shared" si="4"/>
        <v>30207.7</v>
      </c>
      <c r="AA22" s="618">
        <f t="shared" si="4"/>
        <v>30207.7</v>
      </c>
      <c r="AB22" s="618">
        <f t="shared" si="4"/>
        <v>30207.7</v>
      </c>
      <c r="AC22" s="618">
        <f t="shared" si="4"/>
        <v>30207.7</v>
      </c>
      <c r="AD22" s="618">
        <f t="shared" ref="AD22:AD23" si="5">SUM(E22:AC22)</f>
        <v>755192.49999999977</v>
      </c>
    </row>
    <row r="23" spans="1:30" s="620" customFormat="1" ht="12.75" x14ac:dyDescent="0.2">
      <c r="A23" s="615" t="str">
        <f>'2.DL Naudas plūsma bez projekta'!A23</f>
        <v>2.1.</v>
      </c>
      <c r="B23" s="649" t="str">
        <f>'2.DL Naudas plūsma bez projekta'!B23</f>
        <v>Izejmateriālu iegādes izmaksas</v>
      </c>
      <c r="C23" s="615" t="str">
        <f>'2.DL Naudas plūsma bez projekta'!C23</f>
        <v>EUR</v>
      </c>
      <c r="D23" s="618">
        <f>SUM(D24:D33)</f>
        <v>0</v>
      </c>
      <c r="E23" s="618">
        <f t="shared" ref="E23:AC23" si="6">SUM(E24:E33)</f>
        <v>30207.7</v>
      </c>
      <c r="F23" s="618">
        <f t="shared" si="6"/>
        <v>30207.7</v>
      </c>
      <c r="G23" s="618">
        <f t="shared" si="6"/>
        <v>30207.7</v>
      </c>
      <c r="H23" s="618">
        <f t="shared" si="6"/>
        <v>30207.7</v>
      </c>
      <c r="I23" s="618">
        <f t="shared" si="6"/>
        <v>30207.7</v>
      </c>
      <c r="J23" s="618">
        <f t="shared" si="6"/>
        <v>30207.7</v>
      </c>
      <c r="K23" s="618">
        <f t="shared" si="6"/>
        <v>30207.7</v>
      </c>
      <c r="L23" s="618">
        <f t="shared" si="6"/>
        <v>30207.7</v>
      </c>
      <c r="M23" s="618">
        <f t="shared" si="6"/>
        <v>30207.7</v>
      </c>
      <c r="N23" s="618">
        <f t="shared" si="6"/>
        <v>30207.7</v>
      </c>
      <c r="O23" s="618">
        <f t="shared" si="6"/>
        <v>30207.7</v>
      </c>
      <c r="P23" s="618">
        <f t="shared" si="6"/>
        <v>30207.7</v>
      </c>
      <c r="Q23" s="618">
        <f t="shared" si="6"/>
        <v>30207.7</v>
      </c>
      <c r="R23" s="618">
        <f t="shared" si="6"/>
        <v>30207.7</v>
      </c>
      <c r="S23" s="618">
        <f t="shared" si="6"/>
        <v>30207.7</v>
      </c>
      <c r="T23" s="618">
        <f t="shared" si="6"/>
        <v>30207.7</v>
      </c>
      <c r="U23" s="618">
        <f t="shared" si="6"/>
        <v>30207.7</v>
      </c>
      <c r="V23" s="618">
        <f t="shared" si="6"/>
        <v>30207.7</v>
      </c>
      <c r="W23" s="618">
        <f t="shared" si="6"/>
        <v>30207.7</v>
      </c>
      <c r="X23" s="618">
        <f t="shared" si="6"/>
        <v>30207.7</v>
      </c>
      <c r="Y23" s="618">
        <f t="shared" si="6"/>
        <v>30207.7</v>
      </c>
      <c r="Z23" s="618">
        <f t="shared" si="6"/>
        <v>30207.7</v>
      </c>
      <c r="AA23" s="618">
        <f t="shared" si="6"/>
        <v>30207.7</v>
      </c>
      <c r="AB23" s="618">
        <f t="shared" si="6"/>
        <v>30207.7</v>
      </c>
      <c r="AC23" s="618">
        <f t="shared" si="6"/>
        <v>30207.7</v>
      </c>
      <c r="AD23" s="618">
        <f t="shared" si="5"/>
        <v>755192.49999999977</v>
      </c>
    </row>
    <row r="24" spans="1:30" s="611" customFormat="1" ht="12.75" x14ac:dyDescent="0.2">
      <c r="A24" s="615" t="str">
        <f>'2.DL Naudas plūsma bez projekta'!A24</f>
        <v>2.1.1.</v>
      </c>
      <c r="B24" s="649">
        <f>'2.DL Naudas plūsma bez projekta'!B24</f>
        <v>0</v>
      </c>
      <c r="C24" s="615" t="str">
        <f>'2.DL Naudas plūsma bez projekta'!C24</f>
        <v>EUR</v>
      </c>
      <c r="D24" s="618">
        <f>'2.DL Naudas plūsma bez projekta'!D24</f>
        <v>0</v>
      </c>
      <c r="E24" s="613">
        <v>30207.7</v>
      </c>
      <c r="F24" s="613">
        <v>30207.7</v>
      </c>
      <c r="G24" s="613">
        <v>30207.7</v>
      </c>
      <c r="H24" s="613">
        <v>30207.7</v>
      </c>
      <c r="I24" s="613">
        <v>30207.7</v>
      </c>
      <c r="J24" s="613">
        <v>30207.7</v>
      </c>
      <c r="K24" s="613">
        <v>30207.7</v>
      </c>
      <c r="L24" s="613">
        <v>30207.7</v>
      </c>
      <c r="M24" s="613">
        <v>30207.7</v>
      </c>
      <c r="N24" s="613">
        <v>30207.7</v>
      </c>
      <c r="O24" s="613">
        <v>30207.7</v>
      </c>
      <c r="P24" s="613">
        <v>30207.7</v>
      </c>
      <c r="Q24" s="613">
        <v>30207.7</v>
      </c>
      <c r="R24" s="613">
        <v>30207.7</v>
      </c>
      <c r="S24" s="613">
        <v>30207.7</v>
      </c>
      <c r="T24" s="613">
        <v>30207.7</v>
      </c>
      <c r="U24" s="613">
        <v>30207.7</v>
      </c>
      <c r="V24" s="613">
        <v>30207.7</v>
      </c>
      <c r="W24" s="613">
        <v>30207.7</v>
      </c>
      <c r="X24" s="613">
        <v>30207.7</v>
      </c>
      <c r="Y24" s="613">
        <v>30207.7</v>
      </c>
      <c r="Z24" s="613">
        <v>30207.7</v>
      </c>
      <c r="AA24" s="613">
        <v>30207.7</v>
      </c>
      <c r="AB24" s="613">
        <v>30207.7</v>
      </c>
      <c r="AC24" s="613">
        <v>30207.7</v>
      </c>
      <c r="AD24" s="618">
        <f t="shared" ref="AD24:AD32" si="7">SUM(E24:AC24)</f>
        <v>755192.49999999977</v>
      </c>
    </row>
    <row r="25" spans="1:30" s="535" customFormat="1" ht="12.75" x14ac:dyDescent="0.2">
      <c r="A25" s="615" t="str">
        <f>'2.DL Naudas plūsma bez projekta'!A25</f>
        <v>2.1.2.</v>
      </c>
      <c r="B25" s="649">
        <f>'2.DL Naudas plūsma bez projekta'!B25</f>
        <v>0</v>
      </c>
      <c r="C25" s="615" t="str">
        <f>'2.DL Naudas plūsma bez projekta'!C25</f>
        <v>EUR</v>
      </c>
      <c r="D25" s="618">
        <f>'2.DL Naudas plūsma bez projekta'!D25</f>
        <v>0</v>
      </c>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8">
        <f t="shared" si="7"/>
        <v>0</v>
      </c>
    </row>
    <row r="26" spans="1:30" s="535" customFormat="1" ht="12.75" x14ac:dyDescent="0.2">
      <c r="A26" s="615" t="str">
        <f>'2.DL Naudas plūsma bez projekta'!A26</f>
        <v>2.1.3.</v>
      </c>
      <c r="B26" s="649">
        <f>'2.DL Naudas plūsma bez projekta'!B26</f>
        <v>0</v>
      </c>
      <c r="C26" s="615" t="str">
        <f>'2.DL Naudas plūsma bez projekta'!C26</f>
        <v>EUR</v>
      </c>
      <c r="D26" s="618">
        <f>'2.DL Naudas plūsma bez projekta'!D26</f>
        <v>0</v>
      </c>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8">
        <f t="shared" si="7"/>
        <v>0</v>
      </c>
    </row>
    <row r="27" spans="1:30" s="611" customFormat="1" ht="12.75" x14ac:dyDescent="0.2">
      <c r="A27" s="615" t="str">
        <f>'2.DL Naudas plūsma bez projekta'!A27</f>
        <v>2.1.4.</v>
      </c>
      <c r="B27" s="649">
        <f>'2.DL Naudas plūsma bez projekta'!B27</f>
        <v>0</v>
      </c>
      <c r="C27" s="615" t="str">
        <f>'2.DL Naudas plūsma bez projekta'!C27</f>
        <v>EUR</v>
      </c>
      <c r="D27" s="618">
        <f>'2.DL Naudas plūsma bez projekta'!D27</f>
        <v>0</v>
      </c>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8">
        <f t="shared" si="7"/>
        <v>0</v>
      </c>
    </row>
    <row r="28" spans="1:30" s="535" customFormat="1" ht="12.75" x14ac:dyDescent="0.2">
      <c r="A28" s="615" t="str">
        <f>'2.DL Naudas plūsma bez projekta'!A28</f>
        <v>2.1.5.</v>
      </c>
      <c r="B28" s="649">
        <f>'2.DL Naudas plūsma bez projekta'!B28</f>
        <v>0</v>
      </c>
      <c r="C28" s="615" t="str">
        <f>'2.DL Naudas plūsma bez projekta'!C28</f>
        <v>EUR</v>
      </c>
      <c r="D28" s="618">
        <f>'2.DL Naudas plūsma bez projekta'!D28</f>
        <v>0</v>
      </c>
      <c r="E28" s="612"/>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8">
        <f t="shared" si="7"/>
        <v>0</v>
      </c>
    </row>
    <row r="29" spans="1:30" s="535" customFormat="1" ht="12.75" x14ac:dyDescent="0.2">
      <c r="A29" s="615" t="str">
        <f>'2.DL Naudas plūsma bez projekta'!A29</f>
        <v>2.1.6.</v>
      </c>
      <c r="B29" s="649">
        <f>'2.DL Naudas plūsma bez projekta'!B29</f>
        <v>0</v>
      </c>
      <c r="C29" s="615" t="str">
        <f>'2.DL Naudas plūsma bez projekta'!C29</f>
        <v>EUR</v>
      </c>
      <c r="D29" s="618">
        <f>'2.DL Naudas plūsma bez projekta'!D29</f>
        <v>0</v>
      </c>
      <c r="E29" s="612"/>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8">
        <f t="shared" si="7"/>
        <v>0</v>
      </c>
    </row>
    <row r="30" spans="1:30" s="607" customFormat="1" ht="12.75" x14ac:dyDescent="0.2">
      <c r="A30" s="615" t="str">
        <f>'2.DL Naudas plūsma bez projekta'!A30</f>
        <v>2.1.7.</v>
      </c>
      <c r="B30" s="649">
        <f>'2.DL Naudas plūsma bez projekta'!B30</f>
        <v>0</v>
      </c>
      <c r="C30" s="615" t="str">
        <f>'2.DL Naudas plūsma bez projekta'!C30</f>
        <v>EUR</v>
      </c>
      <c r="D30" s="618">
        <f>'2.DL Naudas plūsma bez projekta'!D30</f>
        <v>0</v>
      </c>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8">
        <f t="shared" si="7"/>
        <v>0</v>
      </c>
    </row>
    <row r="31" spans="1:30" s="535" customFormat="1" ht="12.75" x14ac:dyDescent="0.2">
      <c r="A31" s="615" t="str">
        <f>'2.DL Naudas plūsma bez projekta'!A31</f>
        <v>2.1.8.</v>
      </c>
      <c r="B31" s="649">
        <f>'2.DL Naudas plūsma bez projekta'!B31</f>
        <v>0</v>
      </c>
      <c r="C31" s="615" t="str">
        <f>'2.DL Naudas plūsma bez projekta'!C31</f>
        <v>EUR</v>
      </c>
      <c r="D31" s="618">
        <f>'2.DL Naudas plūsma bez projekta'!D31</f>
        <v>0</v>
      </c>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8">
        <f t="shared" si="7"/>
        <v>0</v>
      </c>
    </row>
    <row r="32" spans="1:30" s="535" customFormat="1" ht="12.75" x14ac:dyDescent="0.2">
      <c r="A32" s="615" t="str">
        <f>'2.DL Naudas plūsma bez projekta'!A32</f>
        <v>2.1.9.</v>
      </c>
      <c r="B32" s="649">
        <f>'2.DL Naudas plūsma bez projekta'!B32</f>
        <v>0</v>
      </c>
      <c r="C32" s="615" t="str">
        <f>'2.DL Naudas plūsma bez projekta'!C32</f>
        <v>EUR</v>
      </c>
      <c r="D32" s="618">
        <f>'2.DL Naudas plūsma bez projekta'!D32</f>
        <v>0</v>
      </c>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2"/>
      <c r="AD32" s="618">
        <f t="shared" si="7"/>
        <v>0</v>
      </c>
    </row>
    <row r="33" spans="1:30" s="607" customFormat="1" ht="12.75" x14ac:dyDescent="0.2">
      <c r="A33" s="615" t="str">
        <f>'2.DL Naudas plūsma bez projekta'!A33</f>
        <v>2.1.10.</v>
      </c>
      <c r="B33" s="649">
        <f>'2.DL Naudas plūsma bez projekta'!B33</f>
        <v>0</v>
      </c>
      <c r="C33" s="615" t="str">
        <f>'2.DL Naudas plūsma bez projekta'!C33</f>
        <v>EUR</v>
      </c>
      <c r="D33" s="618">
        <f>'2.DL Naudas plūsma bez projekta'!D33</f>
        <v>0</v>
      </c>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8">
        <f t="shared" ref="AD33" si="8">SUM(E33:AC33)</f>
        <v>0</v>
      </c>
    </row>
    <row r="34" spans="1:30" s="620" customFormat="1" ht="25.5" x14ac:dyDescent="0.2">
      <c r="A34" s="615" t="str">
        <f>'2.DL Naudas plūsma bez projekta'!A34</f>
        <v>2.2.</v>
      </c>
      <c r="B34" s="628" t="str">
        <f>'2.DL Naudas plūsma bez projekta'!B34</f>
        <v>Tehniskā (ražošanas procesā iesaistītā) personāla atalgojums</v>
      </c>
      <c r="C34" s="615" t="s">
        <v>24</v>
      </c>
      <c r="D34" s="618">
        <f>(D35+D36)</f>
        <v>0</v>
      </c>
      <c r="E34" s="618">
        <f t="shared" ref="E34:AC34" si="9">(E35+E36)</f>
        <v>0</v>
      </c>
      <c r="F34" s="618">
        <f t="shared" si="9"/>
        <v>0</v>
      </c>
      <c r="G34" s="618">
        <f t="shared" si="9"/>
        <v>0</v>
      </c>
      <c r="H34" s="618">
        <f t="shared" si="9"/>
        <v>0</v>
      </c>
      <c r="I34" s="618">
        <f t="shared" si="9"/>
        <v>0</v>
      </c>
      <c r="J34" s="618">
        <f t="shared" si="9"/>
        <v>0</v>
      </c>
      <c r="K34" s="618">
        <f t="shared" si="9"/>
        <v>0</v>
      </c>
      <c r="L34" s="618">
        <f t="shared" si="9"/>
        <v>0</v>
      </c>
      <c r="M34" s="618">
        <f t="shared" si="9"/>
        <v>0</v>
      </c>
      <c r="N34" s="618">
        <f t="shared" si="9"/>
        <v>0</v>
      </c>
      <c r="O34" s="618">
        <f t="shared" si="9"/>
        <v>0</v>
      </c>
      <c r="P34" s="618">
        <f t="shared" si="9"/>
        <v>0</v>
      </c>
      <c r="Q34" s="618">
        <f t="shared" si="9"/>
        <v>0</v>
      </c>
      <c r="R34" s="618">
        <f t="shared" si="9"/>
        <v>0</v>
      </c>
      <c r="S34" s="618">
        <f t="shared" si="9"/>
        <v>0</v>
      </c>
      <c r="T34" s="618">
        <f t="shared" si="9"/>
        <v>0</v>
      </c>
      <c r="U34" s="618">
        <f t="shared" si="9"/>
        <v>0</v>
      </c>
      <c r="V34" s="618">
        <f t="shared" si="9"/>
        <v>0</v>
      </c>
      <c r="W34" s="618">
        <f t="shared" si="9"/>
        <v>0</v>
      </c>
      <c r="X34" s="618">
        <f t="shared" si="9"/>
        <v>0</v>
      </c>
      <c r="Y34" s="618">
        <f t="shared" si="9"/>
        <v>0</v>
      </c>
      <c r="Z34" s="618">
        <f t="shared" si="9"/>
        <v>0</v>
      </c>
      <c r="AA34" s="618">
        <f t="shared" si="9"/>
        <v>0</v>
      </c>
      <c r="AB34" s="618">
        <f t="shared" si="9"/>
        <v>0</v>
      </c>
      <c r="AC34" s="618">
        <f t="shared" si="9"/>
        <v>0</v>
      </c>
      <c r="AD34" s="618">
        <f t="shared" ref="AD34" si="10">SUM(E34:AC34)</f>
        <v>0</v>
      </c>
    </row>
    <row r="35" spans="1:30" s="535" customFormat="1" ht="12.75" x14ac:dyDescent="0.2">
      <c r="A35" s="530"/>
      <c r="B35" s="529" t="str">
        <f>'2.DL Naudas plūsma bez projekta'!B35</f>
        <v>Darba alga</v>
      </c>
      <c r="C35" s="530" t="s">
        <v>24</v>
      </c>
      <c r="D35" s="623">
        <f>'2.DL Naudas plūsma bez projekta'!D35</f>
        <v>0</v>
      </c>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8">
        <f t="shared" ref="AD35:AD57" si="11">SUM(E35:AC35)</f>
        <v>0</v>
      </c>
    </row>
    <row r="36" spans="1:30" s="528" customFormat="1" ht="22.5" customHeight="1" x14ac:dyDescent="0.2">
      <c r="A36" s="530"/>
      <c r="B36" s="529" t="str">
        <f>'2.DL Naudas plūsma bez projekta'!B36</f>
        <v>Valsts sociālās apdrošināšanas obligātās iemaksas</v>
      </c>
      <c r="C36" s="532">
        <v>0.2359</v>
      </c>
      <c r="D36" s="622">
        <f>ROUND($C$36*D35,2)</f>
        <v>0</v>
      </c>
      <c r="E36" s="622">
        <f t="shared" ref="E36:AC36" si="12">ROUND($C$36*E35,2)</f>
        <v>0</v>
      </c>
      <c r="F36" s="622">
        <f t="shared" si="12"/>
        <v>0</v>
      </c>
      <c r="G36" s="622">
        <f t="shared" si="12"/>
        <v>0</v>
      </c>
      <c r="H36" s="622">
        <f t="shared" si="12"/>
        <v>0</v>
      </c>
      <c r="I36" s="622">
        <f t="shared" si="12"/>
        <v>0</v>
      </c>
      <c r="J36" s="622">
        <f t="shared" si="12"/>
        <v>0</v>
      </c>
      <c r="K36" s="622">
        <f t="shared" si="12"/>
        <v>0</v>
      </c>
      <c r="L36" s="622">
        <f t="shared" si="12"/>
        <v>0</v>
      </c>
      <c r="M36" s="622">
        <f t="shared" si="12"/>
        <v>0</v>
      </c>
      <c r="N36" s="622">
        <f t="shared" si="12"/>
        <v>0</v>
      </c>
      <c r="O36" s="622">
        <f t="shared" si="12"/>
        <v>0</v>
      </c>
      <c r="P36" s="622">
        <f t="shared" si="12"/>
        <v>0</v>
      </c>
      <c r="Q36" s="622">
        <f t="shared" si="12"/>
        <v>0</v>
      </c>
      <c r="R36" s="622">
        <f t="shared" si="12"/>
        <v>0</v>
      </c>
      <c r="S36" s="622">
        <f t="shared" si="12"/>
        <v>0</v>
      </c>
      <c r="T36" s="622">
        <f t="shared" si="12"/>
        <v>0</v>
      </c>
      <c r="U36" s="622">
        <f t="shared" si="12"/>
        <v>0</v>
      </c>
      <c r="V36" s="622">
        <f t="shared" si="12"/>
        <v>0</v>
      </c>
      <c r="W36" s="622">
        <f t="shared" si="12"/>
        <v>0</v>
      </c>
      <c r="X36" s="622">
        <f t="shared" si="12"/>
        <v>0</v>
      </c>
      <c r="Y36" s="622">
        <f t="shared" si="12"/>
        <v>0</v>
      </c>
      <c r="Z36" s="622">
        <f t="shared" si="12"/>
        <v>0</v>
      </c>
      <c r="AA36" s="622">
        <f t="shared" si="12"/>
        <v>0</v>
      </c>
      <c r="AB36" s="622">
        <f t="shared" si="12"/>
        <v>0</v>
      </c>
      <c r="AC36" s="622">
        <f t="shared" si="12"/>
        <v>0</v>
      </c>
      <c r="AD36" s="618">
        <f t="shared" si="11"/>
        <v>0</v>
      </c>
    </row>
    <row r="37" spans="1:30" s="620" customFormat="1" ht="12.75" x14ac:dyDescent="0.2">
      <c r="A37" s="615" t="str">
        <f>'2.DL Naudas plūsma bez projekta'!A37</f>
        <v>2.3.</v>
      </c>
      <c r="B37" s="628" t="str">
        <f>'2.DL Naudas plūsma bez projekta'!B37</f>
        <v>Pārējās ražošanas izmaksas</v>
      </c>
      <c r="C37" s="615" t="s">
        <v>24</v>
      </c>
      <c r="D37" s="618">
        <f t="shared" ref="D37:AC37" si="13">SUM(D38:D41)</f>
        <v>0</v>
      </c>
      <c r="E37" s="618">
        <f t="shared" si="13"/>
        <v>0</v>
      </c>
      <c r="F37" s="618">
        <f t="shared" si="13"/>
        <v>0</v>
      </c>
      <c r="G37" s="618">
        <f t="shared" si="13"/>
        <v>0</v>
      </c>
      <c r="H37" s="618">
        <f t="shared" si="13"/>
        <v>0</v>
      </c>
      <c r="I37" s="618">
        <f t="shared" si="13"/>
        <v>0</v>
      </c>
      <c r="J37" s="618">
        <f t="shared" si="13"/>
        <v>0</v>
      </c>
      <c r="K37" s="618">
        <f t="shared" si="13"/>
        <v>0</v>
      </c>
      <c r="L37" s="618">
        <f t="shared" si="13"/>
        <v>0</v>
      </c>
      <c r="M37" s="618">
        <f t="shared" si="13"/>
        <v>0</v>
      </c>
      <c r="N37" s="618">
        <f t="shared" si="13"/>
        <v>0</v>
      </c>
      <c r="O37" s="618">
        <f t="shared" si="13"/>
        <v>0</v>
      </c>
      <c r="P37" s="618">
        <f t="shared" si="13"/>
        <v>0</v>
      </c>
      <c r="Q37" s="618">
        <f t="shared" si="13"/>
        <v>0</v>
      </c>
      <c r="R37" s="618">
        <f t="shared" si="13"/>
        <v>0</v>
      </c>
      <c r="S37" s="618">
        <f t="shared" si="13"/>
        <v>0</v>
      </c>
      <c r="T37" s="618">
        <f t="shared" si="13"/>
        <v>0</v>
      </c>
      <c r="U37" s="618">
        <f t="shared" si="13"/>
        <v>0</v>
      </c>
      <c r="V37" s="618">
        <f t="shared" si="13"/>
        <v>0</v>
      </c>
      <c r="W37" s="618">
        <f t="shared" si="13"/>
        <v>0</v>
      </c>
      <c r="X37" s="618">
        <f t="shared" si="13"/>
        <v>0</v>
      </c>
      <c r="Y37" s="618">
        <f t="shared" si="13"/>
        <v>0</v>
      </c>
      <c r="Z37" s="618">
        <f t="shared" si="13"/>
        <v>0</v>
      </c>
      <c r="AA37" s="618">
        <f t="shared" si="13"/>
        <v>0</v>
      </c>
      <c r="AB37" s="618">
        <f t="shared" si="13"/>
        <v>0</v>
      </c>
      <c r="AC37" s="618">
        <f t="shared" si="13"/>
        <v>0</v>
      </c>
      <c r="AD37" s="618">
        <f t="shared" si="11"/>
        <v>0</v>
      </c>
    </row>
    <row r="38" spans="1:30" s="535" customFormat="1" ht="12.75" x14ac:dyDescent="0.2">
      <c r="A38" s="653" t="str">
        <f>'2.DL Naudas plūsma bez projekta'!A38</f>
        <v>2.3.1.</v>
      </c>
      <c r="B38" s="529" t="str">
        <f>'2.DL Naudas plūsma bez projekta'!B38</f>
        <v>Pamatlīdzekļu uzturēšanas un remontu izmaksas</v>
      </c>
      <c r="C38" s="530" t="s">
        <v>24</v>
      </c>
      <c r="D38" s="623">
        <f>'2.DL Naudas plūsma bez projekta'!D38</f>
        <v>0</v>
      </c>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8">
        <f t="shared" si="11"/>
        <v>0</v>
      </c>
    </row>
    <row r="39" spans="1:30" s="535" customFormat="1" ht="25.5" x14ac:dyDescent="0.2">
      <c r="A39" s="653" t="str">
        <f>'2.DL Naudas plūsma bez projekta'!A39</f>
        <v>2.3.2.</v>
      </c>
      <c r="B39" s="529" t="str">
        <f>'2.DL Naudas plūsma bez projekta'!B39</f>
        <v>Elektroenerģijas, kurināmā, siltumenerģijas, gāzes izmaksas</v>
      </c>
      <c r="C39" s="530" t="s">
        <v>24</v>
      </c>
      <c r="D39" s="623">
        <f>'2.DL Naudas plūsma bez projekta'!D39</f>
        <v>0</v>
      </c>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8">
        <f t="shared" si="11"/>
        <v>0</v>
      </c>
    </row>
    <row r="40" spans="1:30" s="535" customFormat="1" ht="12.75" x14ac:dyDescent="0.2">
      <c r="A40" s="653" t="str">
        <f>'2.DL Naudas plūsma bez projekta'!A40</f>
        <v>2.3.3.</v>
      </c>
      <c r="B40" s="529" t="str">
        <f>'2.DL Naudas plūsma bez projekta'!B40</f>
        <v>Citas ražošanas izmaksas</v>
      </c>
      <c r="C40" s="530" t="s">
        <v>24</v>
      </c>
      <c r="D40" s="623">
        <f>'2.DL Naudas plūsma bez projekta'!D40</f>
        <v>0</v>
      </c>
      <c r="E40" s="612"/>
      <c r="F40" s="612"/>
      <c r="G40" s="612"/>
      <c r="H40" s="612"/>
      <c r="I40" s="612"/>
      <c r="J40" s="612"/>
      <c r="K40" s="612"/>
      <c r="L40" s="612"/>
      <c r="M40" s="612"/>
      <c r="N40" s="612"/>
      <c r="O40" s="612"/>
      <c r="P40" s="612"/>
      <c r="Q40" s="612"/>
      <c r="R40" s="612"/>
      <c r="S40" s="612"/>
      <c r="T40" s="612"/>
      <c r="U40" s="612"/>
      <c r="V40" s="612"/>
      <c r="W40" s="612"/>
      <c r="X40" s="612"/>
      <c r="Y40" s="612"/>
      <c r="Z40" s="612"/>
      <c r="AA40" s="612"/>
      <c r="AB40" s="612"/>
      <c r="AC40" s="612"/>
      <c r="AD40" s="618">
        <f t="shared" si="11"/>
        <v>0</v>
      </c>
    </row>
    <row r="41" spans="1:30" s="535" customFormat="1" ht="9.75" customHeight="1" x14ac:dyDescent="0.2">
      <c r="A41" s="653" t="str">
        <f>'2.DL Naudas plūsma bez projekta'!A41</f>
        <v>2.3.4.</v>
      </c>
      <c r="B41" s="529" t="str">
        <f>'2.DL Naudas plūsma bez projekta'!B41</f>
        <v xml:space="preserve">Uzturēšanas un remontu izmaksas tehnikai </v>
      </c>
      <c r="C41" s="530"/>
      <c r="D41" s="623">
        <f>'2.DL Naudas plūsma bez projekta'!D41</f>
        <v>0</v>
      </c>
      <c r="E41" s="612"/>
      <c r="F41" s="612"/>
      <c r="G41" s="612"/>
      <c r="H41" s="612"/>
      <c r="I41" s="612"/>
      <c r="J41" s="612"/>
      <c r="K41" s="612"/>
      <c r="L41" s="612"/>
      <c r="M41" s="612"/>
      <c r="N41" s="612"/>
      <c r="O41" s="612"/>
      <c r="P41" s="612"/>
      <c r="Q41" s="612"/>
      <c r="R41" s="612"/>
      <c r="S41" s="612"/>
      <c r="T41" s="612"/>
      <c r="U41" s="612"/>
      <c r="V41" s="612"/>
      <c r="W41" s="612"/>
      <c r="X41" s="612"/>
      <c r="Y41" s="612"/>
      <c r="Z41" s="612"/>
      <c r="AA41" s="612"/>
      <c r="AB41" s="612"/>
      <c r="AC41" s="612"/>
      <c r="AD41" s="618">
        <f t="shared" si="11"/>
        <v>0</v>
      </c>
    </row>
    <row r="42" spans="1:30" s="534" customFormat="1" ht="12.75" x14ac:dyDescent="0.2">
      <c r="A42" s="652" t="str">
        <f>'2.DL Naudas plūsma bez projekta'!A42</f>
        <v>2.4.</v>
      </c>
      <c r="B42" s="649" t="str">
        <f>'2.DL Naudas plūsma bez projekta'!B42</f>
        <v>Administratīvās izmaksas</v>
      </c>
      <c r="C42" s="676"/>
      <c r="D42" s="619">
        <f>SUM(D43,D46,D47,D48,D49,D50)</f>
        <v>0</v>
      </c>
      <c r="E42" s="619">
        <f t="shared" ref="E42:AC42" si="14">SUM(E43,E46,E47,E48,E49,E50)</f>
        <v>0</v>
      </c>
      <c r="F42" s="619">
        <f t="shared" si="14"/>
        <v>0</v>
      </c>
      <c r="G42" s="619">
        <f t="shared" si="14"/>
        <v>0</v>
      </c>
      <c r="H42" s="619">
        <f t="shared" si="14"/>
        <v>0</v>
      </c>
      <c r="I42" s="619">
        <f t="shared" si="14"/>
        <v>0</v>
      </c>
      <c r="J42" s="619">
        <f t="shared" si="14"/>
        <v>0</v>
      </c>
      <c r="K42" s="619">
        <f t="shared" si="14"/>
        <v>0</v>
      </c>
      <c r="L42" s="619">
        <f t="shared" si="14"/>
        <v>0</v>
      </c>
      <c r="M42" s="619">
        <f t="shared" si="14"/>
        <v>0</v>
      </c>
      <c r="N42" s="619">
        <f t="shared" si="14"/>
        <v>0</v>
      </c>
      <c r="O42" s="619">
        <f t="shared" si="14"/>
        <v>0</v>
      </c>
      <c r="P42" s="619">
        <f t="shared" si="14"/>
        <v>0</v>
      </c>
      <c r="Q42" s="619">
        <f t="shared" si="14"/>
        <v>0</v>
      </c>
      <c r="R42" s="619">
        <f t="shared" si="14"/>
        <v>0</v>
      </c>
      <c r="S42" s="619">
        <f t="shared" si="14"/>
        <v>0</v>
      </c>
      <c r="T42" s="619">
        <f t="shared" si="14"/>
        <v>0</v>
      </c>
      <c r="U42" s="619">
        <f t="shared" si="14"/>
        <v>0</v>
      </c>
      <c r="V42" s="619">
        <f t="shared" si="14"/>
        <v>0</v>
      </c>
      <c r="W42" s="619">
        <f t="shared" si="14"/>
        <v>0</v>
      </c>
      <c r="X42" s="619">
        <f t="shared" si="14"/>
        <v>0</v>
      </c>
      <c r="Y42" s="619">
        <f t="shared" si="14"/>
        <v>0</v>
      </c>
      <c r="Z42" s="619">
        <f t="shared" si="14"/>
        <v>0</v>
      </c>
      <c r="AA42" s="619">
        <f t="shared" si="14"/>
        <v>0</v>
      </c>
      <c r="AB42" s="619">
        <f t="shared" si="14"/>
        <v>0</v>
      </c>
      <c r="AC42" s="619">
        <f t="shared" si="14"/>
        <v>0</v>
      </c>
      <c r="AD42" s="618">
        <f t="shared" si="11"/>
        <v>0</v>
      </c>
    </row>
    <row r="43" spans="1:30" s="528" customFormat="1" ht="12.75" x14ac:dyDescent="0.2">
      <c r="A43" s="653" t="str">
        <f>'2.DL Naudas plūsma bez projekta'!A43</f>
        <v>2.4.1.</v>
      </c>
      <c r="B43" s="829" t="str">
        <f>'2.DL Naudas plūsma bez projekta'!B43</f>
        <v>Administratīvā personāla atalgojuma izmaksas</v>
      </c>
      <c r="C43" s="530" t="s">
        <v>24</v>
      </c>
      <c r="D43" s="622">
        <f>'2.DL Naudas plūsma bez projekta'!D43</f>
        <v>0</v>
      </c>
      <c r="E43" s="622">
        <f t="shared" ref="E43:AC43" si="15">SUM(E44:E45)</f>
        <v>0</v>
      </c>
      <c r="F43" s="622">
        <f t="shared" si="15"/>
        <v>0</v>
      </c>
      <c r="G43" s="622">
        <f t="shared" si="15"/>
        <v>0</v>
      </c>
      <c r="H43" s="622">
        <f t="shared" si="15"/>
        <v>0</v>
      </c>
      <c r="I43" s="622">
        <f t="shared" si="15"/>
        <v>0</v>
      </c>
      <c r="J43" s="622">
        <f t="shared" si="15"/>
        <v>0</v>
      </c>
      <c r="K43" s="622">
        <f t="shared" si="15"/>
        <v>0</v>
      </c>
      <c r="L43" s="622">
        <f t="shared" si="15"/>
        <v>0</v>
      </c>
      <c r="M43" s="622">
        <f t="shared" si="15"/>
        <v>0</v>
      </c>
      <c r="N43" s="622">
        <f t="shared" si="15"/>
        <v>0</v>
      </c>
      <c r="O43" s="622">
        <f t="shared" si="15"/>
        <v>0</v>
      </c>
      <c r="P43" s="622">
        <f t="shared" si="15"/>
        <v>0</v>
      </c>
      <c r="Q43" s="622">
        <f t="shared" si="15"/>
        <v>0</v>
      </c>
      <c r="R43" s="622">
        <f t="shared" si="15"/>
        <v>0</v>
      </c>
      <c r="S43" s="622">
        <f t="shared" si="15"/>
        <v>0</v>
      </c>
      <c r="T43" s="622">
        <f t="shared" si="15"/>
        <v>0</v>
      </c>
      <c r="U43" s="622">
        <f t="shared" si="15"/>
        <v>0</v>
      </c>
      <c r="V43" s="622">
        <f t="shared" si="15"/>
        <v>0</v>
      </c>
      <c r="W43" s="622">
        <f t="shared" si="15"/>
        <v>0</v>
      </c>
      <c r="X43" s="622">
        <f t="shared" si="15"/>
        <v>0</v>
      </c>
      <c r="Y43" s="622">
        <f t="shared" si="15"/>
        <v>0</v>
      </c>
      <c r="Z43" s="622">
        <f t="shared" si="15"/>
        <v>0</v>
      </c>
      <c r="AA43" s="622">
        <f t="shared" si="15"/>
        <v>0</v>
      </c>
      <c r="AB43" s="622">
        <f t="shared" si="15"/>
        <v>0</v>
      </c>
      <c r="AC43" s="622">
        <f t="shared" si="15"/>
        <v>0</v>
      </c>
      <c r="AD43" s="618">
        <f t="shared" si="11"/>
        <v>0</v>
      </c>
    </row>
    <row r="44" spans="1:30" s="535" customFormat="1" ht="12.75" x14ac:dyDescent="0.2">
      <c r="A44" s="615"/>
      <c r="B44" s="529" t="str">
        <f>'2.DL Naudas plūsma bez projekta'!B44</f>
        <v>Darba alga</v>
      </c>
      <c r="C44" s="530" t="s">
        <v>24</v>
      </c>
      <c r="D44" s="623">
        <f>'2.DL Naudas plūsma bez projekta'!D44</f>
        <v>0</v>
      </c>
      <c r="E44" s="612"/>
      <c r="F44" s="612"/>
      <c r="G44" s="612"/>
      <c r="H44" s="612"/>
      <c r="I44" s="612"/>
      <c r="J44" s="612"/>
      <c r="K44" s="612"/>
      <c r="L44" s="612"/>
      <c r="M44" s="612"/>
      <c r="N44" s="612"/>
      <c r="O44" s="612"/>
      <c r="P44" s="612"/>
      <c r="Q44" s="612"/>
      <c r="R44" s="612"/>
      <c r="S44" s="612"/>
      <c r="T44" s="612"/>
      <c r="U44" s="612"/>
      <c r="V44" s="612"/>
      <c r="W44" s="612"/>
      <c r="X44" s="612"/>
      <c r="Y44" s="612"/>
      <c r="Z44" s="612"/>
      <c r="AA44" s="612"/>
      <c r="AB44" s="612"/>
      <c r="AC44" s="612"/>
      <c r="AD44" s="618">
        <f t="shared" si="11"/>
        <v>0</v>
      </c>
    </row>
    <row r="45" spans="1:30" s="528" customFormat="1" ht="12.75" x14ac:dyDescent="0.2">
      <c r="A45" s="615"/>
      <c r="B45" s="529" t="str">
        <f>'2.DL Naudas plūsma bez projekta'!B45</f>
        <v>Valsts sociālās apdrošināšanas obligātās iemaksas</v>
      </c>
      <c r="C45" s="532">
        <v>0.2359</v>
      </c>
      <c r="D45" s="623">
        <f>ROUND($C$45*D44,2)</f>
        <v>0</v>
      </c>
      <c r="E45" s="622">
        <f t="shared" ref="E45:AC45" si="16">ROUND($C$45*E44,2)</f>
        <v>0</v>
      </c>
      <c r="F45" s="622">
        <f t="shared" si="16"/>
        <v>0</v>
      </c>
      <c r="G45" s="622">
        <f t="shared" si="16"/>
        <v>0</v>
      </c>
      <c r="H45" s="622">
        <f t="shared" si="16"/>
        <v>0</v>
      </c>
      <c r="I45" s="622">
        <f t="shared" si="16"/>
        <v>0</v>
      </c>
      <c r="J45" s="622">
        <f t="shared" si="16"/>
        <v>0</v>
      </c>
      <c r="K45" s="622">
        <f t="shared" si="16"/>
        <v>0</v>
      </c>
      <c r="L45" s="622">
        <f t="shared" si="16"/>
        <v>0</v>
      </c>
      <c r="M45" s="622">
        <f t="shared" si="16"/>
        <v>0</v>
      </c>
      <c r="N45" s="622">
        <f t="shared" si="16"/>
        <v>0</v>
      </c>
      <c r="O45" s="622">
        <f t="shared" si="16"/>
        <v>0</v>
      </c>
      <c r="P45" s="622">
        <f t="shared" si="16"/>
        <v>0</v>
      </c>
      <c r="Q45" s="622">
        <f t="shared" si="16"/>
        <v>0</v>
      </c>
      <c r="R45" s="622">
        <f t="shared" si="16"/>
        <v>0</v>
      </c>
      <c r="S45" s="622">
        <f t="shared" si="16"/>
        <v>0</v>
      </c>
      <c r="T45" s="622">
        <f t="shared" si="16"/>
        <v>0</v>
      </c>
      <c r="U45" s="622">
        <f t="shared" si="16"/>
        <v>0</v>
      </c>
      <c r="V45" s="622">
        <f t="shared" si="16"/>
        <v>0</v>
      </c>
      <c r="W45" s="622">
        <f t="shared" si="16"/>
        <v>0</v>
      </c>
      <c r="X45" s="622">
        <f t="shared" si="16"/>
        <v>0</v>
      </c>
      <c r="Y45" s="622">
        <f t="shared" si="16"/>
        <v>0</v>
      </c>
      <c r="Z45" s="622">
        <f t="shared" si="16"/>
        <v>0</v>
      </c>
      <c r="AA45" s="622">
        <f t="shared" si="16"/>
        <v>0</v>
      </c>
      <c r="AB45" s="622">
        <f t="shared" si="16"/>
        <v>0</v>
      </c>
      <c r="AC45" s="622">
        <f t="shared" si="16"/>
        <v>0</v>
      </c>
      <c r="AD45" s="618">
        <f t="shared" si="11"/>
        <v>0</v>
      </c>
    </row>
    <row r="46" spans="1:30" s="535" customFormat="1" ht="25.5" x14ac:dyDescent="0.2">
      <c r="A46" s="653" t="str">
        <f>'2.DL Naudas plūsma bez projekta'!A46</f>
        <v>2.4.2.</v>
      </c>
      <c r="B46" s="829" t="str">
        <f>'2.DL Naudas plūsma bez projekta'!B46</f>
        <v>Elektroenerģijas, telpu uzturēšanas, siltumenerģijas izmaksas</v>
      </c>
      <c r="C46" s="677"/>
      <c r="D46" s="623">
        <f>'2.DL Naudas plūsma bez projekta'!D46</f>
        <v>0</v>
      </c>
      <c r="E46" s="612"/>
      <c r="F46" s="612"/>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8">
        <f t="shared" si="11"/>
        <v>0</v>
      </c>
    </row>
    <row r="47" spans="1:30" s="535" customFormat="1" ht="12.75" x14ac:dyDescent="0.2">
      <c r="A47" s="653" t="str">
        <f>'2.DL Naudas plūsma bez projekta'!A47</f>
        <v>2.4.3.</v>
      </c>
      <c r="B47" s="829" t="str">
        <f>'2.DL Naudas plūsma bez projekta'!B47</f>
        <v>Sakaru pakapojumu izmaksas</v>
      </c>
      <c r="C47" s="677"/>
      <c r="D47" s="623">
        <f>'2.DL Naudas plūsma bez projekta'!D47</f>
        <v>0</v>
      </c>
      <c r="E47" s="612"/>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8">
        <f t="shared" si="11"/>
        <v>0</v>
      </c>
    </row>
    <row r="48" spans="1:30" s="611" customFormat="1" ht="25.5" x14ac:dyDescent="0.2">
      <c r="A48" s="653" t="str">
        <f>'2.DL Naudas plūsma bez projekta'!A48</f>
        <v>2.4.4.</v>
      </c>
      <c r="B48" s="829" t="str">
        <f>'2.DL Naudas plūsma bez projekta'!B48</f>
        <v>Transportlīdzekļu uzturēšanas izmaksas, ieskatot valsts nodevas un nodokļus</v>
      </c>
      <c r="C48" s="615" t="s">
        <v>24</v>
      </c>
      <c r="D48" s="623">
        <f>'2.DL Naudas plūsma bez projekta'!D48</f>
        <v>0</v>
      </c>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8">
        <f t="shared" si="11"/>
        <v>0</v>
      </c>
    </row>
    <row r="49" spans="1:30" s="535" customFormat="1" ht="25.5" x14ac:dyDescent="0.2">
      <c r="A49" s="653" t="str">
        <f>'2.DL Naudas plūsma bez projekta'!A49</f>
        <v>2.4.5.</v>
      </c>
      <c r="B49" s="829" t="str">
        <f>'2.DL Naudas plūsma bez projekta'!B49</f>
        <v>Valsts nodevu un nodokļu izmaksas, kas nav iekļauti citās pozīcijās</v>
      </c>
      <c r="C49" s="530" t="s">
        <v>24</v>
      </c>
      <c r="D49" s="623">
        <f>'2.DL Naudas plūsma bez projekta'!D49</f>
        <v>0</v>
      </c>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8">
        <f t="shared" si="11"/>
        <v>0</v>
      </c>
    </row>
    <row r="50" spans="1:30" s="535" customFormat="1" ht="12.75" x14ac:dyDescent="0.2">
      <c r="A50" s="653" t="str">
        <f>'2.DL Naudas plūsma bez projekta'!A50</f>
        <v>2.4.5.</v>
      </c>
      <c r="B50" s="829" t="str">
        <f>'2.DL Naudas plūsma bez projekta'!B50</f>
        <v>Pārējās  izmaksas</v>
      </c>
      <c r="C50" s="530" t="s">
        <v>24</v>
      </c>
      <c r="D50" s="623">
        <f>'2.DL Naudas plūsma bez projekta'!D50</f>
        <v>0</v>
      </c>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8">
        <f t="shared" si="11"/>
        <v>0</v>
      </c>
    </row>
    <row r="51" spans="1:30" s="620" customFormat="1" ht="12.75" x14ac:dyDescent="0.2">
      <c r="A51" s="678" t="s">
        <v>34</v>
      </c>
      <c r="B51" s="649" t="s">
        <v>79</v>
      </c>
      <c r="C51" s="615" t="s">
        <v>24</v>
      </c>
      <c r="D51" s="679">
        <f>D52+D54</f>
        <v>0</v>
      </c>
      <c r="E51" s="619">
        <f t="shared" ref="E51:J51" si="17">E52+E54</f>
        <v>35000</v>
      </c>
      <c r="F51" s="619">
        <f t="shared" si="17"/>
        <v>35000</v>
      </c>
      <c r="G51" s="619">
        <f t="shared" si="17"/>
        <v>30000</v>
      </c>
      <c r="H51" s="619">
        <f t="shared" si="17"/>
        <v>0</v>
      </c>
      <c r="I51" s="619">
        <f t="shared" si="17"/>
        <v>0</v>
      </c>
      <c r="J51" s="619">
        <f t="shared" si="17"/>
        <v>0</v>
      </c>
      <c r="K51" s="625"/>
      <c r="L51" s="625"/>
      <c r="M51" s="625"/>
      <c r="N51" s="625"/>
      <c r="O51" s="625"/>
      <c r="P51" s="625"/>
      <c r="Q51" s="625"/>
      <c r="R51" s="625"/>
      <c r="S51" s="625"/>
      <c r="T51" s="625"/>
      <c r="U51" s="625"/>
      <c r="V51" s="625"/>
      <c r="W51" s="625"/>
      <c r="X51" s="625"/>
      <c r="Y51" s="625"/>
      <c r="Z51" s="625"/>
      <c r="AA51" s="625"/>
      <c r="AB51" s="625"/>
      <c r="AC51" s="625"/>
      <c r="AD51" s="618">
        <f t="shared" si="11"/>
        <v>100000</v>
      </c>
    </row>
    <row r="52" spans="1:30" s="620" customFormat="1" ht="12.75" x14ac:dyDescent="0.2">
      <c r="A52" s="680" t="s">
        <v>35</v>
      </c>
      <c r="B52" s="648" t="s">
        <v>81</v>
      </c>
      <c r="C52" s="615" t="s">
        <v>24</v>
      </c>
      <c r="D52" s="679">
        <f>D53</f>
        <v>0</v>
      </c>
      <c r="E52" s="619">
        <f t="shared" ref="E52:J52" si="18">E53</f>
        <v>35000</v>
      </c>
      <c r="F52" s="619">
        <f t="shared" si="18"/>
        <v>35000</v>
      </c>
      <c r="G52" s="619">
        <f t="shared" si="18"/>
        <v>30000</v>
      </c>
      <c r="H52" s="619">
        <f t="shared" si="18"/>
        <v>0</v>
      </c>
      <c r="I52" s="619">
        <f t="shared" si="18"/>
        <v>0</v>
      </c>
      <c r="J52" s="619">
        <f t="shared" si="18"/>
        <v>0</v>
      </c>
      <c r="K52" s="625"/>
      <c r="L52" s="625"/>
      <c r="M52" s="625"/>
      <c r="N52" s="625"/>
      <c r="O52" s="625"/>
      <c r="P52" s="625"/>
      <c r="Q52" s="625"/>
      <c r="R52" s="625"/>
      <c r="S52" s="625"/>
      <c r="T52" s="625"/>
      <c r="U52" s="625"/>
      <c r="V52" s="625"/>
      <c r="W52" s="625"/>
      <c r="X52" s="625"/>
      <c r="Y52" s="625"/>
      <c r="Z52" s="625"/>
      <c r="AA52" s="625"/>
      <c r="AB52" s="625"/>
      <c r="AC52" s="625"/>
      <c r="AD52" s="618">
        <f t="shared" si="11"/>
        <v>100000</v>
      </c>
    </row>
    <row r="53" spans="1:30" s="528" customFormat="1" ht="12.75" x14ac:dyDescent="0.2">
      <c r="A53" s="681" t="s">
        <v>80</v>
      </c>
      <c r="B53" s="645" t="s">
        <v>81</v>
      </c>
      <c r="C53" s="531" t="s">
        <v>24</v>
      </c>
      <c r="D53" s="682">
        <v>0</v>
      </c>
      <c r="E53" s="623">
        <f>SUM('1.DL Projekta budžets'!J16:K16)-'3.DL Naudas plūsma ar projektu'!E54-'1.DL Projekta budžets'!K15</f>
        <v>35000</v>
      </c>
      <c r="F53" s="623">
        <f>SUM('1.DL Projekta budžets'!L16:M16)-'3.DL Naudas plūsma ar projektu'!F54-'1.DL Projekta budžets'!M15</f>
        <v>35000</v>
      </c>
      <c r="G53" s="623">
        <f>SUM('1.DL Projekta budžets'!N16:O16)-'3.DL Naudas plūsma ar projektu'!G54-'1.DL Projekta budžets'!O15</f>
        <v>30000</v>
      </c>
      <c r="H53" s="623">
        <f>SUM('1.DL Projekta budžets'!P16:Q16)-'3.DL Naudas plūsma ar projektu'!H54-'1.DL Projekta budžets'!Q15</f>
        <v>0</v>
      </c>
      <c r="I53" s="623">
        <f>SUM('1.DL Projekta budžets'!R16:S16)-'3.DL Naudas plūsma ar projektu'!I54-'1.DL Projekta budžets'!S15</f>
        <v>0</v>
      </c>
      <c r="J53" s="623">
        <f>SUM('1.DL Projekta budžets'!T16:U16)-'3.DL Naudas plūsma ar projektu'!J54-'1.DL Projekta budžets'!U15</f>
        <v>0</v>
      </c>
      <c r="K53" s="625"/>
      <c r="L53" s="625"/>
      <c r="M53" s="625"/>
      <c r="N53" s="625"/>
      <c r="O53" s="625"/>
      <c r="P53" s="625"/>
      <c r="Q53" s="625"/>
      <c r="R53" s="625"/>
      <c r="S53" s="625"/>
      <c r="T53" s="625"/>
      <c r="U53" s="625"/>
      <c r="V53" s="625"/>
      <c r="W53" s="625"/>
      <c r="X53" s="625"/>
      <c r="Y53" s="625"/>
      <c r="Z53" s="625"/>
      <c r="AA53" s="625"/>
      <c r="AB53" s="625"/>
      <c r="AC53" s="625"/>
      <c r="AD53" s="618">
        <f t="shared" si="11"/>
        <v>100000</v>
      </c>
    </row>
    <row r="54" spans="1:30" s="528" customFormat="1" ht="12.75" x14ac:dyDescent="0.2">
      <c r="A54" s="680" t="s">
        <v>36</v>
      </c>
      <c r="B54" s="648" t="s">
        <v>82</v>
      </c>
      <c r="C54" s="678" t="s">
        <v>24</v>
      </c>
      <c r="D54" s="679">
        <f>D55</f>
        <v>0</v>
      </c>
      <c r="E54" s="619">
        <f t="shared" ref="E54:J54" si="19">E55</f>
        <v>0</v>
      </c>
      <c r="F54" s="619">
        <f t="shared" si="19"/>
        <v>0</v>
      </c>
      <c r="G54" s="619">
        <f t="shared" si="19"/>
        <v>0</v>
      </c>
      <c r="H54" s="619">
        <f t="shared" si="19"/>
        <v>0</v>
      </c>
      <c r="I54" s="619">
        <f t="shared" si="19"/>
        <v>0</v>
      </c>
      <c r="J54" s="619">
        <f t="shared" si="19"/>
        <v>0</v>
      </c>
      <c r="K54" s="625"/>
      <c r="L54" s="625"/>
      <c r="M54" s="625"/>
      <c r="N54" s="625"/>
      <c r="O54" s="625"/>
      <c r="P54" s="625"/>
      <c r="Q54" s="625"/>
      <c r="R54" s="625"/>
      <c r="S54" s="625"/>
      <c r="T54" s="625"/>
      <c r="U54" s="625"/>
      <c r="V54" s="625"/>
      <c r="W54" s="625"/>
      <c r="X54" s="625"/>
      <c r="Y54" s="625"/>
      <c r="Z54" s="625"/>
      <c r="AA54" s="625"/>
      <c r="AB54" s="625"/>
      <c r="AC54" s="625"/>
      <c r="AD54" s="618">
        <f t="shared" si="11"/>
        <v>0</v>
      </c>
    </row>
    <row r="55" spans="1:30" s="528" customFormat="1" ht="12.75" x14ac:dyDescent="0.2">
      <c r="A55" s="681" t="s">
        <v>83</v>
      </c>
      <c r="B55" s="645" t="s">
        <v>84</v>
      </c>
      <c r="C55" s="531" t="s">
        <v>24</v>
      </c>
      <c r="D55" s="682"/>
      <c r="E55" s="623">
        <f>SUM('1.DL Projekta budžets'!J14:K14)</f>
        <v>0</v>
      </c>
      <c r="F55" s="623">
        <f>SUM('1.DL Projekta budžets'!L14:M14)</f>
        <v>0</v>
      </c>
      <c r="G55" s="623">
        <f>SUM('1.DL Projekta budžets'!N14:O14)</f>
        <v>0</v>
      </c>
      <c r="H55" s="623">
        <f>SUM('1.DL Projekta budžets'!P14:Q14)</f>
        <v>0</v>
      </c>
      <c r="I55" s="623">
        <f>SUM('1.DL Projekta budžets'!R14:S14)</f>
        <v>0</v>
      </c>
      <c r="J55" s="623">
        <f>SUM('1.DL Projekta budžets'!T14:U14)</f>
        <v>0</v>
      </c>
      <c r="K55" s="625"/>
      <c r="L55" s="625"/>
      <c r="M55" s="625"/>
      <c r="N55" s="625"/>
      <c r="O55" s="625"/>
      <c r="P55" s="625"/>
      <c r="Q55" s="625"/>
      <c r="R55" s="625"/>
      <c r="S55" s="625"/>
      <c r="T55" s="625"/>
      <c r="U55" s="625"/>
      <c r="V55" s="625"/>
      <c r="W55" s="625"/>
      <c r="X55" s="625"/>
      <c r="Y55" s="625"/>
      <c r="Z55" s="625"/>
      <c r="AA55" s="625"/>
      <c r="AB55" s="625"/>
      <c r="AC55" s="625"/>
      <c r="AD55" s="618">
        <f t="shared" si="11"/>
        <v>0</v>
      </c>
    </row>
    <row r="56" spans="1:30" s="620" customFormat="1" ht="12.75" x14ac:dyDescent="0.2">
      <c r="A56" s="647" t="s">
        <v>38</v>
      </c>
      <c r="B56" s="648" t="s">
        <v>85</v>
      </c>
      <c r="C56" s="678" t="s">
        <v>24</v>
      </c>
      <c r="D56" s="627"/>
      <c r="E56" s="627"/>
      <c r="F56" s="627"/>
      <c r="G56" s="627"/>
      <c r="H56" s="627"/>
      <c r="I56" s="627"/>
      <c r="J56" s="627"/>
      <c r="K56" s="627"/>
      <c r="L56" s="627"/>
      <c r="M56" s="627"/>
      <c r="N56" s="627"/>
      <c r="O56" s="627"/>
      <c r="P56" s="627"/>
      <c r="Q56" s="627"/>
      <c r="R56" s="627"/>
      <c r="S56" s="627"/>
      <c r="T56" s="627"/>
      <c r="U56" s="627"/>
      <c r="V56" s="627"/>
      <c r="W56" s="627"/>
      <c r="X56" s="627"/>
      <c r="Y56" s="627"/>
      <c r="Z56" s="627"/>
      <c r="AA56" s="627"/>
      <c r="AB56" s="627"/>
      <c r="AC56" s="619">
        <f t="shared" ref="AC56" si="20">AC57</f>
        <v>0</v>
      </c>
      <c r="AD56" s="618">
        <f t="shared" si="11"/>
        <v>0</v>
      </c>
    </row>
    <row r="57" spans="1:30" s="528" customFormat="1" ht="12.75" x14ac:dyDescent="0.2">
      <c r="A57" s="683" t="s">
        <v>86</v>
      </c>
      <c r="B57" s="684" t="s">
        <v>87</v>
      </c>
      <c r="C57" s="531" t="s">
        <v>24</v>
      </c>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85">
        <f>AC68+AC73</f>
        <v>0</v>
      </c>
      <c r="AD57" s="618">
        <f t="shared" si="11"/>
        <v>0</v>
      </c>
    </row>
    <row r="58" spans="1:30" s="534" customFormat="1" ht="12.75" x14ac:dyDescent="0.2">
      <c r="A58" s="686"/>
      <c r="B58" s="687"/>
      <c r="C58" s="686"/>
      <c r="D58" s="688"/>
      <c r="E58" s="688"/>
      <c r="F58" s="688"/>
      <c r="G58" s="688"/>
      <c r="H58" s="688"/>
      <c r="I58" s="688"/>
      <c r="J58" s="688"/>
      <c r="K58" s="688"/>
      <c r="L58" s="688"/>
      <c r="M58" s="688"/>
      <c r="N58" s="688"/>
      <c r="O58" s="688"/>
      <c r="P58" s="688"/>
      <c r="Q58" s="688"/>
      <c r="R58" s="688"/>
      <c r="S58" s="688"/>
      <c r="T58" s="688"/>
      <c r="U58" s="688"/>
      <c r="V58" s="688"/>
      <c r="W58" s="688"/>
      <c r="X58" s="688"/>
      <c r="Y58" s="688"/>
      <c r="Z58" s="688"/>
      <c r="AA58" s="688"/>
      <c r="AB58" s="688"/>
      <c r="AC58" s="688"/>
      <c r="AD58" s="688"/>
    </row>
    <row r="59" spans="1:30" s="528" customFormat="1" ht="12.75" x14ac:dyDescent="0.2">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row>
    <row r="60" spans="1:30" s="620" customFormat="1" ht="12.75" x14ac:dyDescent="0.2">
      <c r="A60" s="615" t="s">
        <v>39</v>
      </c>
      <c r="B60" s="654" t="s">
        <v>102</v>
      </c>
      <c r="C60" s="615"/>
      <c r="D60" s="618">
        <f t="shared" ref="D60:AD60" si="21">D10-D22-D51+D56</f>
        <v>0</v>
      </c>
      <c r="E60" s="618">
        <f t="shared" si="21"/>
        <v>-23207.7</v>
      </c>
      <c r="F60" s="618">
        <f t="shared" si="21"/>
        <v>-23207.7</v>
      </c>
      <c r="G60" s="618">
        <f t="shared" si="21"/>
        <v>-18207.7</v>
      </c>
      <c r="H60" s="618">
        <f t="shared" si="21"/>
        <v>11792.3</v>
      </c>
      <c r="I60" s="618">
        <f t="shared" si="21"/>
        <v>11792.3</v>
      </c>
      <c r="J60" s="618">
        <f t="shared" si="21"/>
        <v>11792.3</v>
      </c>
      <c r="K60" s="618">
        <f t="shared" si="21"/>
        <v>11792.3</v>
      </c>
      <c r="L60" s="618">
        <f t="shared" si="21"/>
        <v>11792.3</v>
      </c>
      <c r="M60" s="618">
        <f t="shared" si="21"/>
        <v>11792.3</v>
      </c>
      <c r="N60" s="618">
        <f t="shared" si="21"/>
        <v>11792.3</v>
      </c>
      <c r="O60" s="618">
        <f t="shared" si="21"/>
        <v>11792.3</v>
      </c>
      <c r="P60" s="618">
        <f t="shared" si="21"/>
        <v>11792.3</v>
      </c>
      <c r="Q60" s="618">
        <f t="shared" si="21"/>
        <v>11792.3</v>
      </c>
      <c r="R60" s="618">
        <f t="shared" si="21"/>
        <v>11792.3</v>
      </c>
      <c r="S60" s="618">
        <f t="shared" si="21"/>
        <v>11792.3</v>
      </c>
      <c r="T60" s="618">
        <f t="shared" si="21"/>
        <v>11792.3</v>
      </c>
      <c r="U60" s="618">
        <f t="shared" si="21"/>
        <v>11792.3</v>
      </c>
      <c r="V60" s="618">
        <f t="shared" si="21"/>
        <v>11792.3</v>
      </c>
      <c r="W60" s="618">
        <f t="shared" si="21"/>
        <v>11792.3</v>
      </c>
      <c r="X60" s="618">
        <f t="shared" si="21"/>
        <v>11792.3</v>
      </c>
      <c r="Y60" s="618">
        <f t="shared" si="21"/>
        <v>11792.3</v>
      </c>
      <c r="Z60" s="618">
        <f t="shared" si="21"/>
        <v>11792.3</v>
      </c>
      <c r="AA60" s="618">
        <f t="shared" si="21"/>
        <v>11792.3</v>
      </c>
      <c r="AB60" s="618">
        <f t="shared" si="21"/>
        <v>11792.3</v>
      </c>
      <c r="AC60" s="618">
        <f t="shared" si="21"/>
        <v>11792.3</v>
      </c>
      <c r="AD60" s="618">
        <f t="shared" si="21"/>
        <v>194807.50000000023</v>
      </c>
    </row>
    <row r="61" spans="1:30" s="528" customFormat="1" ht="12.75" x14ac:dyDescent="0.2">
      <c r="D61" s="631"/>
      <c r="E61" s="631"/>
      <c r="F61" s="631"/>
      <c r="G61" s="631"/>
      <c r="H61" s="631"/>
      <c r="I61" s="631"/>
      <c r="J61" s="631"/>
      <c r="K61" s="631"/>
      <c r="L61" s="631"/>
      <c r="M61" s="631"/>
      <c r="N61" s="631"/>
      <c r="O61" s="631"/>
      <c r="P61" s="631"/>
      <c r="Q61" s="631"/>
      <c r="R61" s="631"/>
      <c r="S61" s="631"/>
      <c r="T61" s="631"/>
      <c r="U61" s="631"/>
      <c r="V61" s="631"/>
      <c r="W61" s="631"/>
      <c r="X61" s="631"/>
      <c r="Y61" s="631"/>
      <c r="Z61" s="631"/>
      <c r="AA61" s="631"/>
      <c r="AB61" s="631"/>
      <c r="AC61" s="631"/>
      <c r="AD61" s="631"/>
    </row>
    <row r="62" spans="1:30" s="528" customFormat="1" ht="12.75" x14ac:dyDescent="0.2">
      <c r="D62" s="631"/>
      <c r="E62" s="631"/>
      <c r="F62" s="631"/>
      <c r="G62" s="631"/>
      <c r="H62" s="631"/>
      <c r="I62" s="631"/>
      <c r="J62" s="631"/>
      <c r="K62" s="631"/>
      <c r="L62" s="631"/>
      <c r="M62" s="631"/>
      <c r="N62" s="631"/>
      <c r="O62" s="631"/>
      <c r="P62" s="631"/>
      <c r="Q62" s="631"/>
      <c r="R62" s="631"/>
      <c r="S62" s="631"/>
      <c r="T62" s="631"/>
      <c r="U62" s="631"/>
      <c r="V62" s="631"/>
      <c r="W62" s="631"/>
      <c r="X62" s="631"/>
      <c r="Y62" s="631"/>
      <c r="Z62" s="631"/>
      <c r="AA62" s="631"/>
      <c r="AB62" s="631"/>
      <c r="AC62" s="631"/>
      <c r="AD62" s="631"/>
    </row>
    <row r="63" spans="1:30" s="528" customFormat="1" ht="25.5" x14ac:dyDescent="0.2">
      <c r="A63" s="651" t="s">
        <v>40</v>
      </c>
      <c r="B63" s="689" t="s">
        <v>74</v>
      </c>
      <c r="C63" s="530"/>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row>
    <row r="64" spans="1:30" s="534" customFormat="1" ht="12.75" x14ac:dyDescent="0.2">
      <c r="A64" s="676"/>
      <c r="B64" s="690" t="s">
        <v>67</v>
      </c>
      <c r="C64" s="676"/>
      <c r="D64" s="623"/>
      <c r="E64" s="623"/>
      <c r="F64" s="623"/>
      <c r="G64" s="623"/>
      <c r="H64" s="623"/>
      <c r="I64" s="623"/>
      <c r="J64" s="623"/>
      <c r="K64" s="623"/>
      <c r="L64" s="623"/>
      <c r="M64" s="623"/>
      <c r="N64" s="623"/>
      <c r="O64" s="623"/>
      <c r="P64" s="623"/>
      <c r="Q64" s="623"/>
      <c r="R64" s="623"/>
      <c r="S64" s="623"/>
      <c r="T64" s="623"/>
      <c r="U64" s="623"/>
      <c r="V64" s="623"/>
      <c r="W64" s="623"/>
      <c r="X64" s="623"/>
      <c r="Y64" s="623"/>
      <c r="Z64" s="623"/>
      <c r="AA64" s="623"/>
      <c r="AB64" s="623"/>
      <c r="AC64" s="623"/>
      <c r="AD64" s="623"/>
    </row>
    <row r="65" spans="1:30" s="534" customFormat="1" ht="12.75" x14ac:dyDescent="0.2">
      <c r="A65" s="676"/>
      <c r="B65" s="410" t="s">
        <v>75</v>
      </c>
      <c r="C65" s="676"/>
      <c r="D65" s="623">
        <f>IF(D6&lt;Titullapa!$D$10,0,SUM('1.DL Projekta budžets'!$G$6:$H$7))</f>
        <v>0</v>
      </c>
      <c r="E65" s="623">
        <f>IF(E6&lt;Titullapa!$D$10,0,SUM('1.DL Projekta budžets'!$G$6:$H$7))</f>
        <v>0</v>
      </c>
      <c r="F65" s="623">
        <f>IF(F6&lt;Titullapa!$D$10,0,SUM('1.DL Projekta budžets'!$G$6:$H$7))</f>
        <v>0</v>
      </c>
      <c r="G65" s="623">
        <f>IF(G6&lt;Titullapa!$D$10,0,SUM('1.DL Projekta budžets'!$G$6:$H$7))</f>
        <v>0</v>
      </c>
      <c r="H65" s="623">
        <f>IF(H6&lt;Titullapa!$D$10,0,SUM('1.DL Projekta budžets'!$G$6:$H$7))</f>
        <v>0</v>
      </c>
      <c r="I65" s="623">
        <f>IF(I6&lt;Titullapa!$D$10,0,SUM('1.DL Projekta budžets'!$G$6:$H$7))</f>
        <v>0</v>
      </c>
      <c r="J65" s="623">
        <f>IF(J6&lt;Titullapa!$D$10,0,SUM('1.DL Projekta budžets'!$G$6:$H$7))</f>
        <v>0</v>
      </c>
      <c r="K65" s="623">
        <f>IF(K6&lt;Titullapa!$D$10,0,SUM('1.DL Projekta budžets'!$G$6:$H$7))</f>
        <v>0</v>
      </c>
      <c r="L65" s="623">
        <f>IF(L6&lt;Titullapa!$D$10,0,SUM('1.DL Projekta budžets'!$G$6:$H$7))</f>
        <v>0</v>
      </c>
      <c r="M65" s="623">
        <f>IF(M6&lt;Titullapa!$D$10,0,SUM('1.DL Projekta budžets'!$G$6:$H$7))</f>
        <v>0</v>
      </c>
      <c r="N65" s="623">
        <f>IF(N6&lt;Titullapa!$D$10,0,SUM('1.DL Projekta budžets'!$G$6:$H$7))</f>
        <v>0</v>
      </c>
      <c r="O65" s="623">
        <f>IF(O6&lt;Titullapa!$D$10,0,SUM('1.DL Projekta budžets'!$G$6:$H$7))</f>
        <v>0</v>
      </c>
      <c r="P65" s="623">
        <f>IF(P6&lt;Titullapa!$D$10,0,SUM('1.DL Projekta budžets'!$G$6:$H$7))</f>
        <v>0</v>
      </c>
      <c r="Q65" s="623">
        <f>IF(Q6&lt;Titullapa!$D$10,0,SUM('1.DL Projekta budžets'!$G$6:$H$7))</f>
        <v>0</v>
      </c>
      <c r="R65" s="623">
        <f>IF(R6&lt;Titullapa!$D$10,0,SUM('1.DL Projekta budžets'!$G$6:$H$7))</f>
        <v>0</v>
      </c>
      <c r="S65" s="623">
        <f>IF(S6&lt;Titullapa!$D$10,0,SUM('1.DL Projekta budžets'!$G$6:$H$7))</f>
        <v>0</v>
      </c>
      <c r="T65" s="623">
        <f>IF(T6&lt;Titullapa!$D$10,0,SUM('1.DL Projekta budžets'!$G$6:$H$7))</f>
        <v>0</v>
      </c>
      <c r="U65" s="623">
        <f>IF(U6&lt;Titullapa!$D$10,0,SUM('1.DL Projekta budžets'!$G$6:$H$7))</f>
        <v>0</v>
      </c>
      <c r="V65" s="623">
        <f>IF(V6&lt;Titullapa!$D$10,0,SUM('1.DL Projekta budžets'!$G$6:$H$7))</f>
        <v>0</v>
      </c>
      <c r="W65" s="623">
        <f>IF(W6&lt;Titullapa!$D$10,0,SUM('1.DL Projekta budžets'!$G$6:$H$7))</f>
        <v>0</v>
      </c>
      <c r="X65" s="623">
        <f>IF(X6&lt;Titullapa!$D$10,0,SUM('1.DL Projekta budžets'!$G$6:$H$7))</f>
        <v>0</v>
      </c>
      <c r="Y65" s="623">
        <f>IF(Y6&lt;Titullapa!$D$10,0,SUM('1.DL Projekta budžets'!$G$6:$H$7))</f>
        <v>0</v>
      </c>
      <c r="Z65" s="623">
        <f>IF(Z6&lt;Titullapa!$D$10,0,SUM('1.DL Projekta budžets'!$G$6:$H$7))</f>
        <v>0</v>
      </c>
      <c r="AA65" s="623">
        <f>IF(AA6&lt;Titullapa!$D$10,0,SUM('1.DL Projekta budžets'!$G$6:$H$7))</f>
        <v>0</v>
      </c>
      <c r="AB65" s="623">
        <f>IF(AB6&lt;Titullapa!$D$10,0,SUM('1.DL Projekta budžets'!$G$6:$H$7))</f>
        <v>0</v>
      </c>
      <c r="AC65" s="623">
        <f>IF(AC6&lt;Titullapa!$D$10,0,SUM('1.DL Projekta budžets'!$G$6:$H$7))</f>
        <v>0</v>
      </c>
      <c r="AD65" s="623"/>
    </row>
    <row r="66" spans="1:30" s="606" customFormat="1" ht="12.75" x14ac:dyDescent="0.2">
      <c r="A66" s="836"/>
      <c r="B66" s="835" t="s">
        <v>76</v>
      </c>
      <c r="C66" s="837"/>
      <c r="D66" s="623">
        <v>0</v>
      </c>
      <c r="E66" s="623">
        <f>IF(D68&gt;0,IF(E65-D65&gt;0,0,$C$66*E65),0)</f>
        <v>0</v>
      </c>
      <c r="F66" s="623">
        <f t="shared" ref="F66:AC66" si="22">IF(E68&gt;0,IF(F65-E65&gt;0,0,$C$66*F65),0)</f>
        <v>0</v>
      </c>
      <c r="G66" s="623">
        <f t="shared" si="22"/>
        <v>0</v>
      </c>
      <c r="H66" s="623">
        <f t="shared" si="22"/>
        <v>0</v>
      </c>
      <c r="I66" s="623">
        <f t="shared" si="22"/>
        <v>0</v>
      </c>
      <c r="J66" s="623">
        <f t="shared" si="22"/>
        <v>0</v>
      </c>
      <c r="K66" s="623">
        <f t="shared" si="22"/>
        <v>0</v>
      </c>
      <c r="L66" s="623">
        <f t="shared" si="22"/>
        <v>0</v>
      </c>
      <c r="M66" s="623">
        <f t="shared" si="22"/>
        <v>0</v>
      </c>
      <c r="N66" s="623">
        <f t="shared" si="22"/>
        <v>0</v>
      </c>
      <c r="O66" s="623">
        <f t="shared" si="22"/>
        <v>0</v>
      </c>
      <c r="P66" s="623">
        <f t="shared" si="22"/>
        <v>0</v>
      </c>
      <c r="Q66" s="623">
        <f t="shared" si="22"/>
        <v>0</v>
      </c>
      <c r="R66" s="623">
        <f t="shared" si="22"/>
        <v>0</v>
      </c>
      <c r="S66" s="623">
        <f t="shared" si="22"/>
        <v>0</v>
      </c>
      <c r="T66" s="623">
        <f t="shared" si="22"/>
        <v>0</v>
      </c>
      <c r="U66" s="623">
        <f t="shared" si="22"/>
        <v>0</v>
      </c>
      <c r="V66" s="623">
        <f t="shared" si="22"/>
        <v>0</v>
      </c>
      <c r="W66" s="623">
        <f t="shared" si="22"/>
        <v>0</v>
      </c>
      <c r="X66" s="623">
        <f t="shared" si="22"/>
        <v>0</v>
      </c>
      <c r="Y66" s="623">
        <f t="shared" si="22"/>
        <v>0</v>
      </c>
      <c r="Z66" s="623">
        <f t="shared" si="22"/>
        <v>0</v>
      </c>
      <c r="AA66" s="623">
        <f t="shared" si="22"/>
        <v>0</v>
      </c>
      <c r="AB66" s="623">
        <f t="shared" si="22"/>
        <v>0</v>
      </c>
      <c r="AC66" s="623">
        <f t="shared" si="22"/>
        <v>0</v>
      </c>
      <c r="AD66" s="623"/>
    </row>
    <row r="67" spans="1:30" s="534" customFormat="1" ht="12.75" x14ac:dyDescent="0.2">
      <c r="A67" s="676"/>
      <c r="B67" s="410" t="s">
        <v>77</v>
      </c>
      <c r="C67" s="676"/>
      <c r="D67" s="623">
        <f>D66</f>
        <v>0</v>
      </c>
      <c r="E67" s="623">
        <f>D67+E66</f>
        <v>0</v>
      </c>
      <c r="F67" s="623">
        <f t="shared" ref="F67:AC67" si="23">E67+F66</f>
        <v>0</v>
      </c>
      <c r="G67" s="623">
        <f t="shared" si="23"/>
        <v>0</v>
      </c>
      <c r="H67" s="623">
        <f t="shared" si="23"/>
        <v>0</v>
      </c>
      <c r="I67" s="623">
        <f t="shared" si="23"/>
        <v>0</v>
      </c>
      <c r="J67" s="623">
        <f t="shared" si="23"/>
        <v>0</v>
      </c>
      <c r="K67" s="623">
        <f t="shared" si="23"/>
        <v>0</v>
      </c>
      <c r="L67" s="623">
        <f t="shared" si="23"/>
        <v>0</v>
      </c>
      <c r="M67" s="623">
        <f t="shared" si="23"/>
        <v>0</v>
      </c>
      <c r="N67" s="623">
        <f t="shared" si="23"/>
        <v>0</v>
      </c>
      <c r="O67" s="623">
        <f t="shared" si="23"/>
        <v>0</v>
      </c>
      <c r="P67" s="623">
        <f t="shared" si="23"/>
        <v>0</v>
      </c>
      <c r="Q67" s="623">
        <f t="shared" si="23"/>
        <v>0</v>
      </c>
      <c r="R67" s="623">
        <f t="shared" si="23"/>
        <v>0</v>
      </c>
      <c r="S67" s="623">
        <f t="shared" si="23"/>
        <v>0</v>
      </c>
      <c r="T67" s="623">
        <f t="shared" si="23"/>
        <v>0</v>
      </c>
      <c r="U67" s="623">
        <f t="shared" si="23"/>
        <v>0</v>
      </c>
      <c r="V67" s="623">
        <f t="shared" si="23"/>
        <v>0</v>
      </c>
      <c r="W67" s="623">
        <f t="shared" si="23"/>
        <v>0</v>
      </c>
      <c r="X67" s="623">
        <f t="shared" si="23"/>
        <v>0</v>
      </c>
      <c r="Y67" s="623">
        <f t="shared" si="23"/>
        <v>0</v>
      </c>
      <c r="Z67" s="623">
        <f t="shared" si="23"/>
        <v>0</v>
      </c>
      <c r="AA67" s="623">
        <f t="shared" si="23"/>
        <v>0</v>
      </c>
      <c r="AB67" s="623">
        <f t="shared" si="23"/>
        <v>0</v>
      </c>
      <c r="AC67" s="623">
        <f t="shared" si="23"/>
        <v>0</v>
      </c>
      <c r="AD67" s="623"/>
    </row>
    <row r="68" spans="1:30" s="534" customFormat="1" ht="12.75" x14ac:dyDescent="0.2">
      <c r="A68" s="676"/>
      <c r="B68" s="410" t="s">
        <v>78</v>
      </c>
      <c r="C68" s="676"/>
      <c r="D68" s="623">
        <f>ROUND(IF(D65-D67&gt;0,D65-D67,0),0)</f>
        <v>0</v>
      </c>
      <c r="E68" s="623">
        <f t="shared" ref="E68:AC68" si="24">ROUND(IF(E65-E67&gt;0,E65-E67,0),0)</f>
        <v>0</v>
      </c>
      <c r="F68" s="623">
        <f t="shared" si="24"/>
        <v>0</v>
      </c>
      <c r="G68" s="623">
        <f t="shared" si="24"/>
        <v>0</v>
      </c>
      <c r="H68" s="623">
        <f t="shared" si="24"/>
        <v>0</v>
      </c>
      <c r="I68" s="623">
        <f t="shared" si="24"/>
        <v>0</v>
      </c>
      <c r="J68" s="623">
        <f t="shared" si="24"/>
        <v>0</v>
      </c>
      <c r="K68" s="623">
        <f t="shared" si="24"/>
        <v>0</v>
      </c>
      <c r="L68" s="623">
        <f t="shared" si="24"/>
        <v>0</v>
      </c>
      <c r="M68" s="623">
        <f t="shared" si="24"/>
        <v>0</v>
      </c>
      <c r="N68" s="623">
        <f t="shared" si="24"/>
        <v>0</v>
      </c>
      <c r="O68" s="623">
        <f t="shared" si="24"/>
        <v>0</v>
      </c>
      <c r="P68" s="623">
        <f t="shared" si="24"/>
        <v>0</v>
      </c>
      <c r="Q68" s="623">
        <f t="shared" si="24"/>
        <v>0</v>
      </c>
      <c r="R68" s="623">
        <f t="shared" si="24"/>
        <v>0</v>
      </c>
      <c r="S68" s="623">
        <f t="shared" si="24"/>
        <v>0</v>
      </c>
      <c r="T68" s="623">
        <f t="shared" si="24"/>
        <v>0</v>
      </c>
      <c r="U68" s="623">
        <f t="shared" si="24"/>
        <v>0</v>
      </c>
      <c r="V68" s="623">
        <f t="shared" si="24"/>
        <v>0</v>
      </c>
      <c r="W68" s="623">
        <f t="shared" si="24"/>
        <v>0</v>
      </c>
      <c r="X68" s="623">
        <f t="shared" si="24"/>
        <v>0</v>
      </c>
      <c r="Y68" s="623">
        <f t="shared" si="24"/>
        <v>0</v>
      </c>
      <c r="Z68" s="623">
        <f t="shared" si="24"/>
        <v>0</v>
      </c>
      <c r="AA68" s="623">
        <f t="shared" si="24"/>
        <v>0</v>
      </c>
      <c r="AB68" s="623">
        <f t="shared" si="24"/>
        <v>0</v>
      </c>
      <c r="AC68" s="623">
        <f t="shared" si="24"/>
        <v>0</v>
      </c>
      <c r="AD68" s="623"/>
    </row>
    <row r="69" spans="1:30" s="534" customFormat="1" ht="12.75" x14ac:dyDescent="0.2">
      <c r="A69" s="676"/>
      <c r="B69" s="690" t="s">
        <v>68</v>
      </c>
      <c r="C69" s="676"/>
      <c r="D69" s="623"/>
      <c r="E69" s="623"/>
      <c r="F69" s="623"/>
      <c r="G69" s="623"/>
      <c r="H69" s="623"/>
      <c r="I69" s="623"/>
      <c r="J69" s="623"/>
      <c r="K69" s="623"/>
      <c r="L69" s="623"/>
      <c r="M69" s="623"/>
      <c r="N69" s="623"/>
      <c r="O69" s="623"/>
      <c r="P69" s="623"/>
      <c r="Q69" s="623"/>
      <c r="R69" s="623"/>
      <c r="S69" s="623"/>
      <c r="T69" s="623"/>
      <c r="U69" s="623"/>
      <c r="V69" s="623"/>
      <c r="W69" s="623"/>
      <c r="X69" s="623"/>
      <c r="Y69" s="623"/>
      <c r="Z69" s="623"/>
      <c r="AA69" s="623"/>
      <c r="AB69" s="623"/>
      <c r="AC69" s="623"/>
      <c r="AD69" s="623"/>
    </row>
    <row r="70" spans="1:30" s="534" customFormat="1" ht="12.75" x14ac:dyDescent="0.2">
      <c r="A70" s="676"/>
      <c r="B70" s="410" t="s">
        <v>75</v>
      </c>
      <c r="C70" s="676"/>
      <c r="D70" s="623">
        <f>IF(D6&lt;Titullapa!$D$10,0,(SUM('1.DL Projekta budžets'!$G$8,'1.DL Projekta budžets'!$H$8,'1.DL Projekta budžets'!$G$9,'1.DL Projekta budžets'!$H$9,'1.DL Projekta budžets'!$G$13,'1.DL Projekta budžets'!$H$13)))</f>
        <v>0</v>
      </c>
      <c r="E70" s="623">
        <f>IF(E6&lt;Titullapa!$D$10,0,(SUM('1.DL Projekta budžets'!$G$8,'1.DL Projekta budžets'!$H$8,'1.DL Projekta budžets'!$G$9,'1.DL Projekta budžets'!$H$9,'1.DL Projekta budžets'!$G$13,'1.DL Projekta budžets'!$H$13)))</f>
        <v>0</v>
      </c>
      <c r="F70" s="623">
        <f>IF(F6&lt;Titullapa!$D$10,0,(SUM('1.DL Projekta budžets'!$G$8,'1.DL Projekta budžets'!$H$8,'1.DL Projekta budžets'!$G$9,'1.DL Projekta budžets'!$H$9,'1.DL Projekta budžets'!$G$13,'1.DL Projekta budžets'!$H$13)))</f>
        <v>0</v>
      </c>
      <c r="G70" s="623">
        <f>IF(G6&lt;Titullapa!$D$10,0,(SUM('1.DL Projekta budžets'!$G$8,'1.DL Projekta budžets'!$H$8,'1.DL Projekta budžets'!$G$9,'1.DL Projekta budžets'!$H$9,'1.DL Projekta budžets'!$G$13,'1.DL Projekta budžets'!$H$13)))</f>
        <v>100000</v>
      </c>
      <c r="H70" s="623">
        <f>IF(H6&lt;Titullapa!$D$10,0,(SUM('1.DL Projekta budžets'!$G$8,'1.DL Projekta budžets'!$H$8,'1.DL Projekta budžets'!$G$9,'1.DL Projekta budžets'!$H$9,'1.DL Projekta budžets'!$G$13,'1.DL Projekta budžets'!$H$13)))</f>
        <v>100000</v>
      </c>
      <c r="I70" s="623">
        <f>IF(I6&lt;Titullapa!$D$10,0,(SUM('1.DL Projekta budžets'!$G$8,'1.DL Projekta budžets'!$H$8,'1.DL Projekta budžets'!$G$9,'1.DL Projekta budžets'!$H$9,'1.DL Projekta budžets'!$G$13,'1.DL Projekta budžets'!$H$13)))</f>
        <v>100000</v>
      </c>
      <c r="J70" s="623">
        <f>IF(J6&lt;Titullapa!$D$10,0,(SUM('1.DL Projekta budžets'!$G$8,'1.DL Projekta budžets'!$H$8,'1.DL Projekta budžets'!$G$9,'1.DL Projekta budžets'!$H$9,'1.DL Projekta budžets'!$G$13,'1.DL Projekta budžets'!$H$13)))</f>
        <v>100000</v>
      </c>
      <c r="K70" s="623">
        <f>IF(K6&lt;Titullapa!$D$10,0,(SUM('1.DL Projekta budžets'!$G$8,'1.DL Projekta budžets'!$H$8,'1.DL Projekta budžets'!$G$9,'1.DL Projekta budžets'!$H$9,'1.DL Projekta budžets'!$G$13,'1.DL Projekta budžets'!$H$13)))</f>
        <v>100000</v>
      </c>
      <c r="L70" s="623">
        <f>IF(L6&lt;Titullapa!$D$10,0,(SUM('1.DL Projekta budžets'!$G$8,'1.DL Projekta budžets'!$H$8,'1.DL Projekta budžets'!$G$9,'1.DL Projekta budžets'!$H$9,'1.DL Projekta budžets'!$G$13,'1.DL Projekta budžets'!$H$13)))</f>
        <v>100000</v>
      </c>
      <c r="M70" s="623">
        <f>IF(M6&lt;Titullapa!$D$10,0,(SUM('1.DL Projekta budžets'!$G$8,'1.DL Projekta budžets'!$H$8,'1.DL Projekta budžets'!$G$9,'1.DL Projekta budžets'!$H$9,'1.DL Projekta budžets'!$G$13,'1.DL Projekta budžets'!$H$13)))</f>
        <v>100000</v>
      </c>
      <c r="N70" s="623">
        <f>IF(N6&lt;Titullapa!$D$10,0,(SUM('1.DL Projekta budžets'!$G$8,'1.DL Projekta budžets'!$H$8,'1.DL Projekta budžets'!$G$9,'1.DL Projekta budžets'!$H$9,'1.DL Projekta budžets'!$G$13,'1.DL Projekta budžets'!$H$13)))</f>
        <v>100000</v>
      </c>
      <c r="O70" s="623">
        <f>IF(O6&lt;Titullapa!$D$10,0,(SUM('1.DL Projekta budžets'!$G$8,'1.DL Projekta budžets'!$H$8,'1.DL Projekta budžets'!$G$9,'1.DL Projekta budžets'!$H$9,'1.DL Projekta budžets'!$G$13,'1.DL Projekta budžets'!$H$13)))</f>
        <v>100000</v>
      </c>
      <c r="P70" s="623">
        <f>IF(P6&lt;Titullapa!$D$10,0,(SUM('1.DL Projekta budžets'!$G$8,'1.DL Projekta budžets'!$H$8,'1.DL Projekta budžets'!$G$9,'1.DL Projekta budžets'!$H$9,'1.DL Projekta budžets'!$G$13,'1.DL Projekta budžets'!$H$13)))</f>
        <v>100000</v>
      </c>
      <c r="Q70" s="623">
        <f>IF(Q6&lt;Titullapa!$D$10,0,(SUM('1.DL Projekta budžets'!$G$8,'1.DL Projekta budžets'!$H$8,'1.DL Projekta budžets'!$G$9,'1.DL Projekta budžets'!$H$9,'1.DL Projekta budžets'!$G$13,'1.DL Projekta budžets'!$H$13)))</f>
        <v>100000</v>
      </c>
      <c r="R70" s="623">
        <f>IF(R6&lt;Titullapa!$D$10,0,(SUM('1.DL Projekta budžets'!$G$8,'1.DL Projekta budžets'!$H$8,'1.DL Projekta budžets'!$G$9,'1.DL Projekta budžets'!$H$9,'1.DL Projekta budžets'!$G$13,'1.DL Projekta budžets'!$H$13)))</f>
        <v>100000</v>
      </c>
      <c r="S70" s="623">
        <f>IF(S6&lt;Titullapa!$D$10,0,(SUM('1.DL Projekta budžets'!$G$8,'1.DL Projekta budžets'!$H$8,'1.DL Projekta budžets'!$G$9,'1.DL Projekta budžets'!$H$9,'1.DL Projekta budžets'!$G$13,'1.DL Projekta budžets'!$H$13)))</f>
        <v>100000</v>
      </c>
      <c r="T70" s="623">
        <f>IF(T6&lt;Titullapa!$D$10,0,(SUM('1.DL Projekta budžets'!$G$8,'1.DL Projekta budžets'!$H$8,'1.DL Projekta budžets'!$G$9,'1.DL Projekta budžets'!$H$9,'1.DL Projekta budžets'!$G$13,'1.DL Projekta budžets'!$H$13)))</f>
        <v>100000</v>
      </c>
      <c r="U70" s="623">
        <f>IF(U6&lt;Titullapa!$D$10,0,(SUM('1.DL Projekta budžets'!$G$8,'1.DL Projekta budžets'!$H$8,'1.DL Projekta budžets'!$G$9,'1.DL Projekta budžets'!$H$9,'1.DL Projekta budžets'!$G$13,'1.DL Projekta budžets'!$H$13)))</f>
        <v>100000</v>
      </c>
      <c r="V70" s="623">
        <f>IF(V6&lt;Titullapa!$D$10,0,(SUM('1.DL Projekta budžets'!$G$8,'1.DL Projekta budžets'!$H$8,'1.DL Projekta budžets'!$G$9,'1.DL Projekta budžets'!$H$9,'1.DL Projekta budžets'!$G$13,'1.DL Projekta budžets'!$H$13)))</f>
        <v>100000</v>
      </c>
      <c r="W70" s="623">
        <f>IF(W6&lt;Titullapa!$D$10,0,(SUM('1.DL Projekta budžets'!$G$8,'1.DL Projekta budžets'!$H$8,'1.DL Projekta budžets'!$G$9,'1.DL Projekta budžets'!$H$9,'1.DL Projekta budžets'!$G$13,'1.DL Projekta budžets'!$H$13)))</f>
        <v>100000</v>
      </c>
      <c r="X70" s="623">
        <f>IF(X6&lt;Titullapa!$D$10,0,(SUM('1.DL Projekta budžets'!$G$8,'1.DL Projekta budžets'!$H$8,'1.DL Projekta budžets'!$G$9,'1.DL Projekta budžets'!$H$9,'1.DL Projekta budžets'!$G$13,'1.DL Projekta budžets'!$H$13)))</f>
        <v>100000</v>
      </c>
      <c r="Y70" s="623">
        <f>IF(Y6&lt;Titullapa!$D$10,0,(SUM('1.DL Projekta budžets'!$G$8,'1.DL Projekta budžets'!$H$8,'1.DL Projekta budžets'!$G$9,'1.DL Projekta budžets'!$H$9,'1.DL Projekta budžets'!$G$13,'1.DL Projekta budžets'!$H$13)))</f>
        <v>100000</v>
      </c>
      <c r="Z70" s="623">
        <f>IF(Z6&lt;Titullapa!$D$10,0,(SUM('1.DL Projekta budžets'!$G$8,'1.DL Projekta budžets'!$H$8,'1.DL Projekta budžets'!$G$9,'1.DL Projekta budžets'!$H$9,'1.DL Projekta budžets'!$G$13,'1.DL Projekta budžets'!$H$13)))</f>
        <v>100000</v>
      </c>
      <c r="AA70" s="623">
        <f>IF(AA6&lt;Titullapa!$D$10,0,(SUM('1.DL Projekta budžets'!$G$8,'1.DL Projekta budžets'!$H$8,'1.DL Projekta budžets'!$G$9,'1.DL Projekta budžets'!$H$9,'1.DL Projekta budžets'!$G$13,'1.DL Projekta budžets'!$H$13)))</f>
        <v>100000</v>
      </c>
      <c r="AB70" s="623">
        <f>IF(AB6&lt;Titullapa!$D$10,0,(SUM('1.DL Projekta budžets'!$G$8,'1.DL Projekta budžets'!$H$8,'1.DL Projekta budžets'!$G$9,'1.DL Projekta budžets'!$H$9,'1.DL Projekta budžets'!$G$13,'1.DL Projekta budžets'!$H$13)))</f>
        <v>100000</v>
      </c>
      <c r="AC70" s="623">
        <f>IF(AC6&lt;Titullapa!$D$10,0,(SUM('1.DL Projekta budžets'!$G$8,'1.DL Projekta budžets'!$H$8,'1.DL Projekta budžets'!$G$9,'1.DL Projekta budžets'!$H$9,'1.DL Projekta budžets'!$G$13,'1.DL Projekta budžets'!$H$13)))</f>
        <v>100000</v>
      </c>
      <c r="AD70" s="623"/>
    </row>
    <row r="71" spans="1:30" s="606" customFormat="1" ht="12.75" x14ac:dyDescent="0.2">
      <c r="A71" s="836"/>
      <c r="B71" s="835" t="s">
        <v>76</v>
      </c>
      <c r="C71" s="837">
        <v>0.1</v>
      </c>
      <c r="D71" s="623">
        <v>0</v>
      </c>
      <c r="E71" s="623">
        <f>IF(D73&gt;0,IF(E70-D70&gt;0,0,$C$71*E70),0)</f>
        <v>0</v>
      </c>
      <c r="F71" s="623">
        <f t="shared" ref="F71:AC71" si="25">IF(E73&gt;0,IF(F70-E70&gt;0,0,$C$71*F70),0)</f>
        <v>0</v>
      </c>
      <c r="G71" s="623">
        <f t="shared" si="25"/>
        <v>0</v>
      </c>
      <c r="H71" s="623">
        <f t="shared" si="25"/>
        <v>10000</v>
      </c>
      <c r="I71" s="623">
        <f t="shared" si="25"/>
        <v>10000</v>
      </c>
      <c r="J71" s="623">
        <f t="shared" si="25"/>
        <v>10000</v>
      </c>
      <c r="K71" s="623">
        <f t="shared" si="25"/>
        <v>10000</v>
      </c>
      <c r="L71" s="623">
        <f t="shared" si="25"/>
        <v>10000</v>
      </c>
      <c r="M71" s="623">
        <f t="shared" si="25"/>
        <v>10000</v>
      </c>
      <c r="N71" s="623">
        <f t="shared" si="25"/>
        <v>10000</v>
      </c>
      <c r="O71" s="623">
        <f t="shared" si="25"/>
        <v>10000</v>
      </c>
      <c r="P71" s="623">
        <f t="shared" si="25"/>
        <v>10000</v>
      </c>
      <c r="Q71" s="623">
        <f t="shared" si="25"/>
        <v>10000</v>
      </c>
      <c r="R71" s="623">
        <f t="shared" si="25"/>
        <v>0</v>
      </c>
      <c r="S71" s="623">
        <f t="shared" si="25"/>
        <v>0</v>
      </c>
      <c r="T71" s="623">
        <f t="shared" si="25"/>
        <v>0</v>
      </c>
      <c r="U71" s="623">
        <f t="shared" si="25"/>
        <v>0</v>
      </c>
      <c r="V71" s="623">
        <f t="shared" si="25"/>
        <v>0</v>
      </c>
      <c r="W71" s="623">
        <f t="shared" si="25"/>
        <v>0</v>
      </c>
      <c r="X71" s="623">
        <f t="shared" si="25"/>
        <v>0</v>
      </c>
      <c r="Y71" s="623">
        <f t="shared" si="25"/>
        <v>0</v>
      </c>
      <c r="Z71" s="623">
        <f t="shared" si="25"/>
        <v>0</v>
      </c>
      <c r="AA71" s="623">
        <f t="shared" si="25"/>
        <v>0</v>
      </c>
      <c r="AB71" s="623">
        <f t="shared" si="25"/>
        <v>0</v>
      </c>
      <c r="AC71" s="623">
        <f t="shared" si="25"/>
        <v>0</v>
      </c>
      <c r="AD71" s="623"/>
    </row>
    <row r="72" spans="1:30" s="534" customFormat="1" ht="12.75" x14ac:dyDescent="0.2">
      <c r="A72" s="676"/>
      <c r="B72" s="410" t="s">
        <v>77</v>
      </c>
      <c r="C72" s="676"/>
      <c r="D72" s="623">
        <f>D71</f>
        <v>0</v>
      </c>
      <c r="E72" s="623">
        <f>D72+E71</f>
        <v>0</v>
      </c>
      <c r="F72" s="623">
        <f t="shared" ref="F72" si="26">E72+F71</f>
        <v>0</v>
      </c>
      <c r="G72" s="623">
        <f t="shared" ref="G72" si="27">F72+G71</f>
        <v>0</v>
      </c>
      <c r="H72" s="623">
        <f t="shared" ref="H72" si="28">G72+H71</f>
        <v>10000</v>
      </c>
      <c r="I72" s="623">
        <f t="shared" ref="I72" si="29">H72+I71</f>
        <v>20000</v>
      </c>
      <c r="J72" s="623">
        <f t="shared" ref="J72" si="30">I72+J71</f>
        <v>30000</v>
      </c>
      <c r="K72" s="623">
        <f t="shared" ref="K72" si="31">J72+K71</f>
        <v>40000</v>
      </c>
      <c r="L72" s="623">
        <f t="shared" ref="L72" si="32">K72+L71</f>
        <v>50000</v>
      </c>
      <c r="M72" s="623">
        <f t="shared" ref="M72" si="33">L72+M71</f>
        <v>60000</v>
      </c>
      <c r="N72" s="623">
        <f t="shared" ref="N72" si="34">M72+N71</f>
        <v>70000</v>
      </c>
      <c r="O72" s="623">
        <f t="shared" ref="O72" si="35">N72+O71</f>
        <v>80000</v>
      </c>
      <c r="P72" s="623">
        <f t="shared" ref="P72" si="36">O72+P71</f>
        <v>90000</v>
      </c>
      <c r="Q72" s="623">
        <f t="shared" ref="Q72" si="37">P72+Q71</f>
        <v>100000</v>
      </c>
      <c r="R72" s="623">
        <f t="shared" ref="R72" si="38">Q72+R71</f>
        <v>100000</v>
      </c>
      <c r="S72" s="623">
        <f t="shared" ref="S72" si="39">R72+S71</f>
        <v>100000</v>
      </c>
      <c r="T72" s="623">
        <f t="shared" ref="T72" si="40">S72+T71</f>
        <v>100000</v>
      </c>
      <c r="U72" s="623">
        <f t="shared" ref="U72" si="41">T72+U71</f>
        <v>100000</v>
      </c>
      <c r="V72" s="623">
        <f t="shared" ref="V72" si="42">U72+V71</f>
        <v>100000</v>
      </c>
      <c r="W72" s="623">
        <f t="shared" ref="W72" si="43">V72+W71</f>
        <v>100000</v>
      </c>
      <c r="X72" s="623">
        <f t="shared" ref="X72" si="44">W72+X71</f>
        <v>100000</v>
      </c>
      <c r="Y72" s="623">
        <f t="shared" ref="Y72" si="45">X72+Y71</f>
        <v>100000</v>
      </c>
      <c r="Z72" s="623">
        <f t="shared" ref="Z72" si="46">Y72+Z71</f>
        <v>100000</v>
      </c>
      <c r="AA72" s="623">
        <f t="shared" ref="AA72" si="47">Z72+AA71</f>
        <v>100000</v>
      </c>
      <c r="AB72" s="623">
        <f t="shared" ref="AB72" si="48">AA72+AB71</f>
        <v>100000</v>
      </c>
      <c r="AC72" s="623">
        <f t="shared" ref="AC72" si="49">AB72+AC71</f>
        <v>100000</v>
      </c>
      <c r="AD72" s="623"/>
    </row>
    <row r="73" spans="1:30" s="534" customFormat="1" ht="12.75" x14ac:dyDescent="0.2">
      <c r="A73" s="676"/>
      <c r="B73" s="410" t="s">
        <v>78</v>
      </c>
      <c r="C73" s="676"/>
      <c r="D73" s="623">
        <f>ROUND(IF(D70-D72&gt;0,D70-D72,0),0)</f>
        <v>0</v>
      </c>
      <c r="E73" s="623">
        <f t="shared" ref="E73" si="50">ROUND(IF(E70-E72&gt;0,E70-E72,0),0)</f>
        <v>0</v>
      </c>
      <c r="F73" s="623">
        <f t="shared" ref="F73" si="51">ROUND(IF(F70-F72&gt;0,F70-F72,0),0)</f>
        <v>0</v>
      </c>
      <c r="G73" s="623">
        <f t="shared" ref="G73" si="52">ROUND(IF(G70-G72&gt;0,G70-G72,0),0)</f>
        <v>100000</v>
      </c>
      <c r="H73" s="623">
        <f t="shared" ref="H73" si="53">ROUND(IF(H70-H72&gt;0,H70-H72,0),0)</f>
        <v>90000</v>
      </c>
      <c r="I73" s="623">
        <f t="shared" ref="I73" si="54">ROUND(IF(I70-I72&gt;0,I70-I72,0),0)</f>
        <v>80000</v>
      </c>
      <c r="J73" s="623">
        <f t="shared" ref="J73" si="55">ROUND(IF(J70-J72&gt;0,J70-J72,0),0)</f>
        <v>70000</v>
      </c>
      <c r="K73" s="623">
        <f t="shared" ref="K73" si="56">ROUND(IF(K70-K72&gt;0,K70-K72,0),0)</f>
        <v>60000</v>
      </c>
      <c r="L73" s="623">
        <f t="shared" ref="L73" si="57">ROUND(IF(L70-L72&gt;0,L70-L72,0),0)</f>
        <v>50000</v>
      </c>
      <c r="M73" s="623">
        <f t="shared" ref="M73" si="58">ROUND(IF(M70-M72&gt;0,M70-M72,0),0)</f>
        <v>40000</v>
      </c>
      <c r="N73" s="623">
        <f t="shared" ref="N73" si="59">ROUND(IF(N70-N72&gt;0,N70-N72,0),0)</f>
        <v>30000</v>
      </c>
      <c r="O73" s="623">
        <f t="shared" ref="O73" si="60">ROUND(IF(O70-O72&gt;0,O70-O72,0),0)</f>
        <v>20000</v>
      </c>
      <c r="P73" s="623">
        <f t="shared" ref="P73" si="61">ROUND(IF(P70-P72&gt;0,P70-P72,0),0)</f>
        <v>10000</v>
      </c>
      <c r="Q73" s="623">
        <f t="shared" ref="Q73" si="62">ROUND(IF(Q70-Q72&gt;0,Q70-Q72,0),0)</f>
        <v>0</v>
      </c>
      <c r="R73" s="623">
        <f t="shared" ref="R73" si="63">ROUND(IF(R70-R72&gt;0,R70-R72,0),0)</f>
        <v>0</v>
      </c>
      <c r="S73" s="623">
        <f t="shared" ref="S73" si="64">ROUND(IF(S70-S72&gt;0,S70-S72,0),0)</f>
        <v>0</v>
      </c>
      <c r="T73" s="623">
        <f t="shared" ref="T73" si="65">ROUND(IF(T70-T72&gt;0,T70-T72,0),0)</f>
        <v>0</v>
      </c>
      <c r="U73" s="623">
        <f t="shared" ref="U73" si="66">ROUND(IF(U70-U72&gt;0,U70-U72,0),0)</f>
        <v>0</v>
      </c>
      <c r="V73" s="623">
        <f t="shared" ref="V73" si="67">ROUND(IF(V70-V72&gt;0,V70-V72,0),0)</f>
        <v>0</v>
      </c>
      <c r="W73" s="623">
        <f t="shared" ref="W73" si="68">ROUND(IF(W70-W72&gt;0,W70-W72,0),0)</f>
        <v>0</v>
      </c>
      <c r="X73" s="623">
        <f t="shared" ref="X73" si="69">ROUND(IF(X70-X72&gt;0,X70-X72,0),0)</f>
        <v>0</v>
      </c>
      <c r="Y73" s="623">
        <f t="shared" ref="Y73" si="70">ROUND(IF(Y70-Y72&gt;0,Y70-Y72,0),0)</f>
        <v>0</v>
      </c>
      <c r="Z73" s="623">
        <f t="shared" ref="Z73" si="71">ROUND(IF(Z70-Z72&gt;0,Z70-Z72,0),0)</f>
        <v>0</v>
      </c>
      <c r="AA73" s="623">
        <f t="shared" ref="AA73" si="72">ROUND(IF(AA70-AA72&gt;0,AA70-AA72,0),0)</f>
        <v>0</v>
      </c>
      <c r="AB73" s="623">
        <f t="shared" ref="AB73" si="73">ROUND(IF(AB70-AB72&gt;0,AB70-AB72,0),0)</f>
        <v>0</v>
      </c>
      <c r="AC73" s="623">
        <f t="shared" ref="AC73" si="74">ROUND(IF(AC70-AC72&gt;0,AC70-AC72,0),0)</f>
        <v>0</v>
      </c>
      <c r="AD73" s="623"/>
    </row>
    <row r="74" spans="1:30" s="620" customFormat="1" ht="12.75" x14ac:dyDescent="0.2">
      <c r="A74" s="615"/>
      <c r="B74" s="628" t="s">
        <v>309</v>
      </c>
      <c r="C74" s="615"/>
      <c r="D74" s="618">
        <f>D66+D71</f>
        <v>0</v>
      </c>
      <c r="E74" s="618">
        <f t="shared" ref="E74:AC74" si="75">E66+E71</f>
        <v>0</v>
      </c>
      <c r="F74" s="618">
        <f t="shared" si="75"/>
        <v>0</v>
      </c>
      <c r="G74" s="618">
        <f t="shared" si="75"/>
        <v>0</v>
      </c>
      <c r="H74" s="618">
        <f t="shared" si="75"/>
        <v>10000</v>
      </c>
      <c r="I74" s="618">
        <f t="shared" si="75"/>
        <v>10000</v>
      </c>
      <c r="J74" s="618">
        <f t="shared" si="75"/>
        <v>10000</v>
      </c>
      <c r="K74" s="618">
        <f t="shared" si="75"/>
        <v>10000</v>
      </c>
      <c r="L74" s="618">
        <f t="shared" si="75"/>
        <v>10000</v>
      </c>
      <c r="M74" s="618">
        <f t="shared" si="75"/>
        <v>10000</v>
      </c>
      <c r="N74" s="618">
        <f t="shared" si="75"/>
        <v>10000</v>
      </c>
      <c r="O74" s="618">
        <f t="shared" si="75"/>
        <v>10000</v>
      </c>
      <c r="P74" s="618">
        <f t="shared" si="75"/>
        <v>10000</v>
      </c>
      <c r="Q74" s="618">
        <f t="shared" si="75"/>
        <v>10000</v>
      </c>
      <c r="R74" s="618">
        <f t="shared" si="75"/>
        <v>0</v>
      </c>
      <c r="S74" s="618">
        <f t="shared" si="75"/>
        <v>0</v>
      </c>
      <c r="T74" s="618">
        <f t="shared" si="75"/>
        <v>0</v>
      </c>
      <c r="U74" s="618">
        <f t="shared" si="75"/>
        <v>0</v>
      </c>
      <c r="V74" s="618">
        <f t="shared" si="75"/>
        <v>0</v>
      </c>
      <c r="W74" s="618">
        <f t="shared" si="75"/>
        <v>0</v>
      </c>
      <c r="X74" s="618">
        <f t="shared" si="75"/>
        <v>0</v>
      </c>
      <c r="Y74" s="618">
        <f t="shared" si="75"/>
        <v>0</v>
      </c>
      <c r="Z74" s="618">
        <f t="shared" si="75"/>
        <v>0</v>
      </c>
      <c r="AA74" s="618">
        <f t="shared" si="75"/>
        <v>0</v>
      </c>
      <c r="AB74" s="618">
        <f t="shared" si="75"/>
        <v>0</v>
      </c>
      <c r="AC74" s="618">
        <f t="shared" si="75"/>
        <v>0</v>
      </c>
      <c r="AD74" s="615"/>
    </row>
  </sheetData>
  <sheetProtection algorithmName="SHA-512" hashValue="qH0p5RhtDtzvcTNGfv7LxnfaoqLPfGeaySOoZWLp1ZKOYPHfOh0EKoOD7ZeA8JccAm3woQI32M0rGW5W9mtt2A==" saltValue="0QCH4AhmgVWSDI+sG0m1Tg==" spinCount="100000" sheet="1" objects="1" scenarios="1" formatCells="0" formatColumns="0" formatRows="0"/>
  <mergeCells count="4">
    <mergeCell ref="C4:C6"/>
    <mergeCell ref="D4:D6"/>
    <mergeCell ref="AD4:AD6"/>
    <mergeCell ref="A1:D1"/>
  </mergeCells>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N33"/>
  <sheetViews>
    <sheetView topLeftCell="A4" workbookViewId="0">
      <selection activeCell="G23" sqref="G23"/>
    </sheetView>
  </sheetViews>
  <sheetFormatPr defaultRowHeight="15" x14ac:dyDescent="0.25"/>
  <cols>
    <col min="1" max="1" width="4.42578125" style="691" customWidth="1"/>
    <col min="2" max="2" width="6.5703125" style="691" customWidth="1"/>
    <col min="3" max="3" width="9.140625" style="691"/>
    <col min="4" max="4" width="23.7109375" style="691" customWidth="1"/>
    <col min="5" max="5" width="12.7109375" style="691" bestFit="1" customWidth="1"/>
    <col min="6" max="6" width="13.42578125" style="691" customWidth="1"/>
    <col min="7" max="7" width="12" style="691" customWidth="1"/>
    <col min="8" max="8" width="11.85546875" style="691" customWidth="1"/>
    <col min="9" max="9" width="12.7109375" style="691" customWidth="1"/>
    <col min="10" max="10" width="11.42578125" style="691" customWidth="1"/>
    <col min="11" max="11" width="11.140625" style="691" customWidth="1"/>
    <col min="12" max="12" width="11" style="691" customWidth="1"/>
    <col min="13" max="13" width="10.28515625" style="691" customWidth="1"/>
    <col min="14" max="14" width="10.5703125" style="691" customWidth="1"/>
    <col min="15" max="16" width="11.140625" style="691" customWidth="1"/>
    <col min="17" max="17" width="11.7109375" style="691" customWidth="1"/>
    <col min="18" max="18" width="10.7109375" style="691" customWidth="1"/>
    <col min="19" max="20" width="10.85546875" style="691" customWidth="1"/>
    <col min="21" max="21" width="10.140625" style="691" bestFit="1" customWidth="1"/>
    <col min="22" max="22" width="11.28515625" style="691" customWidth="1"/>
    <col min="23" max="23" width="11.5703125" style="691" customWidth="1"/>
    <col min="24" max="24" width="12.140625" style="691" customWidth="1"/>
    <col min="25" max="25" width="11.5703125" style="691" customWidth="1"/>
    <col min="26" max="26" width="11.42578125" style="691" customWidth="1"/>
    <col min="27" max="27" width="11.5703125" style="691" customWidth="1"/>
    <col min="28" max="28" width="11.7109375" style="691" customWidth="1"/>
    <col min="29" max="29" width="11.28515625" style="691" customWidth="1"/>
    <col min="30" max="30" width="12" style="691" customWidth="1"/>
    <col min="31" max="31" width="13.85546875" style="691" customWidth="1"/>
    <col min="32" max="16384" width="9.140625" style="691"/>
  </cols>
  <sheetData>
    <row r="1" spans="1:32" s="692" customFormat="1" ht="26.25" x14ac:dyDescent="0.25">
      <c r="A1" s="919" t="s">
        <v>89</v>
      </c>
      <c r="B1" s="919"/>
      <c r="C1" s="919"/>
      <c r="D1" s="919"/>
    </row>
    <row r="2" spans="1:32" s="692" customFormat="1" ht="21" x14ac:dyDescent="0.35">
      <c r="A2" s="8" t="s">
        <v>318</v>
      </c>
      <c r="B2" s="9"/>
      <c r="C2" s="9"/>
      <c r="D2" s="9"/>
    </row>
    <row r="3" spans="1:32" s="692" customFormat="1" x14ac:dyDescent="0.25"/>
    <row r="4" spans="1:32" s="202" customFormat="1" ht="12.75" x14ac:dyDescent="0.2">
      <c r="A4" s="10"/>
      <c r="B4" s="11"/>
      <c r="C4" s="12"/>
      <c r="D4" s="12"/>
      <c r="E4" s="13"/>
      <c r="F4" s="831">
        <v>0</v>
      </c>
      <c r="G4" s="831">
        <f>1+F4</f>
        <v>1</v>
      </c>
      <c r="H4" s="831">
        <f t="shared" ref="H4:AD4" si="0">1+G4</f>
        <v>2</v>
      </c>
      <c r="I4" s="831">
        <f t="shared" si="0"/>
        <v>3</v>
      </c>
      <c r="J4" s="831">
        <f t="shared" si="0"/>
        <v>4</v>
      </c>
      <c r="K4" s="831">
        <f t="shared" si="0"/>
        <v>5</v>
      </c>
      <c r="L4" s="831">
        <f t="shared" si="0"/>
        <v>6</v>
      </c>
      <c r="M4" s="831">
        <f t="shared" si="0"/>
        <v>7</v>
      </c>
      <c r="N4" s="831">
        <f t="shared" si="0"/>
        <v>8</v>
      </c>
      <c r="O4" s="831">
        <f t="shared" si="0"/>
        <v>9</v>
      </c>
      <c r="P4" s="831">
        <f t="shared" si="0"/>
        <v>10</v>
      </c>
      <c r="Q4" s="831">
        <f t="shared" si="0"/>
        <v>11</v>
      </c>
      <c r="R4" s="831">
        <f t="shared" si="0"/>
        <v>12</v>
      </c>
      <c r="S4" s="831">
        <f t="shared" si="0"/>
        <v>13</v>
      </c>
      <c r="T4" s="831">
        <f t="shared" si="0"/>
        <v>14</v>
      </c>
      <c r="U4" s="831">
        <f t="shared" si="0"/>
        <v>15</v>
      </c>
      <c r="V4" s="831">
        <f t="shared" si="0"/>
        <v>16</v>
      </c>
      <c r="W4" s="831">
        <f t="shared" si="0"/>
        <v>17</v>
      </c>
      <c r="X4" s="831">
        <f t="shared" si="0"/>
        <v>18</v>
      </c>
      <c r="Y4" s="831">
        <f t="shared" si="0"/>
        <v>19</v>
      </c>
      <c r="Z4" s="831">
        <f t="shared" si="0"/>
        <v>20</v>
      </c>
      <c r="AA4" s="831">
        <f t="shared" si="0"/>
        <v>21</v>
      </c>
      <c r="AB4" s="831">
        <f t="shared" si="0"/>
        <v>22</v>
      </c>
      <c r="AC4" s="831">
        <f t="shared" si="0"/>
        <v>23</v>
      </c>
      <c r="AD4" s="831">
        <f t="shared" si="0"/>
        <v>24</v>
      </c>
      <c r="AE4" s="831"/>
    </row>
    <row r="5" spans="1:32" s="202" customFormat="1" ht="12.75" x14ac:dyDescent="0.2">
      <c r="A5" s="14"/>
      <c r="B5" s="15"/>
      <c r="C5" s="15"/>
      <c r="D5" s="16"/>
      <c r="E5" s="16" t="s">
        <v>44</v>
      </c>
      <c r="F5" s="832">
        <f>Titullapa!D9</f>
        <v>2017</v>
      </c>
      <c r="G5" s="832">
        <f>F5+1</f>
        <v>2018</v>
      </c>
      <c r="H5" s="832">
        <f>G5+1</f>
        <v>2019</v>
      </c>
      <c r="I5" s="832">
        <f t="shared" ref="I5:AD5" si="1">H5+1</f>
        <v>2020</v>
      </c>
      <c r="J5" s="832">
        <f t="shared" si="1"/>
        <v>2021</v>
      </c>
      <c r="K5" s="832">
        <f t="shared" si="1"/>
        <v>2022</v>
      </c>
      <c r="L5" s="832">
        <f t="shared" si="1"/>
        <v>2023</v>
      </c>
      <c r="M5" s="832">
        <f t="shared" si="1"/>
        <v>2024</v>
      </c>
      <c r="N5" s="832">
        <f t="shared" si="1"/>
        <v>2025</v>
      </c>
      <c r="O5" s="832">
        <f t="shared" si="1"/>
        <v>2026</v>
      </c>
      <c r="P5" s="832">
        <f t="shared" si="1"/>
        <v>2027</v>
      </c>
      <c r="Q5" s="832">
        <f t="shared" si="1"/>
        <v>2028</v>
      </c>
      <c r="R5" s="832">
        <f t="shared" si="1"/>
        <v>2029</v>
      </c>
      <c r="S5" s="832">
        <f t="shared" si="1"/>
        <v>2030</v>
      </c>
      <c r="T5" s="832">
        <f t="shared" si="1"/>
        <v>2031</v>
      </c>
      <c r="U5" s="832">
        <f t="shared" si="1"/>
        <v>2032</v>
      </c>
      <c r="V5" s="832">
        <f t="shared" si="1"/>
        <v>2033</v>
      </c>
      <c r="W5" s="832">
        <f t="shared" si="1"/>
        <v>2034</v>
      </c>
      <c r="X5" s="832">
        <f t="shared" si="1"/>
        <v>2035</v>
      </c>
      <c r="Y5" s="832">
        <f t="shared" si="1"/>
        <v>2036</v>
      </c>
      <c r="Z5" s="832">
        <f t="shared" si="1"/>
        <v>2037</v>
      </c>
      <c r="AA5" s="832">
        <f t="shared" si="1"/>
        <v>2038</v>
      </c>
      <c r="AB5" s="832">
        <f t="shared" si="1"/>
        <v>2039</v>
      </c>
      <c r="AC5" s="832">
        <f t="shared" si="1"/>
        <v>2040</v>
      </c>
      <c r="AD5" s="832">
        <f t="shared" si="1"/>
        <v>2041</v>
      </c>
      <c r="AE5" s="832" t="s">
        <v>45</v>
      </c>
    </row>
    <row r="6" spans="1:32" s="202" customFormat="1" ht="12.75" x14ac:dyDescent="0.2">
      <c r="A6" s="17"/>
      <c r="B6" s="17"/>
      <c r="C6" s="17"/>
      <c r="D6" s="17"/>
      <c r="E6" s="18"/>
      <c r="F6" s="19"/>
      <c r="G6" s="19"/>
      <c r="H6" s="19"/>
      <c r="I6" s="19"/>
      <c r="J6" s="19"/>
      <c r="K6" s="19"/>
      <c r="L6" s="19"/>
      <c r="M6" s="19"/>
      <c r="N6" s="19"/>
      <c r="O6" s="19"/>
      <c r="P6" s="19"/>
      <c r="Q6" s="19"/>
      <c r="R6" s="19"/>
      <c r="S6" s="19"/>
      <c r="T6" s="19"/>
      <c r="U6" s="19"/>
    </row>
    <row r="7" spans="1:32" s="202" customFormat="1" ht="12.75" x14ac:dyDescent="0.2">
      <c r="A7" s="20"/>
      <c r="B7" s="21" t="s">
        <v>46</v>
      </c>
      <c r="C7" s="21"/>
      <c r="D7" s="21"/>
      <c r="E7" s="21"/>
      <c r="F7" s="22"/>
      <c r="G7" s="22"/>
      <c r="H7" s="22"/>
      <c r="I7" s="22"/>
      <c r="J7" s="22"/>
      <c r="K7" s="22"/>
      <c r="L7" s="22"/>
      <c r="M7" s="22"/>
      <c r="N7" s="22"/>
      <c r="O7" s="22"/>
      <c r="P7" s="22"/>
      <c r="Q7" s="22"/>
      <c r="R7" s="22"/>
      <c r="S7" s="22"/>
      <c r="T7" s="22"/>
      <c r="U7" s="22"/>
      <c r="V7" s="22"/>
      <c r="W7" s="22"/>
      <c r="X7" s="22"/>
      <c r="Y7" s="22"/>
      <c r="Z7" s="22"/>
      <c r="AA7" s="22"/>
      <c r="AB7" s="22"/>
      <c r="AC7" s="22"/>
      <c r="AD7" s="22"/>
      <c r="AE7" s="30"/>
    </row>
    <row r="8" spans="1:32" s="202" customFormat="1" ht="12.75" x14ac:dyDescent="0.2">
      <c r="A8" s="24" t="s">
        <v>90</v>
      </c>
      <c r="B8" s="24"/>
      <c r="C8" s="24"/>
      <c r="D8" s="24"/>
      <c r="E8" s="186"/>
      <c r="F8" s="163">
        <f t="shared" ref="F8:AE8" si="2">SUM(F9:F13)</f>
        <v>41999.999999999993</v>
      </c>
      <c r="G8" s="164">
        <f t="shared" si="2"/>
        <v>41999.999999999993</v>
      </c>
      <c r="H8" s="164">
        <f t="shared" si="2"/>
        <v>37000</v>
      </c>
      <c r="I8" s="164">
        <f t="shared" si="2"/>
        <v>7000</v>
      </c>
      <c r="J8" s="164">
        <f t="shared" si="2"/>
        <v>7000</v>
      </c>
      <c r="K8" s="164">
        <f t="shared" si="2"/>
        <v>7000</v>
      </c>
      <c r="L8" s="164">
        <f t="shared" si="2"/>
        <v>7000</v>
      </c>
      <c r="M8" s="164">
        <f t="shared" si="2"/>
        <v>7000</v>
      </c>
      <c r="N8" s="164">
        <f t="shared" si="2"/>
        <v>7000</v>
      </c>
      <c r="O8" s="164">
        <f t="shared" si="2"/>
        <v>7000</v>
      </c>
      <c r="P8" s="164">
        <f t="shared" si="2"/>
        <v>7000</v>
      </c>
      <c r="Q8" s="164">
        <f t="shared" si="2"/>
        <v>7000</v>
      </c>
      <c r="R8" s="164">
        <f t="shared" si="2"/>
        <v>7000</v>
      </c>
      <c r="S8" s="164">
        <f t="shared" si="2"/>
        <v>7000</v>
      </c>
      <c r="T8" s="164">
        <f t="shared" si="2"/>
        <v>7000</v>
      </c>
      <c r="U8" s="164">
        <f t="shared" si="2"/>
        <v>7000</v>
      </c>
      <c r="V8" s="164">
        <f t="shared" si="2"/>
        <v>7000</v>
      </c>
      <c r="W8" s="164">
        <f t="shared" si="2"/>
        <v>7000</v>
      </c>
      <c r="X8" s="164">
        <f t="shared" si="2"/>
        <v>7000</v>
      </c>
      <c r="Y8" s="164">
        <f t="shared" si="2"/>
        <v>7000</v>
      </c>
      <c r="Z8" s="164">
        <f t="shared" si="2"/>
        <v>7000</v>
      </c>
      <c r="AA8" s="164">
        <f t="shared" si="2"/>
        <v>7000</v>
      </c>
      <c r="AB8" s="164">
        <f t="shared" si="2"/>
        <v>7000</v>
      </c>
      <c r="AC8" s="164">
        <f t="shared" si="2"/>
        <v>7000</v>
      </c>
      <c r="AD8" s="164">
        <f t="shared" si="2"/>
        <v>7000</v>
      </c>
      <c r="AE8" s="165">
        <f t="shared" si="2"/>
        <v>275000</v>
      </c>
    </row>
    <row r="9" spans="1:32" s="202" customFormat="1" ht="12.75" x14ac:dyDescent="0.2">
      <c r="A9" s="25"/>
      <c r="B9" s="69" t="s">
        <v>31</v>
      </c>
      <c r="C9" s="25" t="s">
        <v>91</v>
      </c>
      <c r="D9" s="25"/>
      <c r="E9" s="31" t="s">
        <v>24</v>
      </c>
      <c r="F9" s="693">
        <f>'15.RL Investīciju naudas plūsma'!E6</f>
        <v>7000</v>
      </c>
      <c r="G9" s="694">
        <f>'15.RL Investīciju naudas plūsma'!F6</f>
        <v>7000</v>
      </c>
      <c r="H9" s="694">
        <f>'15.RL Investīciju naudas plūsma'!G6</f>
        <v>7000</v>
      </c>
      <c r="I9" s="694">
        <f>'15.RL Investīciju naudas plūsma'!H6</f>
        <v>7000</v>
      </c>
      <c r="J9" s="694">
        <f>'15.RL Investīciju naudas plūsma'!I6</f>
        <v>7000</v>
      </c>
      <c r="K9" s="694">
        <f>'15.RL Investīciju naudas plūsma'!J6</f>
        <v>7000</v>
      </c>
      <c r="L9" s="694">
        <f>'15.RL Investīciju naudas plūsma'!K6</f>
        <v>7000</v>
      </c>
      <c r="M9" s="694">
        <f>'15.RL Investīciju naudas plūsma'!L6</f>
        <v>7000</v>
      </c>
      <c r="N9" s="694">
        <f>'15.RL Investīciju naudas plūsma'!M6</f>
        <v>7000</v>
      </c>
      <c r="O9" s="694">
        <f>'15.RL Investīciju naudas plūsma'!N6</f>
        <v>7000</v>
      </c>
      <c r="P9" s="694">
        <f>'15.RL Investīciju naudas plūsma'!O6</f>
        <v>7000</v>
      </c>
      <c r="Q9" s="694">
        <f>'15.RL Investīciju naudas plūsma'!P6</f>
        <v>7000</v>
      </c>
      <c r="R9" s="694">
        <f>'15.RL Investīciju naudas plūsma'!Q6</f>
        <v>7000</v>
      </c>
      <c r="S9" s="694">
        <f>'15.RL Investīciju naudas plūsma'!R6</f>
        <v>7000</v>
      </c>
      <c r="T9" s="694">
        <f>'15.RL Investīciju naudas plūsma'!S6</f>
        <v>7000</v>
      </c>
      <c r="U9" s="694">
        <f>'15.RL Investīciju naudas plūsma'!T6</f>
        <v>7000</v>
      </c>
      <c r="V9" s="694">
        <f>'15.RL Investīciju naudas plūsma'!U6</f>
        <v>7000</v>
      </c>
      <c r="W9" s="694">
        <f>'15.RL Investīciju naudas plūsma'!V6</f>
        <v>7000</v>
      </c>
      <c r="X9" s="694">
        <f>'15.RL Investīciju naudas plūsma'!W6</f>
        <v>7000</v>
      </c>
      <c r="Y9" s="694">
        <f>'15.RL Investīciju naudas plūsma'!X6</f>
        <v>7000</v>
      </c>
      <c r="Z9" s="694">
        <f>'15.RL Investīciju naudas plūsma'!Y6</f>
        <v>7000</v>
      </c>
      <c r="AA9" s="694">
        <f>'15.RL Investīciju naudas plūsma'!Z6</f>
        <v>7000</v>
      </c>
      <c r="AB9" s="694">
        <f>'15.RL Investīciju naudas plūsma'!AA6</f>
        <v>7000</v>
      </c>
      <c r="AC9" s="694">
        <f>'15.RL Investīciju naudas plūsma'!AB6</f>
        <v>7000</v>
      </c>
      <c r="AD9" s="694">
        <f>'15.RL Investīciju naudas plūsma'!AC6</f>
        <v>7000</v>
      </c>
      <c r="AE9" s="695">
        <f t="shared" ref="AE9:AE19" si="3">SUM(F9:AD9)</f>
        <v>175000</v>
      </c>
    </row>
    <row r="10" spans="1:32" s="639" customFormat="1" ht="12.75" x14ac:dyDescent="0.2">
      <c r="A10" s="843"/>
      <c r="B10" s="846" t="s">
        <v>32</v>
      </c>
      <c r="C10" s="843" t="s">
        <v>92</v>
      </c>
      <c r="D10" s="843"/>
      <c r="E10" s="845" t="s">
        <v>24</v>
      </c>
      <c r="F10" s="166">
        <v>25000</v>
      </c>
      <c r="G10" s="167">
        <v>25000</v>
      </c>
      <c r="H10" s="167"/>
      <c r="I10" s="167"/>
      <c r="J10" s="167"/>
      <c r="K10" s="167"/>
      <c r="L10" s="702"/>
      <c r="M10" s="702"/>
      <c r="N10" s="702"/>
      <c r="O10" s="702"/>
      <c r="P10" s="702"/>
      <c r="Q10" s="702"/>
      <c r="R10" s="702"/>
      <c r="S10" s="702"/>
      <c r="T10" s="702"/>
      <c r="U10" s="702"/>
      <c r="V10" s="702"/>
      <c r="W10" s="702"/>
      <c r="X10" s="702"/>
      <c r="Y10" s="702"/>
      <c r="Z10" s="702"/>
      <c r="AA10" s="702"/>
      <c r="AB10" s="702"/>
      <c r="AC10" s="702"/>
      <c r="AD10" s="703"/>
      <c r="AE10" s="695">
        <f t="shared" si="3"/>
        <v>50000</v>
      </c>
      <c r="AF10" s="639" t="str">
        <f>IF(AE10=Titullapa!B15,"TRUE","FALSE")</f>
        <v>TRUE</v>
      </c>
    </row>
    <row r="11" spans="1:32" s="202" customFormat="1" ht="12.75" x14ac:dyDescent="0.2">
      <c r="A11" s="25"/>
      <c r="B11" s="69" t="s">
        <v>93</v>
      </c>
      <c r="C11" s="26" t="s">
        <v>310</v>
      </c>
      <c r="D11" s="25"/>
      <c r="E11" s="31" t="s">
        <v>24</v>
      </c>
      <c r="F11" s="693">
        <f>IF(('18.PIV 2.pielikums Fin.plāns'!B6+'18.PIV 2.pielikums Fin.plāns'!B8-F10)&lt;0,0,'18.PIV 2.pielikums Fin.plāns'!B6+'18.PIV 2.pielikums Fin.plāns'!B8-F10)</f>
        <v>3700.8008343691072</v>
      </c>
      <c r="G11" s="694">
        <f>IF(('18.PIV 2.pielikums Fin.plāns'!C6+'18.PIV 2.pielikums Fin.plāns'!C8-G10)&lt;0,0,'18.PIV 2.pielikums Fin.plāns'!C6+'18.PIV 2.pielikums Fin.plāns'!C8-G10)</f>
        <v>3700.8008343691072</v>
      </c>
      <c r="H11" s="694">
        <f>IF(('18.PIV 2.pielikums Fin.plāns'!D6+'18.PIV 2.pielikums Fin.plāns'!D8-H10)&lt;0,0,'18.PIV 2.pielikums Fin.plāns'!D6+'18.PIV 2.pielikums Fin.plāns'!D8-H10)</f>
        <v>24600.686429459234</v>
      </c>
      <c r="I11" s="694">
        <f>IF(('18.PIV 2.pielikums Fin.plāns'!E6+'18.PIV 2.pielikums Fin.plāns'!E8-I10)&lt;0,0,'18.PIV 2.pielikums Fin.plāns'!E6+'18.PIV 2.pielikums Fin.plāns'!E8-I10)</f>
        <v>0</v>
      </c>
      <c r="J11" s="694">
        <f>IF(('18.PIV 2.pielikums Fin.plāns'!F6+'18.PIV 2.pielikums Fin.plāns'!F8-J10),0,'18.PIV 2.pielikums Fin.plāns'!F6+'18.PIV 2.pielikums Fin.plāns'!F8-J1)</f>
        <v>0</v>
      </c>
      <c r="K11" s="694">
        <f>IF(('18.PIV 2.pielikums Fin.plāns'!G6+'18.PIV 2.pielikums Fin.plāns'!G8-K10)&lt;0,0,'18.PIV 2.pielikums Fin.plāns'!G6+'18.PIV 2.pielikums Fin.plāns'!G8-K10)</f>
        <v>0</v>
      </c>
      <c r="L11" s="696"/>
      <c r="M11" s="696"/>
      <c r="N11" s="696"/>
      <c r="O11" s="696"/>
      <c r="P11" s="696"/>
      <c r="Q11" s="696"/>
      <c r="R11" s="696"/>
      <c r="S11" s="696"/>
      <c r="T11" s="696"/>
      <c r="U11" s="696"/>
      <c r="V11" s="696"/>
      <c r="W11" s="696"/>
      <c r="X11" s="696"/>
      <c r="Y11" s="696"/>
      <c r="Z11" s="696"/>
      <c r="AA11" s="696"/>
      <c r="AB11" s="696"/>
      <c r="AC11" s="696"/>
      <c r="AD11" s="697"/>
      <c r="AE11" s="695">
        <f t="shared" si="3"/>
        <v>32002.288098197449</v>
      </c>
    </row>
    <row r="12" spans="1:32" s="202" customFormat="1" ht="12.75" x14ac:dyDescent="0.2">
      <c r="A12" s="25"/>
      <c r="B12" s="69" t="s">
        <v>95</v>
      </c>
      <c r="C12" s="25" t="s">
        <v>312</v>
      </c>
      <c r="D12" s="25"/>
      <c r="E12" s="31" t="s">
        <v>24</v>
      </c>
      <c r="F12" s="693">
        <f>'18.PIV 2.pielikums Fin.plāns'!B5</f>
        <v>6299.1991656308919</v>
      </c>
      <c r="G12" s="694">
        <f>'18.PIV 2.pielikums Fin.plāns'!C5</f>
        <v>6299.1991656308919</v>
      </c>
      <c r="H12" s="694">
        <f>'18.PIV 2.pielikums Fin.plāns'!D5</f>
        <v>5399.3135705407649</v>
      </c>
      <c r="I12" s="694">
        <f>'18.PIV 2.pielikums Fin.plāns'!E5</f>
        <v>0</v>
      </c>
      <c r="J12" s="694">
        <f>'18.PIV 2.pielikums Fin.plāns'!F5</f>
        <v>0</v>
      </c>
      <c r="K12" s="694">
        <f>'18.PIV 2.pielikums Fin.plāns'!G5</f>
        <v>0</v>
      </c>
      <c r="L12" s="698"/>
      <c r="M12" s="698"/>
      <c r="N12" s="698"/>
      <c r="O12" s="698"/>
      <c r="P12" s="698"/>
      <c r="Q12" s="698"/>
      <c r="R12" s="698"/>
      <c r="S12" s="698"/>
      <c r="T12" s="698"/>
      <c r="U12" s="698"/>
      <c r="V12" s="698"/>
      <c r="W12" s="698"/>
      <c r="X12" s="698"/>
      <c r="Y12" s="698"/>
      <c r="Z12" s="698"/>
      <c r="AA12" s="698"/>
      <c r="AB12" s="698"/>
      <c r="AC12" s="698"/>
      <c r="AD12" s="698"/>
      <c r="AE12" s="695">
        <f t="shared" si="3"/>
        <v>17997.711901802548</v>
      </c>
    </row>
    <row r="13" spans="1:32" s="202" customFormat="1" ht="12.75" x14ac:dyDescent="0.2">
      <c r="A13" s="25"/>
      <c r="B13" s="69" t="s">
        <v>161</v>
      </c>
      <c r="C13" s="26" t="s">
        <v>87</v>
      </c>
      <c r="D13" s="25"/>
      <c r="E13" s="31" t="s">
        <v>24</v>
      </c>
      <c r="F13" s="693">
        <f>'15.RL Investīciju naudas plūsma'!E11</f>
        <v>0</v>
      </c>
      <c r="G13" s="694">
        <f>'15.RL Investīciju naudas plūsma'!F11</f>
        <v>0</v>
      </c>
      <c r="H13" s="694">
        <f>'15.RL Investīciju naudas plūsma'!G11</f>
        <v>0</v>
      </c>
      <c r="I13" s="694">
        <f>'15.RL Investīciju naudas plūsma'!H11</f>
        <v>0</v>
      </c>
      <c r="J13" s="694">
        <f>'15.RL Investīciju naudas plūsma'!I11</f>
        <v>0</v>
      </c>
      <c r="K13" s="694">
        <f>'15.RL Investīciju naudas plūsma'!J11</f>
        <v>0</v>
      </c>
      <c r="L13" s="694">
        <f>'15.RL Investīciju naudas plūsma'!K11</f>
        <v>0</v>
      </c>
      <c r="M13" s="694">
        <f>'15.RL Investīciju naudas plūsma'!L11</f>
        <v>0</v>
      </c>
      <c r="N13" s="694">
        <f>'15.RL Investīciju naudas plūsma'!M11</f>
        <v>0</v>
      </c>
      <c r="O13" s="694">
        <f>'15.RL Investīciju naudas plūsma'!N11</f>
        <v>0</v>
      </c>
      <c r="P13" s="694">
        <f>'15.RL Investīciju naudas plūsma'!O11</f>
        <v>0</v>
      </c>
      <c r="Q13" s="694">
        <f>'15.RL Investīciju naudas plūsma'!P11</f>
        <v>0</v>
      </c>
      <c r="R13" s="694">
        <f>'15.RL Investīciju naudas plūsma'!Q11</f>
        <v>0</v>
      </c>
      <c r="S13" s="694">
        <f>'15.RL Investīciju naudas plūsma'!R11</f>
        <v>0</v>
      </c>
      <c r="T13" s="694">
        <f>'15.RL Investīciju naudas plūsma'!S11</f>
        <v>0</v>
      </c>
      <c r="U13" s="694">
        <f>'15.RL Investīciju naudas plūsma'!T11</f>
        <v>0</v>
      </c>
      <c r="V13" s="694">
        <f>'15.RL Investīciju naudas plūsma'!U11</f>
        <v>0</v>
      </c>
      <c r="W13" s="694">
        <f>'15.RL Investīciju naudas plūsma'!V11</f>
        <v>0</v>
      </c>
      <c r="X13" s="694">
        <f>'15.RL Investīciju naudas plūsma'!W11</f>
        <v>0</v>
      </c>
      <c r="Y13" s="694">
        <f>'15.RL Investīciju naudas plūsma'!X11</f>
        <v>0</v>
      </c>
      <c r="Z13" s="694">
        <f>'15.RL Investīciju naudas plūsma'!Y11</f>
        <v>0</v>
      </c>
      <c r="AA13" s="694">
        <f>'15.RL Investīciju naudas plūsma'!Z11</f>
        <v>0</v>
      </c>
      <c r="AB13" s="694">
        <f>'15.RL Investīciju naudas plūsma'!AA11</f>
        <v>0</v>
      </c>
      <c r="AC13" s="694">
        <f>'15.RL Investīciju naudas plūsma'!AB11</f>
        <v>0</v>
      </c>
      <c r="AD13" s="694">
        <f>'15.RL Investīciju naudas plūsma'!AC11</f>
        <v>0</v>
      </c>
      <c r="AE13" s="695">
        <f t="shared" si="3"/>
        <v>0</v>
      </c>
    </row>
    <row r="14" spans="1:32" s="202" customFormat="1" ht="12.75" x14ac:dyDescent="0.2">
      <c r="A14" s="24" t="s">
        <v>96</v>
      </c>
      <c r="B14" s="24"/>
      <c r="C14" s="24"/>
      <c r="D14" s="24"/>
      <c r="E14" s="186"/>
      <c r="F14" s="163">
        <f>SUM(F15:F19)</f>
        <v>39117.949999999997</v>
      </c>
      <c r="G14" s="164">
        <f t="shared" ref="G14:T14" si="4">SUM(G15:G19)</f>
        <v>39617.949999999997</v>
      </c>
      <c r="H14" s="164">
        <f t="shared" si="4"/>
        <v>40117.949999999997</v>
      </c>
      <c r="I14" s="164">
        <f t="shared" si="4"/>
        <v>10017.950000000001</v>
      </c>
      <c r="J14" s="164">
        <f t="shared" si="4"/>
        <v>9917.9500000000007</v>
      </c>
      <c r="K14" s="164">
        <f t="shared" si="4"/>
        <v>9817.9500000000007</v>
      </c>
      <c r="L14" s="164">
        <f t="shared" si="4"/>
        <v>9717.9500000000007</v>
      </c>
      <c r="M14" s="164">
        <f t="shared" si="4"/>
        <v>9617.9500000000007</v>
      </c>
      <c r="N14" s="164">
        <f t="shared" si="4"/>
        <v>9517.9500000000007</v>
      </c>
      <c r="O14" s="164">
        <f t="shared" si="4"/>
        <v>9417.9500000000007</v>
      </c>
      <c r="P14" s="164">
        <f t="shared" si="4"/>
        <v>9317.9500000000007</v>
      </c>
      <c r="Q14" s="164">
        <f t="shared" si="4"/>
        <v>9217.9500000000007</v>
      </c>
      <c r="R14" s="164">
        <f t="shared" si="4"/>
        <v>4117.9500000000007</v>
      </c>
      <c r="S14" s="164">
        <f t="shared" si="4"/>
        <v>4117.9500000000007</v>
      </c>
      <c r="T14" s="164">
        <f t="shared" si="4"/>
        <v>4117.9500000000007</v>
      </c>
      <c r="U14" s="164">
        <f t="shared" ref="U14:AD14" si="5">SUM(U15:U19)</f>
        <v>4117.9500000000007</v>
      </c>
      <c r="V14" s="164">
        <f t="shared" si="5"/>
        <v>4117.9500000000007</v>
      </c>
      <c r="W14" s="164">
        <f t="shared" si="5"/>
        <v>4117.9500000000007</v>
      </c>
      <c r="X14" s="164">
        <f t="shared" si="5"/>
        <v>4117.9500000000007</v>
      </c>
      <c r="Y14" s="164">
        <f t="shared" si="5"/>
        <v>4117.9500000000007</v>
      </c>
      <c r="Z14" s="164">
        <f t="shared" si="5"/>
        <v>4117.9500000000007</v>
      </c>
      <c r="AA14" s="164">
        <f t="shared" si="5"/>
        <v>4117.9500000000007</v>
      </c>
      <c r="AB14" s="164">
        <f t="shared" si="5"/>
        <v>4117.9500000000007</v>
      </c>
      <c r="AC14" s="164">
        <f t="shared" si="5"/>
        <v>4117.9500000000007</v>
      </c>
      <c r="AD14" s="164">
        <f t="shared" si="5"/>
        <v>4117.9500000000007</v>
      </c>
      <c r="AE14" s="165">
        <f t="shared" si="3"/>
        <v>258948.75000000023</v>
      </c>
    </row>
    <row r="15" spans="1:32" s="202" customFormat="1" ht="12.75" x14ac:dyDescent="0.2">
      <c r="A15" s="25"/>
      <c r="B15" s="834" t="s">
        <v>58</v>
      </c>
      <c r="C15" s="25" t="s">
        <v>97</v>
      </c>
      <c r="D15" s="25"/>
      <c r="E15" s="31" t="s">
        <v>24</v>
      </c>
      <c r="F15" s="693">
        <f>'15.RL Investīciju naudas plūsma'!E7</f>
        <v>4117.9500000000007</v>
      </c>
      <c r="G15" s="694">
        <f>'15.RL Investīciju naudas plūsma'!F7</f>
        <v>4117.9500000000007</v>
      </c>
      <c r="H15" s="694">
        <f>'15.RL Investīciju naudas plūsma'!G7</f>
        <v>4117.9500000000007</v>
      </c>
      <c r="I15" s="694">
        <f>'15.RL Investīciju naudas plūsma'!H7</f>
        <v>4117.9500000000007</v>
      </c>
      <c r="J15" s="694">
        <f>'15.RL Investīciju naudas plūsma'!I7</f>
        <v>4117.9500000000007</v>
      </c>
      <c r="K15" s="694">
        <f>'15.RL Investīciju naudas plūsma'!J7</f>
        <v>4117.9500000000007</v>
      </c>
      <c r="L15" s="694">
        <f>'15.RL Investīciju naudas plūsma'!K7</f>
        <v>4117.9500000000007</v>
      </c>
      <c r="M15" s="694">
        <f>'15.RL Investīciju naudas plūsma'!L7</f>
        <v>4117.9500000000007</v>
      </c>
      <c r="N15" s="694">
        <f>'15.RL Investīciju naudas plūsma'!M7</f>
        <v>4117.9500000000007</v>
      </c>
      <c r="O15" s="694">
        <f>'15.RL Investīciju naudas plūsma'!N7</f>
        <v>4117.9500000000007</v>
      </c>
      <c r="P15" s="694">
        <f>'15.RL Investīciju naudas plūsma'!O7</f>
        <v>4117.9500000000007</v>
      </c>
      <c r="Q15" s="694">
        <f>'15.RL Investīciju naudas plūsma'!P7</f>
        <v>4117.9500000000007</v>
      </c>
      <c r="R15" s="694">
        <f>'15.RL Investīciju naudas plūsma'!Q7</f>
        <v>4117.9500000000007</v>
      </c>
      <c r="S15" s="694">
        <f>'15.RL Investīciju naudas plūsma'!R7</f>
        <v>4117.9500000000007</v>
      </c>
      <c r="T15" s="694">
        <f>'15.RL Investīciju naudas plūsma'!S7</f>
        <v>4117.9500000000007</v>
      </c>
      <c r="U15" s="694">
        <f>'15.RL Investīciju naudas plūsma'!T7</f>
        <v>4117.9500000000007</v>
      </c>
      <c r="V15" s="694">
        <f>'15.RL Investīciju naudas plūsma'!U7</f>
        <v>4117.9500000000007</v>
      </c>
      <c r="W15" s="694">
        <f>'15.RL Investīciju naudas plūsma'!V7</f>
        <v>4117.9500000000007</v>
      </c>
      <c r="X15" s="694">
        <f>'15.RL Investīciju naudas plūsma'!W7</f>
        <v>4117.9500000000007</v>
      </c>
      <c r="Y15" s="694">
        <f>'15.RL Investīciju naudas plūsma'!X7</f>
        <v>4117.9500000000007</v>
      </c>
      <c r="Z15" s="694">
        <f>'15.RL Investīciju naudas plūsma'!Y7</f>
        <v>4117.9500000000007</v>
      </c>
      <c r="AA15" s="694">
        <f>'15.RL Investīciju naudas plūsma'!Z7</f>
        <v>4117.9500000000007</v>
      </c>
      <c r="AB15" s="694">
        <f>'15.RL Investīciju naudas plūsma'!AA7</f>
        <v>4117.9500000000007</v>
      </c>
      <c r="AC15" s="694">
        <f>'15.RL Investīciju naudas plūsma'!AB7</f>
        <v>4117.9500000000007</v>
      </c>
      <c r="AD15" s="694">
        <f>'15.RL Investīciju naudas plūsma'!AC7</f>
        <v>4117.9500000000007</v>
      </c>
      <c r="AE15" s="695">
        <f t="shared" si="3"/>
        <v>102948.74999999996</v>
      </c>
    </row>
    <row r="16" spans="1:32" s="202" customFormat="1" ht="12.75" x14ac:dyDescent="0.2">
      <c r="A16" s="25"/>
      <c r="B16" s="69" t="s">
        <v>59</v>
      </c>
      <c r="C16" s="25" t="s">
        <v>98</v>
      </c>
      <c r="D16" s="25"/>
      <c r="E16" s="31" t="s">
        <v>24</v>
      </c>
      <c r="F16" s="693">
        <f>'15.RL Investīciju naudas plūsma'!E8</f>
        <v>35000</v>
      </c>
      <c r="G16" s="694">
        <f>'15.RL Investīciju naudas plūsma'!F8</f>
        <v>35000</v>
      </c>
      <c r="H16" s="694">
        <f>'15.RL Investīciju naudas plūsma'!G8</f>
        <v>30000</v>
      </c>
      <c r="I16" s="694">
        <f>'15.RL Investīciju naudas plūsma'!H8</f>
        <v>0</v>
      </c>
      <c r="J16" s="694">
        <f>'15.RL Investīciju naudas plūsma'!I8</f>
        <v>0</v>
      </c>
      <c r="K16" s="694">
        <f>'15.RL Investīciju naudas plūsma'!J8</f>
        <v>0</v>
      </c>
      <c r="L16" s="694">
        <f>'15.RL Investīciju naudas plūsma'!K8</f>
        <v>0</v>
      </c>
      <c r="M16" s="694">
        <f>'15.RL Investīciju naudas plūsma'!L8</f>
        <v>0</v>
      </c>
      <c r="N16" s="694">
        <f>'15.RL Investīciju naudas plūsma'!M8</f>
        <v>0</v>
      </c>
      <c r="O16" s="694">
        <f>'15.RL Investīciju naudas plūsma'!N8</f>
        <v>0</v>
      </c>
      <c r="P16" s="694">
        <f>'15.RL Investīciju naudas plūsma'!O8</f>
        <v>0</v>
      </c>
      <c r="Q16" s="694">
        <f>'15.RL Investīciju naudas plūsma'!P8</f>
        <v>0</v>
      </c>
      <c r="R16" s="694">
        <f>'15.RL Investīciju naudas plūsma'!Q8</f>
        <v>0</v>
      </c>
      <c r="S16" s="694">
        <f>'15.RL Investīciju naudas plūsma'!R8</f>
        <v>0</v>
      </c>
      <c r="T16" s="694">
        <f>'15.RL Investīciju naudas plūsma'!S8</f>
        <v>0</v>
      </c>
      <c r="U16" s="694">
        <f>'15.RL Investīciju naudas plūsma'!T8</f>
        <v>0</v>
      </c>
      <c r="V16" s="694">
        <f>'15.RL Investīciju naudas plūsma'!U8</f>
        <v>0</v>
      </c>
      <c r="W16" s="694">
        <f>'15.RL Investīciju naudas plūsma'!V8</f>
        <v>0</v>
      </c>
      <c r="X16" s="694">
        <f>'15.RL Investīciju naudas plūsma'!W8</f>
        <v>0</v>
      </c>
      <c r="Y16" s="694">
        <f>'15.RL Investīciju naudas plūsma'!X8</f>
        <v>0</v>
      </c>
      <c r="Z16" s="694">
        <f>'15.RL Investīciju naudas plūsma'!Y8</f>
        <v>0</v>
      </c>
      <c r="AA16" s="694">
        <f>'15.RL Investīciju naudas plūsma'!Z8</f>
        <v>0</v>
      </c>
      <c r="AB16" s="694">
        <f>'15.RL Investīciju naudas plūsma'!AA8</f>
        <v>0</v>
      </c>
      <c r="AC16" s="694">
        <f>'15.RL Investīciju naudas plūsma'!AB8</f>
        <v>0</v>
      </c>
      <c r="AD16" s="694">
        <f>'15.RL Investīciju naudas plūsma'!AC8</f>
        <v>0</v>
      </c>
      <c r="AE16" s="695">
        <f t="shared" si="3"/>
        <v>100000</v>
      </c>
    </row>
    <row r="17" spans="1:248" s="639" customFormat="1" ht="12.75" x14ac:dyDescent="0.2">
      <c r="A17" s="843"/>
      <c r="B17" s="844" t="s">
        <v>60</v>
      </c>
      <c r="C17" s="843" t="s">
        <v>99</v>
      </c>
      <c r="D17" s="843"/>
      <c r="E17" s="845" t="s">
        <v>24</v>
      </c>
      <c r="F17" s="168"/>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695">
        <f t="shared" si="3"/>
        <v>0</v>
      </c>
    </row>
    <row r="18" spans="1:248" s="202" customFormat="1" ht="12.75" x14ac:dyDescent="0.2">
      <c r="A18" s="25"/>
      <c r="B18" s="834" t="s">
        <v>61</v>
      </c>
      <c r="C18" s="25" t="s">
        <v>100</v>
      </c>
      <c r="D18" s="25"/>
      <c r="E18" s="31" t="s">
        <v>24</v>
      </c>
      <c r="F18" s="442">
        <f>F31</f>
        <v>0</v>
      </c>
      <c r="G18" s="443">
        <f>G31</f>
        <v>0</v>
      </c>
      <c r="H18" s="443">
        <f t="shared" ref="H18:AD18" si="6">H31</f>
        <v>5000</v>
      </c>
      <c r="I18" s="443">
        <f t="shared" si="6"/>
        <v>5000</v>
      </c>
      <c r="J18" s="443">
        <f t="shared" si="6"/>
        <v>5000</v>
      </c>
      <c r="K18" s="443">
        <f t="shared" si="6"/>
        <v>5000</v>
      </c>
      <c r="L18" s="443">
        <f t="shared" si="6"/>
        <v>5000</v>
      </c>
      <c r="M18" s="443">
        <f t="shared" si="6"/>
        <v>5000</v>
      </c>
      <c r="N18" s="443">
        <f t="shared" si="6"/>
        <v>5000</v>
      </c>
      <c r="O18" s="443">
        <f t="shared" si="6"/>
        <v>5000</v>
      </c>
      <c r="P18" s="443">
        <f t="shared" si="6"/>
        <v>5000</v>
      </c>
      <c r="Q18" s="443">
        <f t="shared" si="6"/>
        <v>5000</v>
      </c>
      <c r="R18" s="443">
        <f t="shared" si="6"/>
        <v>0</v>
      </c>
      <c r="S18" s="443">
        <f t="shared" si="6"/>
        <v>0</v>
      </c>
      <c r="T18" s="443">
        <f t="shared" si="6"/>
        <v>0</v>
      </c>
      <c r="U18" s="443">
        <f t="shared" si="6"/>
        <v>0</v>
      </c>
      <c r="V18" s="443">
        <f t="shared" si="6"/>
        <v>0</v>
      </c>
      <c r="W18" s="443">
        <f t="shared" si="6"/>
        <v>0</v>
      </c>
      <c r="X18" s="443">
        <f t="shared" si="6"/>
        <v>0</v>
      </c>
      <c r="Y18" s="443">
        <f t="shared" si="6"/>
        <v>0</v>
      </c>
      <c r="Z18" s="443">
        <f t="shared" si="6"/>
        <v>0</v>
      </c>
      <c r="AA18" s="443">
        <f t="shared" si="6"/>
        <v>0</v>
      </c>
      <c r="AB18" s="443">
        <f t="shared" si="6"/>
        <v>0</v>
      </c>
      <c r="AC18" s="443">
        <f t="shared" si="6"/>
        <v>0</v>
      </c>
      <c r="AD18" s="443">
        <f t="shared" si="6"/>
        <v>0</v>
      </c>
      <c r="AE18" s="695">
        <f t="shared" si="3"/>
        <v>50000</v>
      </c>
    </row>
    <row r="19" spans="1:248" s="202" customFormat="1" ht="12.75" x14ac:dyDescent="0.2">
      <c r="A19" s="25"/>
      <c r="B19" s="834" t="s">
        <v>62</v>
      </c>
      <c r="C19" s="25" t="s">
        <v>101</v>
      </c>
      <c r="D19" s="25"/>
      <c r="E19" s="31" t="s">
        <v>24</v>
      </c>
      <c r="F19" s="442">
        <f>F30</f>
        <v>0</v>
      </c>
      <c r="G19" s="443">
        <f>G30</f>
        <v>500</v>
      </c>
      <c r="H19" s="443">
        <f t="shared" ref="H19:AD19" si="7">H30</f>
        <v>1000</v>
      </c>
      <c r="I19" s="443">
        <f t="shared" si="7"/>
        <v>900</v>
      </c>
      <c r="J19" s="443">
        <f t="shared" si="7"/>
        <v>800</v>
      </c>
      <c r="K19" s="443">
        <f t="shared" si="7"/>
        <v>700</v>
      </c>
      <c r="L19" s="443">
        <f t="shared" si="7"/>
        <v>600</v>
      </c>
      <c r="M19" s="443">
        <f t="shared" si="7"/>
        <v>500</v>
      </c>
      <c r="N19" s="443">
        <f t="shared" si="7"/>
        <v>400</v>
      </c>
      <c r="O19" s="443">
        <f t="shared" si="7"/>
        <v>300</v>
      </c>
      <c r="P19" s="443">
        <f t="shared" si="7"/>
        <v>200</v>
      </c>
      <c r="Q19" s="443">
        <f t="shared" si="7"/>
        <v>100</v>
      </c>
      <c r="R19" s="443">
        <f t="shared" si="7"/>
        <v>0</v>
      </c>
      <c r="S19" s="443">
        <f t="shared" si="7"/>
        <v>0</v>
      </c>
      <c r="T19" s="443">
        <f t="shared" si="7"/>
        <v>0</v>
      </c>
      <c r="U19" s="443">
        <f t="shared" si="7"/>
        <v>0</v>
      </c>
      <c r="V19" s="443">
        <f t="shared" si="7"/>
        <v>0</v>
      </c>
      <c r="W19" s="443">
        <f t="shared" si="7"/>
        <v>0</v>
      </c>
      <c r="X19" s="443">
        <f t="shared" si="7"/>
        <v>0</v>
      </c>
      <c r="Y19" s="443">
        <f t="shared" si="7"/>
        <v>0</v>
      </c>
      <c r="Z19" s="443">
        <f t="shared" si="7"/>
        <v>0</v>
      </c>
      <c r="AA19" s="443">
        <f t="shared" si="7"/>
        <v>0</v>
      </c>
      <c r="AB19" s="443">
        <f t="shared" si="7"/>
        <v>0</v>
      </c>
      <c r="AC19" s="443">
        <f t="shared" si="7"/>
        <v>0</v>
      </c>
      <c r="AD19" s="443">
        <f t="shared" si="7"/>
        <v>0</v>
      </c>
      <c r="AE19" s="695">
        <f t="shared" si="3"/>
        <v>6000</v>
      </c>
    </row>
    <row r="20" spans="1:248" s="202" customFormat="1" ht="12.75" x14ac:dyDescent="0.2">
      <c r="A20" s="27"/>
      <c r="B20" s="833">
        <v>3</v>
      </c>
      <c r="C20" s="27" t="s">
        <v>102</v>
      </c>
      <c r="D20" s="27"/>
      <c r="E20" s="187" t="s">
        <v>24</v>
      </c>
      <c r="F20" s="699">
        <f t="shared" ref="F20:AE20" si="8">F8-F14</f>
        <v>2882.0499999999956</v>
      </c>
      <c r="G20" s="455">
        <f t="shared" si="8"/>
        <v>2382.0499999999956</v>
      </c>
      <c r="H20" s="455">
        <f t="shared" si="8"/>
        <v>-3117.9499999999971</v>
      </c>
      <c r="I20" s="455">
        <f t="shared" si="8"/>
        <v>-3017.9500000000007</v>
      </c>
      <c r="J20" s="455">
        <f t="shared" si="8"/>
        <v>-2917.9500000000007</v>
      </c>
      <c r="K20" s="455">
        <f t="shared" si="8"/>
        <v>-2817.9500000000007</v>
      </c>
      <c r="L20" s="455">
        <f t="shared" si="8"/>
        <v>-2717.9500000000007</v>
      </c>
      <c r="M20" s="455">
        <f t="shared" si="8"/>
        <v>-2617.9500000000007</v>
      </c>
      <c r="N20" s="455">
        <f t="shared" si="8"/>
        <v>-2517.9500000000007</v>
      </c>
      <c r="O20" s="455">
        <f t="shared" si="8"/>
        <v>-2417.9500000000007</v>
      </c>
      <c r="P20" s="455">
        <f t="shared" si="8"/>
        <v>-2317.9500000000007</v>
      </c>
      <c r="Q20" s="455">
        <f t="shared" si="8"/>
        <v>-2217.9500000000007</v>
      </c>
      <c r="R20" s="455">
        <f t="shared" si="8"/>
        <v>2882.0499999999993</v>
      </c>
      <c r="S20" s="455">
        <f t="shared" si="8"/>
        <v>2882.0499999999993</v>
      </c>
      <c r="T20" s="455">
        <f t="shared" si="8"/>
        <v>2882.0499999999993</v>
      </c>
      <c r="U20" s="455">
        <f t="shared" si="8"/>
        <v>2882.0499999999993</v>
      </c>
      <c r="V20" s="455">
        <f t="shared" si="8"/>
        <v>2882.0499999999993</v>
      </c>
      <c r="W20" s="455">
        <f t="shared" si="8"/>
        <v>2882.0499999999993</v>
      </c>
      <c r="X20" s="455">
        <f t="shared" si="8"/>
        <v>2882.0499999999993</v>
      </c>
      <c r="Y20" s="455">
        <f t="shared" si="8"/>
        <v>2882.0499999999993</v>
      </c>
      <c r="Z20" s="455">
        <f t="shared" si="8"/>
        <v>2882.0499999999993</v>
      </c>
      <c r="AA20" s="455">
        <f t="shared" si="8"/>
        <v>2882.0499999999993</v>
      </c>
      <c r="AB20" s="455">
        <f t="shared" si="8"/>
        <v>2882.0499999999993</v>
      </c>
      <c r="AC20" s="455">
        <f t="shared" si="8"/>
        <v>2882.0499999999993</v>
      </c>
      <c r="AD20" s="455">
        <f t="shared" si="8"/>
        <v>2882.0499999999993</v>
      </c>
      <c r="AE20" s="700">
        <f t="shared" si="8"/>
        <v>16051.249999999767</v>
      </c>
    </row>
    <row r="21" spans="1:248" s="202" customFormat="1" ht="12.75" x14ac:dyDescent="0.2">
      <c r="A21" s="21"/>
      <c r="B21" s="21"/>
      <c r="C21" s="21"/>
      <c r="D21" s="21"/>
      <c r="E21" s="21"/>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70"/>
    </row>
    <row r="22" spans="1:248" s="692" customFormat="1" x14ac:dyDescent="0.25">
      <c r="F22" s="701"/>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row>
    <row r="23" spans="1:248" s="505" customFormat="1" ht="20.25" customHeight="1" x14ac:dyDescent="0.25">
      <c r="A23" s="927" t="s">
        <v>104</v>
      </c>
      <c r="B23" s="928"/>
      <c r="C23" s="928"/>
      <c r="D23" s="928"/>
      <c r="E23" s="928"/>
      <c r="F23" s="499"/>
      <c r="G23" s="499"/>
      <c r="H23" s="499"/>
      <c r="I23" s="499"/>
      <c r="J23" s="499"/>
      <c r="K23" s="499"/>
      <c r="L23" s="499"/>
      <c r="M23" s="499"/>
      <c r="N23" s="499"/>
      <c r="O23" s="499"/>
      <c r="P23" s="499"/>
      <c r="Q23" s="499"/>
      <c r="R23" s="499"/>
      <c r="S23" s="499"/>
      <c r="T23" s="499"/>
      <c r="U23" s="499"/>
      <c r="V23" s="500"/>
      <c r="W23" s="500"/>
      <c r="X23" s="500"/>
      <c r="Y23" s="500"/>
      <c r="Z23" s="500"/>
      <c r="AA23" s="500"/>
      <c r="AB23" s="500"/>
      <c r="AC23" s="500"/>
      <c r="AD23" s="500"/>
      <c r="AE23" s="500"/>
      <c r="AF23" s="501"/>
      <c r="AG23" s="501"/>
      <c r="AH23" s="502"/>
      <c r="AI23" s="501"/>
      <c r="AJ23" s="503"/>
      <c r="AK23" s="504"/>
      <c r="AL23" s="503"/>
      <c r="AM23" s="504"/>
      <c r="AN23" s="503"/>
      <c r="AO23" s="501"/>
      <c r="AP23" s="501"/>
      <c r="AQ23" s="501"/>
      <c r="AR23" s="501"/>
      <c r="AS23" s="501"/>
      <c r="AT23" s="501"/>
      <c r="AU23" s="501"/>
      <c r="AV23" s="501"/>
      <c r="AW23" s="501"/>
      <c r="AX23" s="501"/>
      <c r="AY23" s="501"/>
      <c r="AZ23" s="501"/>
      <c r="BA23" s="501"/>
      <c r="BB23" s="501"/>
      <c r="BC23" s="501"/>
      <c r="BD23" s="501"/>
      <c r="BE23" s="501"/>
      <c r="BF23" s="501"/>
      <c r="BG23" s="501"/>
      <c r="BH23" s="501"/>
      <c r="BI23" s="501"/>
      <c r="BJ23" s="501"/>
      <c r="BK23" s="501"/>
      <c r="BL23" s="501"/>
      <c r="BM23" s="501"/>
      <c r="BN23" s="501"/>
      <c r="BO23" s="501"/>
      <c r="BP23" s="501"/>
      <c r="BQ23" s="501"/>
      <c r="BR23" s="501"/>
      <c r="BS23" s="501"/>
      <c r="BT23" s="501"/>
      <c r="BU23" s="501"/>
      <c r="BV23" s="501"/>
      <c r="BW23" s="501"/>
      <c r="BX23" s="501"/>
      <c r="BY23" s="501"/>
      <c r="BZ23" s="501"/>
      <c r="CA23" s="501"/>
      <c r="CB23" s="501"/>
      <c r="CC23" s="501"/>
      <c r="CD23" s="501"/>
      <c r="CE23" s="501"/>
      <c r="CF23" s="501"/>
      <c r="CG23" s="501"/>
      <c r="CH23" s="501"/>
      <c r="CI23" s="501"/>
      <c r="CJ23" s="501"/>
      <c r="CK23" s="501"/>
      <c r="CL23" s="501"/>
      <c r="CM23" s="501"/>
      <c r="CN23" s="501"/>
      <c r="CO23" s="501"/>
      <c r="CP23" s="501"/>
      <c r="CQ23" s="501"/>
      <c r="CR23" s="501"/>
      <c r="CS23" s="501"/>
      <c r="CT23" s="501"/>
      <c r="CU23" s="501"/>
      <c r="CV23" s="501"/>
      <c r="CW23" s="501"/>
      <c r="CX23" s="501"/>
      <c r="CY23" s="501"/>
      <c r="CZ23" s="501"/>
      <c r="DA23" s="501"/>
      <c r="DB23" s="501"/>
      <c r="DC23" s="501"/>
      <c r="DD23" s="501"/>
      <c r="DE23" s="501"/>
      <c r="DF23" s="501"/>
      <c r="DG23" s="501"/>
      <c r="DH23" s="501"/>
      <c r="DI23" s="501"/>
      <c r="DJ23" s="501"/>
      <c r="DK23" s="501"/>
      <c r="DL23" s="501"/>
      <c r="DM23" s="501"/>
      <c r="DN23" s="501"/>
      <c r="DO23" s="501"/>
      <c r="DP23" s="501"/>
      <c r="DQ23" s="501"/>
      <c r="DR23" s="501"/>
      <c r="DS23" s="501"/>
      <c r="DT23" s="501"/>
      <c r="DU23" s="501"/>
      <c r="DV23" s="501"/>
      <c r="DW23" s="501"/>
      <c r="DX23" s="501"/>
      <c r="DY23" s="501"/>
      <c r="DZ23" s="501"/>
      <c r="EA23" s="501"/>
      <c r="EB23" s="501"/>
      <c r="EC23" s="501"/>
      <c r="ED23" s="501"/>
      <c r="EE23" s="501"/>
      <c r="EF23" s="501"/>
      <c r="EG23" s="501"/>
      <c r="EH23" s="501"/>
      <c r="EI23" s="501"/>
      <c r="EJ23" s="501"/>
      <c r="EK23" s="501"/>
      <c r="EL23" s="501"/>
      <c r="EM23" s="501"/>
      <c r="EN23" s="501"/>
      <c r="EO23" s="501"/>
      <c r="EP23" s="501"/>
      <c r="EQ23" s="501"/>
      <c r="ER23" s="501"/>
      <c r="ES23" s="501"/>
      <c r="ET23" s="501"/>
      <c r="EU23" s="501"/>
      <c r="EV23" s="501"/>
      <c r="EW23" s="501"/>
      <c r="EX23" s="501"/>
      <c r="EY23" s="501"/>
      <c r="EZ23" s="501"/>
      <c r="FA23" s="501"/>
      <c r="FB23" s="501"/>
      <c r="FC23" s="501"/>
      <c r="FD23" s="501"/>
      <c r="FE23" s="501"/>
      <c r="FF23" s="501"/>
      <c r="FG23" s="501"/>
      <c r="FH23" s="501"/>
      <c r="FI23" s="501"/>
      <c r="FJ23" s="501"/>
      <c r="FK23" s="501"/>
      <c r="FL23" s="501"/>
      <c r="FM23" s="501"/>
      <c r="FN23" s="501"/>
      <c r="FO23" s="501"/>
      <c r="FP23" s="501"/>
      <c r="FQ23" s="501"/>
      <c r="FR23" s="501"/>
      <c r="FS23" s="501"/>
      <c r="FT23" s="501"/>
      <c r="FU23" s="501"/>
      <c r="FV23" s="501"/>
      <c r="FW23" s="501"/>
      <c r="FX23" s="501"/>
      <c r="FY23" s="501"/>
      <c r="FZ23" s="501"/>
      <c r="GA23" s="501"/>
      <c r="GB23" s="501"/>
      <c r="GC23" s="501"/>
      <c r="GD23" s="501"/>
      <c r="GE23" s="501"/>
      <c r="GF23" s="501"/>
      <c r="GG23" s="501"/>
      <c r="GH23" s="501"/>
      <c r="GI23" s="501"/>
      <c r="GJ23" s="501"/>
      <c r="GK23" s="501"/>
      <c r="GL23" s="501"/>
      <c r="GM23" s="501"/>
      <c r="GN23" s="501"/>
      <c r="GO23" s="501"/>
      <c r="GP23" s="501"/>
      <c r="GQ23" s="501"/>
      <c r="GR23" s="501"/>
      <c r="GS23" s="501"/>
      <c r="GT23" s="501"/>
      <c r="GU23" s="501"/>
      <c r="GV23" s="501"/>
      <c r="GW23" s="501"/>
      <c r="GX23" s="501"/>
      <c r="GY23" s="501"/>
      <c r="GZ23" s="501"/>
      <c r="HA23" s="501"/>
      <c r="HB23" s="501"/>
      <c r="HC23" s="501"/>
      <c r="HD23" s="501"/>
      <c r="HE23" s="501"/>
      <c r="HF23" s="501"/>
      <c r="HG23" s="501"/>
      <c r="HH23" s="501"/>
      <c r="HI23" s="501"/>
      <c r="HJ23" s="501"/>
      <c r="HK23" s="501"/>
      <c r="HL23" s="501"/>
      <c r="HM23" s="501"/>
      <c r="HN23" s="501"/>
      <c r="HO23" s="501"/>
      <c r="HP23" s="501"/>
      <c r="HQ23" s="501"/>
      <c r="HR23" s="501"/>
      <c r="HS23" s="501"/>
      <c r="HT23" s="501"/>
      <c r="HU23" s="501"/>
      <c r="HV23" s="501"/>
      <c r="HW23" s="501"/>
      <c r="HX23" s="501"/>
      <c r="HY23" s="501"/>
      <c r="HZ23" s="501"/>
      <c r="IA23" s="501"/>
      <c r="IB23" s="501"/>
      <c r="IC23" s="501"/>
      <c r="ID23" s="501"/>
      <c r="IE23" s="501"/>
      <c r="IF23" s="501"/>
      <c r="IG23" s="501"/>
      <c r="IH23" s="501"/>
      <c r="II23" s="501"/>
      <c r="IJ23" s="501"/>
      <c r="IK23" s="501"/>
      <c r="IL23" s="501"/>
      <c r="IM23" s="501"/>
      <c r="IN23" s="501"/>
    </row>
    <row r="24" spans="1:248" s="505" customFormat="1" ht="12.75" x14ac:dyDescent="0.2">
      <c r="A24" s="506"/>
      <c r="B24" s="507"/>
      <c r="C24" s="507"/>
      <c r="D24" s="507"/>
      <c r="E24" s="507"/>
      <c r="F24" s="508"/>
      <c r="G24" s="509"/>
      <c r="H24" s="509"/>
      <c r="I24" s="509"/>
      <c r="J24" s="508" t="s">
        <v>103</v>
      </c>
      <c r="K24" s="509"/>
      <c r="L24" s="508"/>
      <c r="M24" s="509"/>
      <c r="N24" s="509"/>
      <c r="O24" s="509"/>
      <c r="P24" s="510"/>
      <c r="Q24" s="510"/>
      <c r="R24" s="510"/>
      <c r="S24" s="510"/>
      <c r="T24" s="510"/>
      <c r="U24" s="510"/>
      <c r="V24" s="510"/>
      <c r="W24" s="510"/>
      <c r="X24" s="510"/>
      <c r="Y24" s="510"/>
      <c r="Z24" s="510"/>
      <c r="AA24" s="510"/>
      <c r="AB24" s="510"/>
      <c r="AC24" s="510"/>
      <c r="AD24" s="510"/>
      <c r="AE24" s="510"/>
      <c r="AF24" s="501"/>
      <c r="AG24" s="501"/>
      <c r="AH24" s="502"/>
      <c r="AI24" s="501"/>
      <c r="AJ24" s="503"/>
      <c r="AK24" s="504"/>
      <c r="AL24" s="503"/>
      <c r="AM24" s="504"/>
      <c r="AN24" s="503"/>
      <c r="AO24" s="501"/>
      <c r="AP24" s="501"/>
      <c r="AQ24" s="501"/>
      <c r="AR24" s="501"/>
      <c r="AS24" s="501"/>
      <c r="AT24" s="501"/>
      <c r="AU24" s="501"/>
      <c r="AV24" s="501"/>
      <c r="AW24" s="501"/>
      <c r="AX24" s="501"/>
      <c r="AY24" s="501"/>
      <c r="AZ24" s="501"/>
      <c r="BA24" s="501"/>
      <c r="BB24" s="501"/>
      <c r="BC24" s="501"/>
      <c r="BD24" s="501"/>
      <c r="BE24" s="501"/>
      <c r="BF24" s="501"/>
      <c r="BG24" s="501"/>
      <c r="BH24" s="501"/>
      <c r="BI24" s="501"/>
      <c r="BJ24" s="501"/>
      <c r="BK24" s="501"/>
      <c r="BL24" s="501"/>
      <c r="BM24" s="501"/>
      <c r="BN24" s="501"/>
      <c r="BO24" s="501"/>
      <c r="BP24" s="501"/>
      <c r="BQ24" s="501"/>
      <c r="BR24" s="501"/>
      <c r="BS24" s="501"/>
      <c r="BT24" s="501"/>
      <c r="BU24" s="501"/>
      <c r="BV24" s="501"/>
      <c r="BW24" s="501"/>
      <c r="BX24" s="501"/>
      <c r="BY24" s="501"/>
      <c r="BZ24" s="501"/>
      <c r="CA24" s="501"/>
      <c r="CB24" s="501"/>
      <c r="CC24" s="501"/>
      <c r="CD24" s="501"/>
      <c r="CE24" s="501"/>
      <c r="CF24" s="501"/>
      <c r="CG24" s="501"/>
      <c r="CH24" s="501"/>
      <c r="CI24" s="501"/>
      <c r="CJ24" s="501"/>
      <c r="CK24" s="501"/>
      <c r="CL24" s="501"/>
      <c r="CM24" s="501"/>
      <c r="CN24" s="501"/>
      <c r="CO24" s="501"/>
      <c r="CP24" s="501"/>
      <c r="CQ24" s="501"/>
      <c r="CR24" s="501"/>
      <c r="CS24" s="501"/>
      <c r="CT24" s="501"/>
      <c r="CU24" s="501"/>
      <c r="CV24" s="501"/>
      <c r="CW24" s="501"/>
      <c r="CX24" s="501"/>
      <c r="CY24" s="501"/>
      <c r="CZ24" s="501"/>
      <c r="DA24" s="501"/>
      <c r="DB24" s="501"/>
      <c r="DC24" s="501"/>
      <c r="DD24" s="501"/>
      <c r="DE24" s="501"/>
      <c r="DF24" s="501"/>
      <c r="DG24" s="501"/>
      <c r="DH24" s="501"/>
      <c r="DI24" s="501"/>
      <c r="DJ24" s="501"/>
      <c r="DK24" s="501"/>
      <c r="DL24" s="501"/>
      <c r="DM24" s="501"/>
      <c r="DN24" s="501"/>
      <c r="DO24" s="501"/>
      <c r="DP24" s="501"/>
      <c r="DQ24" s="501"/>
      <c r="DR24" s="501"/>
      <c r="DS24" s="501"/>
      <c r="DT24" s="501"/>
      <c r="DU24" s="501"/>
      <c r="DV24" s="501"/>
      <c r="DW24" s="501"/>
      <c r="DX24" s="501"/>
      <c r="DY24" s="501"/>
      <c r="DZ24" s="501"/>
      <c r="EA24" s="501"/>
      <c r="EB24" s="501"/>
      <c r="EC24" s="501"/>
      <c r="ED24" s="501"/>
      <c r="EE24" s="501"/>
      <c r="EF24" s="501"/>
      <c r="EG24" s="501"/>
      <c r="EH24" s="501"/>
      <c r="EI24" s="501"/>
      <c r="EJ24" s="501"/>
      <c r="EK24" s="501"/>
      <c r="EL24" s="501"/>
      <c r="EM24" s="501"/>
      <c r="EN24" s="501"/>
      <c r="EO24" s="501"/>
      <c r="EP24" s="501"/>
      <c r="EQ24" s="501"/>
      <c r="ER24" s="501"/>
      <c r="ES24" s="501"/>
      <c r="ET24" s="501"/>
      <c r="EU24" s="501"/>
      <c r="EV24" s="501"/>
      <c r="EW24" s="501"/>
      <c r="EX24" s="501"/>
      <c r="EY24" s="501"/>
      <c r="EZ24" s="501"/>
      <c r="FA24" s="501"/>
      <c r="FB24" s="501"/>
      <c r="FC24" s="501"/>
      <c r="FD24" s="501"/>
      <c r="FE24" s="501"/>
      <c r="FF24" s="501"/>
      <c r="FG24" s="501"/>
      <c r="FH24" s="501"/>
      <c r="FI24" s="501"/>
      <c r="FJ24" s="501"/>
      <c r="FK24" s="501"/>
      <c r="FL24" s="501"/>
      <c r="FM24" s="501"/>
      <c r="FN24" s="501"/>
      <c r="FO24" s="501"/>
      <c r="FP24" s="501"/>
      <c r="FQ24" s="501"/>
      <c r="FR24" s="501"/>
      <c r="FS24" s="501"/>
      <c r="FT24" s="501"/>
      <c r="FU24" s="501"/>
      <c r="FV24" s="501"/>
      <c r="FW24" s="501"/>
      <c r="FX24" s="501"/>
      <c r="FY24" s="501"/>
      <c r="FZ24" s="501"/>
      <c r="GA24" s="501"/>
      <c r="GB24" s="501"/>
      <c r="GC24" s="501"/>
      <c r="GD24" s="501"/>
      <c r="GE24" s="501"/>
      <c r="GF24" s="501"/>
      <c r="GG24" s="501"/>
      <c r="GH24" s="501"/>
      <c r="GI24" s="501"/>
      <c r="GJ24" s="501"/>
      <c r="GK24" s="501"/>
      <c r="GL24" s="501"/>
      <c r="GM24" s="501"/>
      <c r="GN24" s="501"/>
      <c r="GO24" s="501"/>
      <c r="GP24" s="501"/>
      <c r="GQ24" s="501"/>
      <c r="GR24" s="501"/>
      <c r="GS24" s="501"/>
      <c r="GT24" s="501"/>
      <c r="GU24" s="501"/>
      <c r="GV24" s="501"/>
      <c r="GW24" s="501"/>
      <c r="GX24" s="501"/>
      <c r="GY24" s="501"/>
      <c r="GZ24" s="501"/>
      <c r="HA24" s="501"/>
      <c r="HB24" s="501"/>
      <c r="HC24" s="501"/>
      <c r="HD24" s="501"/>
      <c r="HE24" s="501"/>
      <c r="HF24" s="501"/>
      <c r="HG24" s="501"/>
      <c r="HH24" s="501"/>
      <c r="HI24" s="501"/>
      <c r="HJ24" s="501"/>
      <c r="HK24" s="501"/>
      <c r="HL24" s="501"/>
      <c r="HM24" s="501"/>
      <c r="HN24" s="501"/>
      <c r="HO24" s="501"/>
      <c r="HP24" s="501"/>
      <c r="HQ24" s="501"/>
      <c r="HR24" s="501"/>
      <c r="HS24" s="501"/>
      <c r="HT24" s="501"/>
      <c r="HU24" s="501"/>
      <c r="HV24" s="501"/>
      <c r="HW24" s="501"/>
      <c r="HX24" s="501"/>
      <c r="HY24" s="501"/>
      <c r="HZ24" s="501"/>
      <c r="IA24" s="501"/>
      <c r="IB24" s="501"/>
      <c r="IC24" s="501"/>
      <c r="ID24" s="501"/>
      <c r="IE24" s="501"/>
      <c r="IF24" s="501"/>
      <c r="IG24" s="501"/>
      <c r="IH24" s="501"/>
      <c r="II24" s="501"/>
      <c r="IJ24" s="501"/>
      <c r="IK24" s="501"/>
      <c r="IL24" s="501"/>
      <c r="IM24" s="501"/>
      <c r="IN24" s="501"/>
    </row>
    <row r="25" spans="1:248" s="505" customFormat="1" ht="12.75" x14ac:dyDescent="0.2">
      <c r="A25" s="511"/>
      <c r="B25" s="512"/>
      <c r="C25" s="512"/>
      <c r="D25" s="512"/>
      <c r="E25" s="512"/>
      <c r="F25" s="513">
        <f>Titullapa!D9</f>
        <v>2017</v>
      </c>
      <c r="G25" s="513">
        <f>F25+1</f>
        <v>2018</v>
      </c>
      <c r="H25" s="513">
        <f t="shared" ref="H25:AD25" si="9">G25+1</f>
        <v>2019</v>
      </c>
      <c r="I25" s="513">
        <f t="shared" si="9"/>
        <v>2020</v>
      </c>
      <c r="J25" s="513">
        <f t="shared" si="9"/>
        <v>2021</v>
      </c>
      <c r="K25" s="513">
        <f t="shared" si="9"/>
        <v>2022</v>
      </c>
      <c r="L25" s="513">
        <f t="shared" si="9"/>
        <v>2023</v>
      </c>
      <c r="M25" s="513">
        <f t="shared" si="9"/>
        <v>2024</v>
      </c>
      <c r="N25" s="513">
        <f t="shared" si="9"/>
        <v>2025</v>
      </c>
      <c r="O25" s="513">
        <f t="shared" si="9"/>
        <v>2026</v>
      </c>
      <c r="P25" s="513">
        <f t="shared" si="9"/>
        <v>2027</v>
      </c>
      <c r="Q25" s="513">
        <f t="shared" si="9"/>
        <v>2028</v>
      </c>
      <c r="R25" s="513">
        <f t="shared" si="9"/>
        <v>2029</v>
      </c>
      <c r="S25" s="513">
        <f t="shared" si="9"/>
        <v>2030</v>
      </c>
      <c r="T25" s="513">
        <f t="shared" si="9"/>
        <v>2031</v>
      </c>
      <c r="U25" s="513">
        <f t="shared" si="9"/>
        <v>2032</v>
      </c>
      <c r="V25" s="513">
        <f t="shared" si="9"/>
        <v>2033</v>
      </c>
      <c r="W25" s="513">
        <f t="shared" si="9"/>
        <v>2034</v>
      </c>
      <c r="X25" s="513">
        <f t="shared" si="9"/>
        <v>2035</v>
      </c>
      <c r="Y25" s="513">
        <f t="shared" si="9"/>
        <v>2036</v>
      </c>
      <c r="Z25" s="513">
        <f t="shared" si="9"/>
        <v>2037</v>
      </c>
      <c r="AA25" s="513">
        <f t="shared" si="9"/>
        <v>2038</v>
      </c>
      <c r="AB25" s="513">
        <f t="shared" si="9"/>
        <v>2039</v>
      </c>
      <c r="AC25" s="513">
        <f t="shared" si="9"/>
        <v>2040</v>
      </c>
      <c r="AD25" s="513">
        <f t="shared" si="9"/>
        <v>2041</v>
      </c>
      <c r="AE25" s="514" t="s">
        <v>45</v>
      </c>
      <c r="AF25" s="501"/>
      <c r="AG25" s="501"/>
      <c r="AH25" s="502"/>
      <c r="AI25" s="501"/>
      <c r="AJ25" s="503"/>
      <c r="AK25" s="504"/>
      <c r="AL25" s="503"/>
      <c r="AM25" s="504"/>
      <c r="AN25" s="503"/>
      <c r="AO25" s="501"/>
      <c r="AP25" s="501"/>
      <c r="AQ25" s="501"/>
      <c r="AR25" s="501"/>
      <c r="AS25" s="501"/>
      <c r="AT25" s="501"/>
      <c r="AU25" s="501"/>
      <c r="AV25" s="501"/>
      <c r="AW25" s="501"/>
      <c r="AX25" s="501"/>
      <c r="AY25" s="501"/>
      <c r="AZ25" s="501"/>
      <c r="BA25" s="501"/>
      <c r="BB25" s="501"/>
      <c r="BC25" s="501"/>
      <c r="BD25" s="501"/>
      <c r="BE25" s="501"/>
      <c r="BF25" s="501"/>
      <c r="BG25" s="501"/>
      <c r="BH25" s="501"/>
      <c r="BI25" s="501"/>
      <c r="BJ25" s="501"/>
      <c r="BK25" s="501"/>
      <c r="BL25" s="501"/>
      <c r="BM25" s="501"/>
      <c r="BN25" s="501"/>
      <c r="BO25" s="501"/>
      <c r="BP25" s="501"/>
      <c r="BQ25" s="501"/>
      <c r="BR25" s="501"/>
      <c r="BS25" s="501"/>
      <c r="BT25" s="501"/>
      <c r="BU25" s="501"/>
      <c r="BV25" s="501"/>
      <c r="BW25" s="501"/>
      <c r="BX25" s="501"/>
      <c r="BY25" s="501"/>
      <c r="BZ25" s="501"/>
      <c r="CA25" s="501"/>
      <c r="CB25" s="501"/>
      <c r="CC25" s="501"/>
      <c r="CD25" s="501"/>
      <c r="CE25" s="501"/>
      <c r="CF25" s="501"/>
      <c r="CG25" s="501"/>
      <c r="CH25" s="501"/>
      <c r="CI25" s="501"/>
      <c r="CJ25" s="501"/>
      <c r="CK25" s="501"/>
      <c r="CL25" s="501"/>
      <c r="CM25" s="501"/>
      <c r="CN25" s="501"/>
      <c r="CO25" s="501"/>
      <c r="CP25" s="501"/>
      <c r="CQ25" s="501"/>
      <c r="CR25" s="501"/>
      <c r="CS25" s="501"/>
      <c r="CT25" s="501"/>
      <c r="CU25" s="501"/>
      <c r="CV25" s="501"/>
      <c r="CW25" s="501"/>
      <c r="CX25" s="501"/>
      <c r="CY25" s="501"/>
      <c r="CZ25" s="501"/>
      <c r="DA25" s="501"/>
      <c r="DB25" s="501"/>
      <c r="DC25" s="501"/>
      <c r="DD25" s="501"/>
      <c r="DE25" s="501"/>
      <c r="DF25" s="501"/>
      <c r="DG25" s="501"/>
      <c r="DH25" s="501"/>
      <c r="DI25" s="501"/>
      <c r="DJ25" s="501"/>
      <c r="DK25" s="501"/>
      <c r="DL25" s="501"/>
      <c r="DM25" s="501"/>
      <c r="DN25" s="501"/>
      <c r="DO25" s="501"/>
      <c r="DP25" s="501"/>
      <c r="DQ25" s="501"/>
      <c r="DR25" s="501"/>
      <c r="DS25" s="501"/>
      <c r="DT25" s="501"/>
      <c r="DU25" s="501"/>
      <c r="DV25" s="501"/>
      <c r="DW25" s="501"/>
      <c r="DX25" s="501"/>
      <c r="DY25" s="501"/>
      <c r="DZ25" s="501"/>
      <c r="EA25" s="501"/>
      <c r="EB25" s="501"/>
      <c r="EC25" s="501"/>
      <c r="ED25" s="501"/>
      <c r="EE25" s="501"/>
      <c r="EF25" s="501"/>
      <c r="EG25" s="501"/>
      <c r="EH25" s="501"/>
      <c r="EI25" s="501"/>
      <c r="EJ25" s="501"/>
      <c r="EK25" s="501"/>
      <c r="EL25" s="501"/>
      <c r="EM25" s="501"/>
      <c r="EN25" s="501"/>
      <c r="EO25" s="501"/>
      <c r="EP25" s="501"/>
      <c r="EQ25" s="501"/>
      <c r="ER25" s="501"/>
      <c r="ES25" s="501"/>
      <c r="ET25" s="501"/>
      <c r="EU25" s="501"/>
      <c r="EV25" s="501"/>
      <c r="EW25" s="501"/>
      <c r="EX25" s="501"/>
      <c r="EY25" s="501"/>
      <c r="EZ25" s="501"/>
      <c r="FA25" s="501"/>
      <c r="FB25" s="501"/>
      <c r="FC25" s="501"/>
      <c r="FD25" s="501"/>
      <c r="FE25" s="501"/>
      <c r="FF25" s="501"/>
      <c r="FG25" s="501"/>
      <c r="FH25" s="501"/>
      <c r="FI25" s="501"/>
      <c r="FJ25" s="501"/>
      <c r="FK25" s="501"/>
      <c r="FL25" s="501"/>
      <c r="FM25" s="501"/>
      <c r="FN25" s="501"/>
      <c r="FO25" s="501"/>
      <c r="FP25" s="501"/>
      <c r="FQ25" s="501"/>
      <c r="FR25" s="501"/>
      <c r="FS25" s="501"/>
      <c r="FT25" s="501"/>
      <c r="FU25" s="501"/>
      <c r="FV25" s="501"/>
      <c r="FW25" s="501"/>
      <c r="FX25" s="501"/>
      <c r="FY25" s="501"/>
      <c r="FZ25" s="501"/>
      <c r="GA25" s="501"/>
      <c r="GB25" s="501"/>
      <c r="GC25" s="501"/>
      <c r="GD25" s="501"/>
      <c r="GE25" s="501"/>
      <c r="GF25" s="501"/>
      <c r="GG25" s="501"/>
      <c r="GH25" s="501"/>
      <c r="GI25" s="501"/>
      <c r="GJ25" s="501"/>
      <c r="GK25" s="501"/>
      <c r="GL25" s="501"/>
      <c r="GM25" s="501"/>
      <c r="GN25" s="501"/>
      <c r="GO25" s="501"/>
      <c r="GP25" s="501"/>
      <c r="GQ25" s="501"/>
      <c r="GR25" s="501"/>
      <c r="GS25" s="501"/>
      <c r="GT25" s="501"/>
      <c r="GU25" s="501"/>
      <c r="GV25" s="501"/>
      <c r="GW25" s="501"/>
      <c r="GX25" s="501"/>
      <c r="GY25" s="501"/>
      <c r="GZ25" s="501"/>
      <c r="HA25" s="501"/>
      <c r="HB25" s="501"/>
      <c r="HC25" s="501"/>
      <c r="HD25" s="501"/>
      <c r="HE25" s="501"/>
      <c r="HF25" s="501"/>
      <c r="HG25" s="501"/>
      <c r="HH25" s="501"/>
      <c r="HI25" s="501"/>
      <c r="HJ25" s="501"/>
      <c r="HK25" s="501"/>
      <c r="HL25" s="501"/>
      <c r="HM25" s="501"/>
      <c r="HN25" s="501"/>
      <c r="HO25" s="501"/>
      <c r="HP25" s="501"/>
      <c r="HQ25" s="501"/>
      <c r="HR25" s="501"/>
      <c r="HS25" s="501"/>
      <c r="HT25" s="501"/>
      <c r="HU25" s="501"/>
      <c r="HV25" s="501"/>
      <c r="HW25" s="501"/>
      <c r="HX25" s="501"/>
      <c r="HY25" s="501"/>
      <c r="HZ25" s="501"/>
      <c r="IA25" s="501"/>
      <c r="IB25" s="501"/>
      <c r="IC25" s="501"/>
      <c r="ID25" s="501"/>
      <c r="IE25" s="501"/>
      <c r="IF25" s="501"/>
      <c r="IG25" s="501"/>
      <c r="IH25" s="501"/>
      <c r="II25" s="501"/>
      <c r="IJ25" s="501"/>
      <c r="IK25" s="501"/>
      <c r="IL25" s="501"/>
      <c r="IM25" s="501"/>
      <c r="IN25" s="501"/>
    </row>
    <row r="26" spans="1:248" s="505" customFormat="1" ht="27" customHeight="1" x14ac:dyDescent="0.2">
      <c r="B26" s="416" t="s">
        <v>32</v>
      </c>
      <c r="C26" s="926" t="s">
        <v>105</v>
      </c>
      <c r="D26" s="926"/>
      <c r="E26" s="515"/>
      <c r="F26" s="516"/>
      <c r="G26" s="516"/>
      <c r="H26" s="516"/>
      <c r="I26" s="516"/>
      <c r="J26" s="516"/>
      <c r="K26" s="516"/>
      <c r="L26" s="516"/>
      <c r="M26" s="516"/>
      <c r="N26" s="516"/>
      <c r="O26" s="516"/>
      <c r="P26" s="516"/>
      <c r="Q26" s="516"/>
      <c r="R26" s="516"/>
      <c r="S26" s="516"/>
      <c r="T26" s="516"/>
      <c r="U26" s="516"/>
      <c r="V26" s="516"/>
      <c r="W26" s="516"/>
      <c r="X26" s="516"/>
      <c r="Y26" s="516"/>
      <c r="Z26" s="517"/>
      <c r="AA26" s="517"/>
      <c r="AB26" s="517"/>
      <c r="AC26" s="517"/>
      <c r="AD26" s="517"/>
      <c r="AE26" s="517"/>
      <c r="AF26" s="501"/>
      <c r="AG26" s="501"/>
      <c r="AH26" s="502"/>
      <c r="AI26" s="501"/>
      <c r="AJ26" s="503"/>
      <c r="AK26" s="504"/>
      <c r="AL26" s="503"/>
      <c r="AM26" s="504"/>
      <c r="AN26" s="503"/>
      <c r="AO26" s="501"/>
      <c r="AP26" s="501"/>
      <c r="AQ26" s="501"/>
      <c r="AR26" s="501"/>
      <c r="AS26" s="501"/>
      <c r="AT26" s="501"/>
      <c r="AU26" s="501"/>
      <c r="AV26" s="501"/>
      <c r="AW26" s="501"/>
      <c r="AX26" s="501"/>
      <c r="AY26" s="501"/>
      <c r="AZ26" s="501"/>
      <c r="BA26" s="501"/>
      <c r="BB26" s="501"/>
      <c r="BC26" s="501"/>
      <c r="BD26" s="501"/>
      <c r="BE26" s="501"/>
      <c r="BF26" s="501"/>
      <c r="BG26" s="501"/>
      <c r="BH26" s="501"/>
      <c r="BI26" s="501"/>
      <c r="BJ26" s="501"/>
      <c r="BK26" s="501"/>
      <c r="BL26" s="501"/>
      <c r="BM26" s="501"/>
      <c r="BN26" s="501"/>
      <c r="BO26" s="501"/>
      <c r="BP26" s="501"/>
      <c r="BQ26" s="501"/>
      <c r="BR26" s="501"/>
      <c r="BS26" s="501"/>
      <c r="BT26" s="501"/>
      <c r="BU26" s="501"/>
      <c r="BV26" s="501"/>
      <c r="BW26" s="501"/>
      <c r="BX26" s="501"/>
      <c r="BY26" s="501"/>
      <c r="BZ26" s="501"/>
      <c r="CA26" s="501"/>
      <c r="CB26" s="501"/>
      <c r="CC26" s="501"/>
      <c r="CD26" s="501"/>
      <c r="CE26" s="501"/>
      <c r="CF26" s="501"/>
      <c r="CG26" s="501"/>
      <c r="CH26" s="501"/>
      <c r="CI26" s="501"/>
      <c r="CJ26" s="501"/>
      <c r="CK26" s="501"/>
      <c r="CL26" s="501"/>
      <c r="CM26" s="501"/>
      <c r="CN26" s="501"/>
      <c r="CO26" s="501"/>
      <c r="CP26" s="501"/>
      <c r="CQ26" s="501"/>
      <c r="CR26" s="501"/>
      <c r="CS26" s="501"/>
      <c r="CT26" s="501"/>
      <c r="CU26" s="501"/>
      <c r="CV26" s="501"/>
      <c r="CW26" s="501"/>
      <c r="CX26" s="501"/>
      <c r="CY26" s="501"/>
      <c r="CZ26" s="501"/>
      <c r="DA26" s="501"/>
      <c r="DB26" s="501"/>
      <c r="DC26" s="501"/>
      <c r="DD26" s="501"/>
      <c r="DE26" s="501"/>
      <c r="DF26" s="501"/>
      <c r="DG26" s="501"/>
      <c r="DH26" s="501"/>
      <c r="DI26" s="501"/>
      <c r="DJ26" s="501"/>
      <c r="DK26" s="501"/>
      <c r="DL26" s="501"/>
      <c r="DM26" s="501"/>
      <c r="DN26" s="501"/>
      <c r="DO26" s="501"/>
      <c r="DP26" s="501"/>
      <c r="DQ26" s="501"/>
      <c r="DR26" s="501"/>
      <c r="DS26" s="501"/>
      <c r="DT26" s="501"/>
      <c r="DU26" s="501"/>
      <c r="DV26" s="501"/>
      <c r="DW26" s="501"/>
      <c r="DX26" s="501"/>
      <c r="DY26" s="501"/>
      <c r="DZ26" s="501"/>
      <c r="EA26" s="501"/>
      <c r="EB26" s="501"/>
      <c r="EC26" s="501"/>
      <c r="ED26" s="501"/>
      <c r="EE26" s="501"/>
      <c r="EF26" s="501"/>
      <c r="EG26" s="501"/>
      <c r="EH26" s="501"/>
      <c r="EI26" s="501"/>
      <c r="EJ26" s="501"/>
      <c r="EK26" s="501"/>
      <c r="EL26" s="501"/>
      <c r="EM26" s="501"/>
      <c r="EN26" s="501"/>
      <c r="EO26" s="501"/>
      <c r="EP26" s="501"/>
      <c r="EQ26" s="501"/>
      <c r="ER26" s="501"/>
      <c r="ES26" s="501"/>
      <c r="ET26" s="501"/>
      <c r="EU26" s="501"/>
      <c r="EV26" s="501"/>
      <c r="EW26" s="501"/>
      <c r="EX26" s="501"/>
      <c r="EY26" s="501"/>
      <c r="EZ26" s="501"/>
      <c r="FA26" s="501"/>
      <c r="FB26" s="501"/>
      <c r="FC26" s="501"/>
      <c r="FD26" s="501"/>
      <c r="FE26" s="501"/>
      <c r="FF26" s="501"/>
      <c r="FG26" s="501"/>
      <c r="FH26" s="501"/>
      <c r="FI26" s="501"/>
      <c r="FJ26" s="501"/>
      <c r="FK26" s="501"/>
      <c r="FL26" s="501"/>
      <c r="FM26" s="501"/>
      <c r="FN26" s="501"/>
      <c r="FO26" s="501"/>
      <c r="FP26" s="501"/>
      <c r="FQ26" s="501"/>
      <c r="FR26" s="501"/>
      <c r="FS26" s="501"/>
      <c r="FT26" s="501"/>
      <c r="FU26" s="501"/>
      <c r="FV26" s="501"/>
      <c r="FW26" s="501"/>
      <c r="FX26" s="501"/>
      <c r="FY26" s="501"/>
      <c r="FZ26" s="501"/>
      <c r="GA26" s="501"/>
      <c r="GB26" s="501"/>
      <c r="GC26" s="501"/>
      <c r="GD26" s="501"/>
      <c r="GE26" s="501"/>
      <c r="GF26" s="501"/>
      <c r="GG26" s="501"/>
      <c r="GH26" s="501"/>
      <c r="GI26" s="501"/>
      <c r="GJ26" s="501"/>
      <c r="GK26" s="501"/>
      <c r="GL26" s="501"/>
      <c r="GM26" s="501"/>
      <c r="GN26" s="501"/>
      <c r="GO26" s="501"/>
      <c r="GP26" s="501"/>
      <c r="GQ26" s="501"/>
      <c r="GR26" s="501"/>
      <c r="GS26" s="501"/>
      <c r="GT26" s="501"/>
      <c r="GU26" s="501"/>
      <c r="GV26" s="501"/>
      <c r="GW26" s="501"/>
      <c r="GX26" s="501"/>
      <c r="GY26" s="501"/>
      <c r="GZ26" s="501"/>
      <c r="HA26" s="501"/>
      <c r="HB26" s="501"/>
      <c r="HC26" s="501"/>
      <c r="HD26" s="501"/>
      <c r="HE26" s="501"/>
      <c r="HF26" s="501"/>
      <c r="HG26" s="501"/>
      <c r="HH26" s="501"/>
      <c r="HI26" s="501"/>
      <c r="HJ26" s="501"/>
      <c r="HK26" s="501"/>
      <c r="HL26" s="501"/>
      <c r="HM26" s="501"/>
      <c r="HN26" s="501"/>
      <c r="HO26" s="501"/>
      <c r="HP26" s="501"/>
      <c r="HQ26" s="501"/>
      <c r="HR26" s="501"/>
      <c r="HS26" s="501"/>
      <c r="HT26" s="501"/>
      <c r="HU26" s="501"/>
      <c r="HV26" s="501"/>
      <c r="HW26" s="501"/>
      <c r="HX26" s="501"/>
      <c r="HY26" s="501"/>
      <c r="HZ26" s="501"/>
      <c r="IA26" s="501"/>
      <c r="IB26" s="501"/>
      <c r="IC26" s="501"/>
      <c r="ID26" s="501"/>
      <c r="IE26" s="501"/>
      <c r="IF26" s="501"/>
      <c r="IG26" s="501"/>
      <c r="IH26" s="501"/>
      <c r="II26" s="501"/>
      <c r="IJ26" s="501"/>
      <c r="IK26" s="501"/>
      <c r="IL26" s="501"/>
      <c r="IM26" s="501"/>
      <c r="IN26" s="501"/>
    </row>
    <row r="27" spans="1:248" s="505" customFormat="1" ht="12.75" x14ac:dyDescent="0.2">
      <c r="B27" s="518" t="s">
        <v>48</v>
      </c>
      <c r="C27" s="929" t="s">
        <v>106</v>
      </c>
      <c r="D27" s="930"/>
      <c r="E27" s="519">
        <f>Titullapa!B17</f>
        <v>0.02</v>
      </c>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01"/>
      <c r="AG27" s="501"/>
      <c r="AH27" s="502"/>
      <c r="AI27" s="501"/>
      <c r="AJ27" s="503"/>
      <c r="AK27" s="504"/>
      <c r="AL27" s="503"/>
      <c r="AM27" s="504"/>
      <c r="AN27" s="503"/>
      <c r="AO27" s="501"/>
      <c r="AP27" s="501"/>
      <c r="AQ27" s="501"/>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1"/>
      <c r="BZ27" s="501"/>
      <c r="CA27" s="501"/>
      <c r="CB27" s="501"/>
      <c r="CC27" s="501"/>
      <c r="CD27" s="501"/>
      <c r="CE27" s="501"/>
      <c r="CF27" s="501"/>
      <c r="CG27" s="501"/>
      <c r="CH27" s="501"/>
      <c r="CI27" s="501"/>
      <c r="CJ27" s="501"/>
      <c r="CK27" s="501"/>
      <c r="CL27" s="501"/>
      <c r="CM27" s="501"/>
      <c r="CN27" s="501"/>
      <c r="CO27" s="501"/>
      <c r="CP27" s="501"/>
      <c r="CQ27" s="501"/>
      <c r="CR27" s="501"/>
      <c r="CS27" s="501"/>
      <c r="CT27" s="501"/>
      <c r="CU27" s="501"/>
      <c r="CV27" s="501"/>
      <c r="CW27" s="501"/>
      <c r="CX27" s="501"/>
      <c r="CY27" s="501"/>
      <c r="CZ27" s="501"/>
      <c r="DA27" s="501"/>
      <c r="DB27" s="501"/>
      <c r="DC27" s="501"/>
      <c r="DD27" s="501"/>
      <c r="DE27" s="501"/>
      <c r="DF27" s="501"/>
      <c r="DG27" s="501"/>
      <c r="DH27" s="501"/>
      <c r="DI27" s="501"/>
      <c r="DJ27" s="501"/>
      <c r="DK27" s="501"/>
      <c r="DL27" s="501"/>
      <c r="DM27" s="501"/>
      <c r="DN27" s="501"/>
      <c r="DO27" s="501"/>
      <c r="DP27" s="501"/>
      <c r="DQ27" s="501"/>
      <c r="DR27" s="501"/>
      <c r="DS27" s="501"/>
      <c r="DT27" s="501"/>
      <c r="DU27" s="501"/>
      <c r="DV27" s="501"/>
      <c r="DW27" s="501"/>
      <c r="DX27" s="501"/>
      <c r="DY27" s="501"/>
      <c r="DZ27" s="501"/>
      <c r="EA27" s="501"/>
      <c r="EB27" s="501"/>
      <c r="EC27" s="501"/>
      <c r="ED27" s="501"/>
      <c r="EE27" s="501"/>
      <c r="EF27" s="501"/>
      <c r="EG27" s="501"/>
      <c r="EH27" s="501"/>
      <c r="EI27" s="501"/>
      <c r="EJ27" s="501"/>
      <c r="EK27" s="501"/>
      <c r="EL27" s="501"/>
      <c r="EM27" s="501"/>
      <c r="EN27" s="501"/>
      <c r="EO27" s="501"/>
      <c r="EP27" s="501"/>
      <c r="EQ27" s="501"/>
      <c r="ER27" s="501"/>
      <c r="ES27" s="501"/>
      <c r="ET27" s="501"/>
      <c r="EU27" s="501"/>
      <c r="EV27" s="501"/>
      <c r="EW27" s="501"/>
      <c r="EX27" s="501"/>
      <c r="EY27" s="501"/>
      <c r="EZ27" s="501"/>
      <c r="FA27" s="501"/>
      <c r="FB27" s="501"/>
      <c r="FC27" s="501"/>
      <c r="FD27" s="501"/>
      <c r="FE27" s="501"/>
      <c r="FF27" s="501"/>
      <c r="FG27" s="501"/>
      <c r="FH27" s="501"/>
      <c r="FI27" s="501"/>
      <c r="FJ27" s="501"/>
      <c r="FK27" s="501"/>
      <c r="FL27" s="501"/>
      <c r="FM27" s="501"/>
      <c r="FN27" s="501"/>
      <c r="FO27" s="501"/>
      <c r="FP27" s="501"/>
      <c r="FQ27" s="501"/>
      <c r="FR27" s="501"/>
      <c r="FS27" s="501"/>
      <c r="FT27" s="501"/>
      <c r="FU27" s="501"/>
      <c r="FV27" s="501"/>
      <c r="FW27" s="501"/>
      <c r="FX27" s="501"/>
      <c r="FY27" s="501"/>
      <c r="FZ27" s="501"/>
      <c r="GA27" s="501"/>
      <c r="GB27" s="501"/>
      <c r="GC27" s="501"/>
      <c r="GD27" s="501"/>
      <c r="GE27" s="501"/>
      <c r="GF27" s="501"/>
      <c r="GG27" s="501"/>
      <c r="GH27" s="501"/>
      <c r="GI27" s="501"/>
      <c r="GJ27" s="501"/>
      <c r="GK27" s="501"/>
      <c r="GL27" s="501"/>
      <c r="GM27" s="501"/>
      <c r="GN27" s="501"/>
      <c r="GO27" s="501"/>
      <c r="GP27" s="501"/>
      <c r="GQ27" s="501"/>
      <c r="GR27" s="501"/>
      <c r="GS27" s="501"/>
      <c r="GT27" s="501"/>
      <c r="GU27" s="501"/>
      <c r="GV27" s="501"/>
      <c r="GW27" s="501"/>
      <c r="GX27" s="501"/>
      <c r="GY27" s="501"/>
      <c r="GZ27" s="501"/>
      <c r="HA27" s="501"/>
      <c r="HB27" s="501"/>
      <c r="HC27" s="501"/>
      <c r="HD27" s="501"/>
      <c r="HE27" s="501"/>
      <c r="HF27" s="501"/>
      <c r="HG27" s="501"/>
      <c r="HH27" s="501"/>
      <c r="HI27" s="501"/>
      <c r="HJ27" s="501"/>
      <c r="HK27" s="501"/>
      <c r="HL27" s="501"/>
      <c r="HM27" s="501"/>
      <c r="HN27" s="501"/>
      <c r="HO27" s="501"/>
      <c r="HP27" s="501"/>
      <c r="HQ27" s="501"/>
      <c r="HR27" s="501"/>
      <c r="HS27" s="501"/>
      <c r="HT27" s="501"/>
      <c r="HU27" s="501"/>
      <c r="HV27" s="501"/>
      <c r="HW27" s="501"/>
      <c r="HX27" s="501"/>
      <c r="HY27" s="501"/>
      <c r="HZ27" s="501"/>
      <c r="IA27" s="501"/>
      <c r="IB27" s="501"/>
      <c r="IC27" s="501"/>
      <c r="ID27" s="501"/>
      <c r="IE27" s="501"/>
      <c r="IF27" s="501"/>
      <c r="IG27" s="501"/>
      <c r="IH27" s="501"/>
      <c r="II27" s="501"/>
      <c r="IJ27" s="501"/>
      <c r="IK27" s="501"/>
      <c r="IL27" s="501"/>
      <c r="IM27" s="501"/>
      <c r="IN27" s="501"/>
    </row>
    <row r="28" spans="1:248" s="505" customFormat="1" ht="13.5" customHeight="1" x14ac:dyDescent="0.2">
      <c r="B28" s="521" t="s">
        <v>49</v>
      </c>
      <c r="C28" s="920" t="s">
        <v>107</v>
      </c>
      <c r="D28" s="921"/>
      <c r="E28" s="522">
        <v>0</v>
      </c>
      <c r="F28" s="522">
        <f t="shared" ref="F28:AD28" si="10">F10</f>
        <v>25000</v>
      </c>
      <c r="G28" s="522">
        <f t="shared" si="10"/>
        <v>25000</v>
      </c>
      <c r="H28" s="522">
        <f t="shared" si="10"/>
        <v>0</v>
      </c>
      <c r="I28" s="522">
        <f t="shared" si="10"/>
        <v>0</v>
      </c>
      <c r="J28" s="522">
        <f t="shared" si="10"/>
        <v>0</v>
      </c>
      <c r="K28" s="522">
        <f t="shared" si="10"/>
        <v>0</v>
      </c>
      <c r="L28" s="522">
        <f t="shared" si="10"/>
        <v>0</v>
      </c>
      <c r="M28" s="522">
        <f t="shared" si="10"/>
        <v>0</v>
      </c>
      <c r="N28" s="522">
        <f t="shared" si="10"/>
        <v>0</v>
      </c>
      <c r="O28" s="522">
        <f t="shared" si="10"/>
        <v>0</v>
      </c>
      <c r="P28" s="522">
        <f t="shared" si="10"/>
        <v>0</v>
      </c>
      <c r="Q28" s="522">
        <f t="shared" si="10"/>
        <v>0</v>
      </c>
      <c r="R28" s="522">
        <f t="shared" si="10"/>
        <v>0</v>
      </c>
      <c r="S28" s="522">
        <f t="shared" si="10"/>
        <v>0</v>
      </c>
      <c r="T28" s="522">
        <f t="shared" si="10"/>
        <v>0</v>
      </c>
      <c r="U28" s="522">
        <f t="shared" si="10"/>
        <v>0</v>
      </c>
      <c r="V28" s="522">
        <f t="shared" si="10"/>
        <v>0</v>
      </c>
      <c r="W28" s="522">
        <f t="shared" si="10"/>
        <v>0</v>
      </c>
      <c r="X28" s="522">
        <f t="shared" si="10"/>
        <v>0</v>
      </c>
      <c r="Y28" s="522">
        <f t="shared" si="10"/>
        <v>0</v>
      </c>
      <c r="Z28" s="522">
        <f t="shared" si="10"/>
        <v>0</v>
      </c>
      <c r="AA28" s="522">
        <f t="shared" si="10"/>
        <v>0</v>
      </c>
      <c r="AB28" s="522">
        <f t="shared" si="10"/>
        <v>0</v>
      </c>
      <c r="AC28" s="522">
        <f t="shared" si="10"/>
        <v>0</v>
      </c>
      <c r="AD28" s="522">
        <f t="shared" si="10"/>
        <v>0</v>
      </c>
      <c r="AE28" s="522">
        <f>SUM(F28:AD28)</f>
        <v>50000</v>
      </c>
      <c r="AF28" s="501" t="str">
        <f>IF(AE28=Titullapa!B15,"TRUE","FALSE")</f>
        <v>TRUE</v>
      </c>
      <c r="AG28" s="501"/>
      <c r="AH28" s="502"/>
      <c r="AI28" s="501"/>
      <c r="AJ28" s="503"/>
      <c r="AK28" s="504"/>
      <c r="AL28" s="503"/>
      <c r="AM28" s="504"/>
      <c r="AN28" s="503"/>
      <c r="AO28" s="501"/>
      <c r="AP28" s="501"/>
      <c r="AQ28" s="501"/>
      <c r="AR28" s="501"/>
      <c r="AS28" s="501"/>
      <c r="AT28" s="501"/>
      <c r="AU28" s="501"/>
      <c r="AV28" s="501"/>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501"/>
      <c r="BT28" s="501"/>
      <c r="BU28" s="501"/>
      <c r="BV28" s="501"/>
      <c r="BW28" s="501"/>
      <c r="BX28" s="501"/>
      <c r="BY28" s="501"/>
      <c r="BZ28" s="501"/>
      <c r="CA28" s="501"/>
      <c r="CB28" s="501"/>
      <c r="CC28" s="501"/>
      <c r="CD28" s="501"/>
      <c r="CE28" s="501"/>
      <c r="CF28" s="501"/>
      <c r="CG28" s="501"/>
      <c r="CH28" s="501"/>
      <c r="CI28" s="501"/>
      <c r="CJ28" s="501"/>
      <c r="CK28" s="501"/>
      <c r="CL28" s="501"/>
      <c r="CM28" s="501"/>
      <c r="CN28" s="501"/>
      <c r="CO28" s="501"/>
      <c r="CP28" s="501"/>
      <c r="CQ28" s="501"/>
      <c r="CR28" s="501"/>
      <c r="CS28" s="501"/>
      <c r="CT28" s="501"/>
      <c r="CU28" s="501"/>
      <c r="CV28" s="501"/>
      <c r="CW28" s="501"/>
      <c r="CX28" s="501"/>
      <c r="CY28" s="501"/>
      <c r="CZ28" s="501"/>
      <c r="DA28" s="501"/>
      <c r="DB28" s="501"/>
      <c r="DC28" s="501"/>
      <c r="DD28" s="501"/>
      <c r="DE28" s="501"/>
      <c r="DF28" s="501"/>
      <c r="DG28" s="501"/>
      <c r="DH28" s="501"/>
      <c r="DI28" s="501"/>
      <c r="DJ28" s="501"/>
      <c r="DK28" s="501"/>
      <c r="DL28" s="501"/>
      <c r="DM28" s="501"/>
      <c r="DN28" s="501"/>
      <c r="DO28" s="501"/>
      <c r="DP28" s="501"/>
      <c r="DQ28" s="501"/>
      <c r="DR28" s="501"/>
      <c r="DS28" s="501"/>
      <c r="DT28" s="501"/>
      <c r="DU28" s="501"/>
      <c r="DV28" s="501"/>
      <c r="DW28" s="501"/>
      <c r="DX28" s="501"/>
      <c r="DY28" s="501"/>
      <c r="DZ28" s="501"/>
      <c r="EA28" s="501"/>
      <c r="EB28" s="501"/>
      <c r="EC28" s="501"/>
      <c r="ED28" s="501"/>
      <c r="EE28" s="501"/>
      <c r="EF28" s="501"/>
      <c r="EG28" s="501"/>
      <c r="EH28" s="501"/>
      <c r="EI28" s="501"/>
      <c r="EJ28" s="501"/>
      <c r="EK28" s="501"/>
      <c r="EL28" s="501"/>
      <c r="EM28" s="501"/>
      <c r="EN28" s="501"/>
      <c r="EO28" s="501"/>
      <c r="EP28" s="501"/>
      <c r="EQ28" s="501"/>
      <c r="ER28" s="501"/>
      <c r="ES28" s="501"/>
      <c r="ET28" s="501"/>
      <c r="EU28" s="501"/>
      <c r="EV28" s="501"/>
      <c r="EW28" s="501"/>
      <c r="EX28" s="501"/>
      <c r="EY28" s="501"/>
      <c r="EZ28" s="501"/>
      <c r="FA28" s="501"/>
      <c r="FB28" s="501"/>
      <c r="FC28" s="501"/>
      <c r="FD28" s="501"/>
      <c r="FE28" s="501"/>
      <c r="FF28" s="501"/>
      <c r="FG28" s="501"/>
      <c r="FH28" s="501"/>
      <c r="FI28" s="501"/>
      <c r="FJ28" s="501"/>
      <c r="FK28" s="501"/>
      <c r="FL28" s="501"/>
      <c r="FM28" s="501"/>
      <c r="FN28" s="501"/>
      <c r="FO28" s="501"/>
      <c r="FP28" s="501"/>
      <c r="FQ28" s="501"/>
      <c r="FR28" s="501"/>
      <c r="FS28" s="501"/>
      <c r="FT28" s="501"/>
      <c r="FU28" s="501"/>
      <c r="FV28" s="501"/>
      <c r="FW28" s="501"/>
      <c r="FX28" s="501"/>
      <c r="FY28" s="501"/>
      <c r="FZ28" s="501"/>
      <c r="GA28" s="501"/>
      <c r="GB28" s="501"/>
      <c r="GC28" s="501"/>
      <c r="GD28" s="501"/>
      <c r="GE28" s="501"/>
      <c r="GF28" s="501"/>
      <c r="GG28" s="501"/>
      <c r="GH28" s="501"/>
      <c r="GI28" s="501"/>
      <c r="GJ28" s="501"/>
      <c r="GK28" s="501"/>
      <c r="GL28" s="501"/>
      <c r="GM28" s="501"/>
      <c r="GN28" s="501"/>
      <c r="GO28" s="501"/>
      <c r="GP28" s="501"/>
      <c r="GQ28" s="501"/>
      <c r="GR28" s="501"/>
      <c r="GS28" s="501"/>
      <c r="GT28" s="501"/>
      <c r="GU28" s="501"/>
      <c r="GV28" s="501"/>
      <c r="GW28" s="501"/>
      <c r="GX28" s="501"/>
      <c r="GY28" s="501"/>
      <c r="GZ28" s="501"/>
      <c r="HA28" s="501"/>
      <c r="HB28" s="501"/>
      <c r="HC28" s="501"/>
      <c r="HD28" s="501"/>
      <c r="HE28" s="501"/>
      <c r="HF28" s="501"/>
      <c r="HG28" s="501"/>
      <c r="HH28" s="501"/>
      <c r="HI28" s="501"/>
      <c r="HJ28" s="501"/>
      <c r="HK28" s="501"/>
      <c r="HL28" s="501"/>
      <c r="HM28" s="501"/>
      <c r="HN28" s="501"/>
      <c r="HO28" s="501"/>
      <c r="HP28" s="501"/>
      <c r="HQ28" s="501"/>
      <c r="HR28" s="501"/>
      <c r="HS28" s="501"/>
      <c r="HT28" s="501"/>
      <c r="HU28" s="501"/>
      <c r="HV28" s="501"/>
      <c r="HW28" s="501"/>
      <c r="HX28" s="501"/>
      <c r="HY28" s="501"/>
      <c r="HZ28" s="501"/>
      <c r="IA28" s="501"/>
      <c r="IB28" s="501"/>
      <c r="IC28" s="501"/>
      <c r="ID28" s="501"/>
      <c r="IE28" s="501"/>
      <c r="IF28" s="501"/>
      <c r="IG28" s="501"/>
      <c r="IH28" s="501"/>
      <c r="II28" s="501"/>
      <c r="IJ28" s="501"/>
      <c r="IK28" s="501"/>
      <c r="IL28" s="501"/>
      <c r="IM28" s="501"/>
      <c r="IN28" s="501"/>
    </row>
    <row r="29" spans="1:248" s="505" customFormat="1" ht="12.75" x14ac:dyDescent="0.2">
      <c r="B29" s="523" t="s">
        <v>50</v>
      </c>
      <c r="C29" s="931" t="s">
        <v>108</v>
      </c>
      <c r="D29" s="932"/>
      <c r="E29" s="524">
        <f>SUM(E30:E31)</f>
        <v>0</v>
      </c>
      <c r="F29" s="524">
        <f t="shared" ref="F29:AD29" si="11">SUM(F30:F31)</f>
        <v>0</v>
      </c>
      <c r="G29" s="524">
        <f t="shared" si="11"/>
        <v>500</v>
      </c>
      <c r="H29" s="524">
        <f t="shared" si="11"/>
        <v>6000</v>
      </c>
      <c r="I29" s="524">
        <f t="shared" si="11"/>
        <v>5900</v>
      </c>
      <c r="J29" s="524">
        <f t="shared" si="11"/>
        <v>5800</v>
      </c>
      <c r="K29" s="524">
        <f t="shared" si="11"/>
        <v>5700</v>
      </c>
      <c r="L29" s="524">
        <f t="shared" si="11"/>
        <v>5600</v>
      </c>
      <c r="M29" s="524">
        <f t="shared" si="11"/>
        <v>5500</v>
      </c>
      <c r="N29" s="524">
        <f t="shared" si="11"/>
        <v>5400</v>
      </c>
      <c r="O29" s="524">
        <f t="shared" si="11"/>
        <v>5300</v>
      </c>
      <c r="P29" s="524">
        <f t="shared" si="11"/>
        <v>5200</v>
      </c>
      <c r="Q29" s="524">
        <f t="shared" si="11"/>
        <v>5100</v>
      </c>
      <c r="R29" s="524">
        <f t="shared" si="11"/>
        <v>0</v>
      </c>
      <c r="S29" s="524">
        <f t="shared" si="11"/>
        <v>0</v>
      </c>
      <c r="T29" s="524">
        <f t="shared" si="11"/>
        <v>0</v>
      </c>
      <c r="U29" s="524">
        <f t="shared" si="11"/>
        <v>0</v>
      </c>
      <c r="V29" s="524">
        <f t="shared" si="11"/>
        <v>0</v>
      </c>
      <c r="W29" s="524">
        <f t="shared" si="11"/>
        <v>0</v>
      </c>
      <c r="X29" s="524">
        <f t="shared" si="11"/>
        <v>0</v>
      </c>
      <c r="Y29" s="524">
        <f t="shared" si="11"/>
        <v>0</v>
      </c>
      <c r="Z29" s="524">
        <f t="shared" si="11"/>
        <v>0</v>
      </c>
      <c r="AA29" s="524">
        <f t="shared" si="11"/>
        <v>0</v>
      </c>
      <c r="AB29" s="524">
        <f t="shared" si="11"/>
        <v>0</v>
      </c>
      <c r="AC29" s="524">
        <f t="shared" si="11"/>
        <v>0</v>
      </c>
      <c r="AD29" s="524">
        <f t="shared" si="11"/>
        <v>0</v>
      </c>
      <c r="AE29" s="522">
        <f t="shared" ref="AE29:AE32" si="12">SUM(F29:AD29)</f>
        <v>56000</v>
      </c>
      <c r="AF29" s="501"/>
      <c r="AG29" s="501"/>
      <c r="AH29" s="502"/>
      <c r="AI29" s="501"/>
      <c r="AJ29" s="503"/>
      <c r="AK29" s="504"/>
      <c r="AL29" s="503"/>
      <c r="AM29" s="504"/>
      <c r="AN29" s="503"/>
      <c r="AO29" s="501"/>
      <c r="AP29" s="501"/>
      <c r="AQ29" s="501"/>
      <c r="AR29" s="501"/>
      <c r="AS29" s="501"/>
      <c r="AT29" s="501"/>
      <c r="AU29" s="501"/>
      <c r="AV29" s="501"/>
      <c r="AW29" s="501"/>
      <c r="AX29" s="501"/>
      <c r="AY29" s="501"/>
      <c r="AZ29" s="501"/>
      <c r="BA29" s="501"/>
      <c r="BB29" s="501"/>
      <c r="BC29" s="501"/>
      <c r="BD29" s="501"/>
      <c r="BE29" s="501"/>
      <c r="BF29" s="501"/>
      <c r="BG29" s="501"/>
      <c r="BH29" s="501"/>
      <c r="BI29" s="501"/>
      <c r="BJ29" s="501"/>
      <c r="BK29" s="501"/>
      <c r="BL29" s="501"/>
      <c r="BM29" s="501"/>
      <c r="BN29" s="501"/>
      <c r="BO29" s="501"/>
      <c r="BP29" s="501"/>
      <c r="BQ29" s="501"/>
      <c r="BR29" s="501"/>
      <c r="BS29" s="501"/>
      <c r="BT29" s="501"/>
      <c r="BU29" s="501"/>
      <c r="BV29" s="501"/>
      <c r="BW29" s="501"/>
      <c r="BX29" s="501"/>
      <c r="BY29" s="501"/>
      <c r="BZ29" s="501"/>
      <c r="CA29" s="501"/>
      <c r="CB29" s="501"/>
      <c r="CC29" s="501"/>
      <c r="CD29" s="501"/>
      <c r="CE29" s="501"/>
      <c r="CF29" s="501"/>
      <c r="CG29" s="501"/>
      <c r="CH29" s="501"/>
      <c r="CI29" s="501"/>
      <c r="CJ29" s="501"/>
      <c r="CK29" s="501"/>
      <c r="CL29" s="501"/>
      <c r="CM29" s="501"/>
      <c r="CN29" s="501"/>
      <c r="CO29" s="501"/>
      <c r="CP29" s="501"/>
      <c r="CQ29" s="501"/>
      <c r="CR29" s="501"/>
      <c r="CS29" s="501"/>
      <c r="CT29" s="501"/>
      <c r="CU29" s="501"/>
      <c r="CV29" s="501"/>
      <c r="CW29" s="501"/>
      <c r="CX29" s="501"/>
      <c r="CY29" s="501"/>
      <c r="CZ29" s="501"/>
      <c r="DA29" s="501"/>
      <c r="DB29" s="501"/>
      <c r="DC29" s="501"/>
      <c r="DD29" s="501"/>
      <c r="DE29" s="501"/>
      <c r="DF29" s="501"/>
      <c r="DG29" s="501"/>
      <c r="DH29" s="501"/>
      <c r="DI29" s="501"/>
      <c r="DJ29" s="501"/>
      <c r="DK29" s="501"/>
      <c r="DL29" s="501"/>
      <c r="DM29" s="501"/>
      <c r="DN29" s="501"/>
      <c r="DO29" s="501"/>
      <c r="DP29" s="501"/>
      <c r="DQ29" s="501"/>
      <c r="DR29" s="501"/>
      <c r="DS29" s="501"/>
      <c r="DT29" s="501"/>
      <c r="DU29" s="501"/>
      <c r="DV29" s="501"/>
      <c r="DW29" s="501"/>
      <c r="DX29" s="501"/>
      <c r="DY29" s="501"/>
      <c r="DZ29" s="501"/>
      <c r="EA29" s="501"/>
      <c r="EB29" s="501"/>
      <c r="EC29" s="501"/>
      <c r="ED29" s="501"/>
      <c r="EE29" s="501"/>
      <c r="EF29" s="501"/>
      <c r="EG29" s="501"/>
      <c r="EH29" s="501"/>
      <c r="EI29" s="501"/>
      <c r="EJ29" s="501"/>
      <c r="EK29" s="501"/>
      <c r="EL29" s="501"/>
      <c r="EM29" s="501"/>
      <c r="EN29" s="501"/>
      <c r="EO29" s="501"/>
      <c r="EP29" s="501"/>
      <c r="EQ29" s="501"/>
      <c r="ER29" s="501"/>
      <c r="ES29" s="501"/>
      <c r="ET29" s="501"/>
      <c r="EU29" s="501"/>
      <c r="EV29" s="501"/>
      <c r="EW29" s="501"/>
      <c r="EX29" s="501"/>
      <c r="EY29" s="501"/>
      <c r="EZ29" s="501"/>
      <c r="FA29" s="501"/>
      <c r="FB29" s="501"/>
      <c r="FC29" s="501"/>
      <c r="FD29" s="501"/>
      <c r="FE29" s="501"/>
      <c r="FF29" s="501"/>
      <c r="FG29" s="501"/>
      <c r="FH29" s="501"/>
      <c r="FI29" s="501"/>
      <c r="FJ29" s="501"/>
      <c r="FK29" s="501"/>
      <c r="FL29" s="501"/>
      <c r="FM29" s="501"/>
      <c r="FN29" s="501"/>
      <c r="FO29" s="501"/>
      <c r="FP29" s="501"/>
      <c r="FQ29" s="501"/>
      <c r="FR29" s="501"/>
      <c r="FS29" s="501"/>
      <c r="FT29" s="501"/>
      <c r="FU29" s="501"/>
      <c r="FV29" s="501"/>
      <c r="FW29" s="501"/>
      <c r="FX29" s="501"/>
      <c r="FY29" s="501"/>
      <c r="FZ29" s="501"/>
      <c r="GA29" s="501"/>
      <c r="GB29" s="501"/>
      <c r="GC29" s="501"/>
      <c r="GD29" s="501"/>
      <c r="GE29" s="501"/>
      <c r="GF29" s="501"/>
      <c r="GG29" s="501"/>
      <c r="GH29" s="501"/>
      <c r="GI29" s="501"/>
      <c r="GJ29" s="501"/>
      <c r="GK29" s="501"/>
      <c r="GL29" s="501"/>
      <c r="GM29" s="501"/>
      <c r="GN29" s="501"/>
      <c r="GO29" s="501"/>
      <c r="GP29" s="501"/>
      <c r="GQ29" s="501"/>
      <c r="GR29" s="501"/>
      <c r="GS29" s="501"/>
      <c r="GT29" s="501"/>
      <c r="GU29" s="501"/>
      <c r="GV29" s="501"/>
      <c r="GW29" s="501"/>
      <c r="GX29" s="501"/>
      <c r="GY29" s="501"/>
      <c r="GZ29" s="501"/>
      <c r="HA29" s="501"/>
      <c r="HB29" s="501"/>
      <c r="HC29" s="501"/>
      <c r="HD29" s="501"/>
      <c r="HE29" s="501"/>
      <c r="HF29" s="501"/>
      <c r="HG29" s="501"/>
      <c r="HH29" s="501"/>
      <c r="HI29" s="501"/>
      <c r="HJ29" s="501"/>
      <c r="HK29" s="501"/>
      <c r="HL29" s="501"/>
      <c r="HM29" s="501"/>
      <c r="HN29" s="501"/>
      <c r="HO29" s="501"/>
      <c r="HP29" s="501"/>
      <c r="HQ29" s="501"/>
      <c r="HR29" s="501"/>
      <c r="HS29" s="501"/>
      <c r="HT29" s="501"/>
      <c r="HU29" s="501"/>
      <c r="HV29" s="501"/>
      <c r="HW29" s="501"/>
      <c r="HX29" s="501"/>
      <c r="HY29" s="501"/>
      <c r="HZ29" s="501"/>
      <c r="IA29" s="501"/>
      <c r="IB29" s="501"/>
      <c r="IC29" s="501"/>
      <c r="ID29" s="501"/>
      <c r="IE29" s="501"/>
      <c r="IF29" s="501"/>
      <c r="IG29" s="501"/>
      <c r="IH29" s="501"/>
      <c r="II29" s="501"/>
      <c r="IJ29" s="501"/>
      <c r="IK29" s="501"/>
      <c r="IL29" s="501"/>
      <c r="IM29" s="501"/>
      <c r="IN29" s="501"/>
    </row>
    <row r="30" spans="1:248" s="505" customFormat="1" ht="15.75" customHeight="1" x14ac:dyDescent="0.2">
      <c r="B30" s="521" t="s">
        <v>227</v>
      </c>
      <c r="C30" s="920" t="s">
        <v>109</v>
      </c>
      <c r="D30" s="921"/>
      <c r="E30" s="522">
        <f>E27*E32</f>
        <v>0</v>
      </c>
      <c r="F30" s="522">
        <f>$E$27*E32</f>
        <v>0</v>
      </c>
      <c r="G30" s="522">
        <f t="shared" ref="G30:AD30" si="13">$E$27*F32</f>
        <v>500</v>
      </c>
      <c r="H30" s="522">
        <f t="shared" si="13"/>
        <v>1000</v>
      </c>
      <c r="I30" s="522">
        <f t="shared" si="13"/>
        <v>900</v>
      </c>
      <c r="J30" s="522">
        <f t="shared" si="13"/>
        <v>800</v>
      </c>
      <c r="K30" s="522">
        <f t="shared" si="13"/>
        <v>700</v>
      </c>
      <c r="L30" s="522">
        <f t="shared" si="13"/>
        <v>600</v>
      </c>
      <c r="M30" s="522">
        <f t="shared" si="13"/>
        <v>500</v>
      </c>
      <c r="N30" s="522">
        <f t="shared" si="13"/>
        <v>400</v>
      </c>
      <c r="O30" s="522">
        <f t="shared" si="13"/>
        <v>300</v>
      </c>
      <c r="P30" s="522">
        <f t="shared" si="13"/>
        <v>200</v>
      </c>
      <c r="Q30" s="522">
        <f t="shared" si="13"/>
        <v>100</v>
      </c>
      <c r="R30" s="522">
        <f t="shared" si="13"/>
        <v>0</v>
      </c>
      <c r="S30" s="522">
        <f t="shared" si="13"/>
        <v>0</v>
      </c>
      <c r="T30" s="522">
        <f t="shared" si="13"/>
        <v>0</v>
      </c>
      <c r="U30" s="522">
        <f t="shared" si="13"/>
        <v>0</v>
      </c>
      <c r="V30" s="522">
        <f t="shared" si="13"/>
        <v>0</v>
      </c>
      <c r="W30" s="522">
        <f t="shared" si="13"/>
        <v>0</v>
      </c>
      <c r="X30" s="522">
        <f t="shared" si="13"/>
        <v>0</v>
      </c>
      <c r="Y30" s="522">
        <f t="shared" si="13"/>
        <v>0</v>
      </c>
      <c r="Z30" s="522">
        <f t="shared" si="13"/>
        <v>0</v>
      </c>
      <c r="AA30" s="522">
        <f t="shared" si="13"/>
        <v>0</v>
      </c>
      <c r="AB30" s="522">
        <f t="shared" si="13"/>
        <v>0</v>
      </c>
      <c r="AC30" s="522">
        <f t="shared" si="13"/>
        <v>0</v>
      </c>
      <c r="AD30" s="522">
        <f t="shared" si="13"/>
        <v>0</v>
      </c>
      <c r="AE30" s="522">
        <f t="shared" si="12"/>
        <v>6000</v>
      </c>
      <c r="AF30" s="501"/>
      <c r="AG30" s="501"/>
      <c r="AH30" s="502"/>
      <c r="AI30" s="501"/>
      <c r="AJ30" s="503"/>
      <c r="AK30" s="504"/>
      <c r="AL30" s="503"/>
      <c r="AM30" s="504"/>
      <c r="AN30" s="503"/>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c r="BS30" s="501"/>
      <c r="BT30" s="501"/>
      <c r="BU30" s="501"/>
      <c r="BV30" s="501"/>
      <c r="BW30" s="501"/>
      <c r="BX30" s="501"/>
      <c r="BY30" s="501"/>
      <c r="BZ30" s="501"/>
      <c r="CA30" s="501"/>
      <c r="CB30" s="501"/>
      <c r="CC30" s="501"/>
      <c r="CD30" s="501"/>
      <c r="CE30" s="501"/>
      <c r="CF30" s="501"/>
      <c r="CG30" s="501"/>
      <c r="CH30" s="501"/>
      <c r="CI30" s="501"/>
      <c r="CJ30" s="501"/>
      <c r="CK30" s="501"/>
      <c r="CL30" s="501"/>
      <c r="CM30" s="501"/>
      <c r="CN30" s="501"/>
      <c r="CO30" s="501"/>
      <c r="CP30" s="501"/>
      <c r="CQ30" s="501"/>
      <c r="CR30" s="501"/>
      <c r="CS30" s="501"/>
      <c r="CT30" s="501"/>
      <c r="CU30" s="501"/>
      <c r="CV30" s="501"/>
      <c r="CW30" s="501"/>
      <c r="CX30" s="501"/>
      <c r="CY30" s="501"/>
      <c r="CZ30" s="501"/>
      <c r="DA30" s="501"/>
      <c r="DB30" s="501"/>
      <c r="DC30" s="501"/>
      <c r="DD30" s="501"/>
      <c r="DE30" s="501"/>
      <c r="DF30" s="501"/>
      <c r="DG30" s="501"/>
      <c r="DH30" s="501"/>
      <c r="DI30" s="501"/>
      <c r="DJ30" s="501"/>
      <c r="DK30" s="501"/>
      <c r="DL30" s="501"/>
      <c r="DM30" s="501"/>
      <c r="DN30" s="501"/>
      <c r="DO30" s="501"/>
      <c r="DP30" s="501"/>
      <c r="DQ30" s="501"/>
      <c r="DR30" s="501"/>
      <c r="DS30" s="501"/>
      <c r="DT30" s="501"/>
      <c r="DU30" s="501"/>
      <c r="DV30" s="501"/>
      <c r="DW30" s="501"/>
      <c r="DX30" s="501"/>
      <c r="DY30" s="501"/>
      <c r="DZ30" s="501"/>
      <c r="EA30" s="501"/>
      <c r="EB30" s="501"/>
      <c r="EC30" s="501"/>
      <c r="ED30" s="501"/>
      <c r="EE30" s="501"/>
      <c r="EF30" s="501"/>
      <c r="EG30" s="501"/>
      <c r="EH30" s="501"/>
      <c r="EI30" s="501"/>
      <c r="EJ30" s="501"/>
      <c r="EK30" s="501"/>
      <c r="EL30" s="501"/>
      <c r="EM30" s="501"/>
      <c r="EN30" s="501"/>
      <c r="EO30" s="501"/>
      <c r="EP30" s="501"/>
      <c r="EQ30" s="501"/>
      <c r="ER30" s="501"/>
      <c r="ES30" s="501"/>
      <c r="ET30" s="501"/>
      <c r="EU30" s="501"/>
      <c r="EV30" s="501"/>
      <c r="EW30" s="501"/>
      <c r="EX30" s="501"/>
      <c r="EY30" s="501"/>
      <c r="EZ30" s="501"/>
      <c r="FA30" s="501"/>
      <c r="FB30" s="501"/>
      <c r="FC30" s="501"/>
      <c r="FD30" s="501"/>
      <c r="FE30" s="501"/>
      <c r="FF30" s="501"/>
      <c r="FG30" s="501"/>
      <c r="FH30" s="501"/>
      <c r="FI30" s="501"/>
      <c r="FJ30" s="501"/>
      <c r="FK30" s="501"/>
      <c r="FL30" s="501"/>
      <c r="FM30" s="501"/>
      <c r="FN30" s="501"/>
      <c r="FO30" s="501"/>
      <c r="FP30" s="501"/>
      <c r="FQ30" s="501"/>
      <c r="FR30" s="501"/>
      <c r="FS30" s="501"/>
      <c r="FT30" s="501"/>
      <c r="FU30" s="501"/>
      <c r="FV30" s="501"/>
      <c r="FW30" s="501"/>
      <c r="FX30" s="501"/>
      <c r="FY30" s="501"/>
      <c r="FZ30" s="501"/>
      <c r="GA30" s="501"/>
      <c r="GB30" s="501"/>
      <c r="GC30" s="501"/>
      <c r="GD30" s="501"/>
      <c r="GE30" s="501"/>
      <c r="GF30" s="501"/>
      <c r="GG30" s="501"/>
      <c r="GH30" s="501"/>
      <c r="GI30" s="501"/>
      <c r="GJ30" s="501"/>
      <c r="GK30" s="501"/>
      <c r="GL30" s="501"/>
      <c r="GM30" s="501"/>
      <c r="GN30" s="501"/>
      <c r="GO30" s="501"/>
      <c r="GP30" s="501"/>
      <c r="GQ30" s="501"/>
      <c r="GR30" s="501"/>
      <c r="GS30" s="501"/>
      <c r="GT30" s="501"/>
      <c r="GU30" s="501"/>
      <c r="GV30" s="501"/>
      <c r="GW30" s="501"/>
      <c r="GX30" s="501"/>
      <c r="GY30" s="501"/>
      <c r="GZ30" s="501"/>
      <c r="HA30" s="501"/>
      <c r="HB30" s="501"/>
      <c r="HC30" s="501"/>
      <c r="HD30" s="501"/>
      <c r="HE30" s="501"/>
      <c r="HF30" s="501"/>
      <c r="HG30" s="501"/>
      <c r="HH30" s="501"/>
      <c r="HI30" s="501"/>
      <c r="HJ30" s="501"/>
      <c r="HK30" s="501"/>
      <c r="HL30" s="501"/>
      <c r="HM30" s="501"/>
      <c r="HN30" s="501"/>
      <c r="HO30" s="501"/>
      <c r="HP30" s="501"/>
      <c r="HQ30" s="501"/>
      <c r="HR30" s="501"/>
      <c r="HS30" s="501"/>
      <c r="HT30" s="501"/>
      <c r="HU30" s="501"/>
      <c r="HV30" s="501"/>
      <c r="HW30" s="501"/>
      <c r="HX30" s="501"/>
      <c r="HY30" s="501"/>
      <c r="HZ30" s="501"/>
      <c r="IA30" s="501"/>
      <c r="IB30" s="501"/>
      <c r="IC30" s="501"/>
      <c r="ID30" s="501"/>
      <c r="IE30" s="501"/>
      <c r="IF30" s="501"/>
      <c r="IG30" s="501"/>
      <c r="IH30" s="501"/>
      <c r="II30" s="501"/>
      <c r="IJ30" s="501"/>
      <c r="IK30" s="501"/>
      <c r="IL30" s="501"/>
      <c r="IM30" s="501"/>
      <c r="IN30" s="501"/>
    </row>
    <row r="31" spans="1:248" s="505" customFormat="1" ht="13.5" customHeight="1" x14ac:dyDescent="0.2">
      <c r="B31" s="525" t="s">
        <v>228</v>
      </c>
      <c r="C31" s="922" t="s">
        <v>110</v>
      </c>
      <c r="D31" s="923"/>
      <c r="E31" s="522">
        <v>0</v>
      </c>
      <c r="F31" s="522">
        <f>IF(OR(F25&lt;Titullapa!$B$12,NOT(SUM($E$31)&lt;SUM($E$28))),0,SUM(E28:AD28)/Titullapa!$B$16)</f>
        <v>0</v>
      </c>
      <c r="G31" s="522">
        <f>IF(OR(G25&lt;Titullapa!$B$12,NOT(SUM($E$31:F31)&lt;SUM($E$28:F28))),0,SUM($E$28:$AD$28)/Titullapa!$B$16)</f>
        <v>0</v>
      </c>
      <c r="H31" s="522">
        <f>IF(OR(H25&lt;Titullapa!$B$12,NOT(SUM($E$31:G31)&lt;SUM($E$28:G28))),0,SUM($E$28:$AD$28)/Titullapa!$B$16)</f>
        <v>5000</v>
      </c>
      <c r="I31" s="522">
        <f>IF(OR(I25&lt;Titullapa!$B$12,NOT(SUM($E$31:H31)&lt;SUM($E$28:H28))),0,SUM($E$28:$AD$28)/Titullapa!$B$16)</f>
        <v>5000</v>
      </c>
      <c r="J31" s="522">
        <f>IF(OR(J25&lt;Titullapa!$B$12,NOT(SUM($E$31:I31)&lt;SUM($E$28:I28))),0,SUM($E$28:$AD$28)/Titullapa!$B$16)</f>
        <v>5000</v>
      </c>
      <c r="K31" s="522">
        <f>IF(OR(K25&lt;Titullapa!$B$12,NOT(SUM($E$31:J31)&lt;SUM($E$28:J28))),0,SUM($E$28:$AD$28)/Titullapa!$B$16)</f>
        <v>5000</v>
      </c>
      <c r="L31" s="522">
        <f>IF(OR(L25&lt;Titullapa!$B$12,NOT(SUM($E$31:K31)&lt;SUM($E$28:K28))),0,SUM($E$28:$AD$28)/Titullapa!$B$16)</f>
        <v>5000</v>
      </c>
      <c r="M31" s="522">
        <f>IF(OR(M25&lt;Titullapa!$B$12,NOT(SUM($E$31:L31)&lt;SUM($E$28:L28))),0,SUM($E$28:$AD$28)/Titullapa!$B$16)</f>
        <v>5000</v>
      </c>
      <c r="N31" s="522">
        <f>IF(OR(N25&lt;Titullapa!$B$12,NOT(SUM($E$31:M31)&lt;SUM($E$28:M28))),0,SUM($E$28:$AD$28)/Titullapa!$B$16)</f>
        <v>5000</v>
      </c>
      <c r="O31" s="522">
        <f>IF(OR(O25&lt;Titullapa!$B$12,NOT(SUM($E$31:N31)&lt;SUM($E$28:N28))),0,SUM($E$28:$AD$28)/Titullapa!$B$16)</f>
        <v>5000</v>
      </c>
      <c r="P31" s="522">
        <f>IF(OR(P25&lt;Titullapa!$B$12,NOT(SUM($E$31:O31)&lt;SUM($E$28:O28))),0,SUM($E$28:$AD$28)/Titullapa!$B$16)</f>
        <v>5000</v>
      </c>
      <c r="Q31" s="522">
        <f>IF(OR(Q25&lt;Titullapa!$B$12,NOT(SUM($E$31:P31)&lt;SUM($E$28:P28))),0,SUM($E$28:$AD$28)/Titullapa!$B$16)</f>
        <v>5000</v>
      </c>
      <c r="R31" s="522">
        <f>IF(OR(R25&lt;Titullapa!$B$12,NOT(SUM($E$31:Q31)&lt;SUM($E$28:Q28))),0,SUM($E$28:$AD$28)/Titullapa!$B$16)</f>
        <v>0</v>
      </c>
      <c r="S31" s="522">
        <f>IF(OR(S25&lt;Titullapa!$B$12,NOT(SUM($E$31:R31)&lt;SUM($E$28:R28))),0,SUM($E$28:$AD$28)/Titullapa!$B$16)</f>
        <v>0</v>
      </c>
      <c r="T31" s="522">
        <f>IF(OR(T25&lt;Titullapa!$B$12,NOT(SUM($E$31:S31)&lt;SUM($E$28:S28))),0,SUM($E$28:$AD$28)/Titullapa!$B$16)</f>
        <v>0</v>
      </c>
      <c r="U31" s="522">
        <f>IF(OR(U25&lt;Titullapa!$B$12,NOT(SUM($E$31:T31)&lt;SUM($E$28:T28))),0,SUM($E$28:$AD$28)/Titullapa!$B$16)</f>
        <v>0</v>
      </c>
      <c r="V31" s="522">
        <f>IF(OR(V25&lt;Titullapa!$B$12,NOT(SUM($E$31:U31)&lt;SUM($E$28:U28))),0,SUM($E$28:$AD$28)/Titullapa!$B$16)</f>
        <v>0</v>
      </c>
      <c r="W31" s="522">
        <f>IF(OR(W25&lt;Titullapa!$B$12,NOT(SUM($E$31:V31)&lt;SUM($E$28:V28))),0,SUM($E$28:$AD$28)/Titullapa!$B$16)</f>
        <v>0</v>
      </c>
      <c r="X31" s="522">
        <f>IF(OR(X25&lt;Titullapa!$B$12,NOT(SUM($E$31:W31)&lt;SUM($E$28:W28))),0,SUM($E$28:$AD$28)/Titullapa!$B$16)</f>
        <v>0</v>
      </c>
      <c r="Y31" s="522">
        <f>IF(OR(Y25&lt;Titullapa!$B$12,NOT(SUM($E$31:X31)&lt;SUM($E$28:X28))),0,SUM($E$28:$AD$28)/Titullapa!$B$16)</f>
        <v>0</v>
      </c>
      <c r="Z31" s="522">
        <f>IF(OR(Z25&lt;Titullapa!$B$12,NOT(SUM($E$31:Y31)&lt;SUM($E$28:Y28))),0,SUM($E$28:$AD$28)/Titullapa!$B$16)</f>
        <v>0</v>
      </c>
      <c r="AA31" s="522">
        <f>IF(OR(AA25&lt;Titullapa!$B$12,NOT(SUM($E$31:Z31)&lt;SUM($E$28:Z28))),0,SUM($E$28:$AD$28)/Titullapa!$B$16)</f>
        <v>0</v>
      </c>
      <c r="AB31" s="522">
        <f>IF(OR(AB25&lt;Titullapa!$B$12,NOT(SUM($E$31:AA31)&lt;SUM($E$28:AA28))),0,SUM($E$28:$AD$28)/Titullapa!$B$16)</f>
        <v>0</v>
      </c>
      <c r="AC31" s="522">
        <f>IF(OR(AC25&lt;Titullapa!$B$12,NOT(SUM($E$31:AB31)&lt;SUM($E$28:AB28))),0,SUM($E$28:$AD$28)/Titullapa!$B$16)</f>
        <v>0</v>
      </c>
      <c r="AD31" s="522">
        <f>IF(OR(AD25&lt;Titullapa!$B$12,NOT(SUM($E$31:AC31)&lt;SUM($E$28:AC28))),0,SUM($E$28:$AD$28)/Titullapa!$B$16)</f>
        <v>0</v>
      </c>
      <c r="AE31" s="522">
        <f t="shared" si="12"/>
        <v>50000</v>
      </c>
      <c r="AF31" s="501"/>
      <c r="AG31" s="501"/>
      <c r="AH31" s="502"/>
      <c r="AI31" s="501"/>
      <c r="AJ31" s="503"/>
      <c r="AK31" s="504"/>
      <c r="AL31" s="503"/>
      <c r="AM31" s="504"/>
      <c r="AN31" s="503"/>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501"/>
      <c r="BT31" s="501"/>
      <c r="BU31" s="501"/>
      <c r="BV31" s="501"/>
      <c r="BW31" s="501"/>
      <c r="BX31" s="501"/>
      <c r="BY31" s="501"/>
      <c r="BZ31" s="501"/>
      <c r="CA31" s="501"/>
      <c r="CB31" s="501"/>
      <c r="CC31" s="501"/>
      <c r="CD31" s="501"/>
      <c r="CE31" s="501"/>
      <c r="CF31" s="501"/>
      <c r="CG31" s="501"/>
      <c r="CH31" s="501"/>
      <c r="CI31" s="501"/>
      <c r="CJ31" s="501"/>
      <c r="CK31" s="501"/>
      <c r="CL31" s="501"/>
      <c r="CM31" s="501"/>
      <c r="CN31" s="501"/>
      <c r="CO31" s="501"/>
      <c r="CP31" s="501"/>
      <c r="CQ31" s="501"/>
      <c r="CR31" s="501"/>
      <c r="CS31" s="501"/>
      <c r="CT31" s="501"/>
      <c r="CU31" s="501"/>
      <c r="CV31" s="501"/>
      <c r="CW31" s="501"/>
      <c r="CX31" s="501"/>
      <c r="CY31" s="501"/>
      <c r="CZ31" s="501"/>
      <c r="DA31" s="501"/>
      <c r="DB31" s="501"/>
      <c r="DC31" s="501"/>
      <c r="DD31" s="501"/>
      <c r="DE31" s="501"/>
      <c r="DF31" s="501"/>
      <c r="DG31" s="501"/>
      <c r="DH31" s="501"/>
      <c r="DI31" s="501"/>
      <c r="DJ31" s="501"/>
      <c r="DK31" s="501"/>
      <c r="DL31" s="501"/>
      <c r="DM31" s="501"/>
      <c r="DN31" s="501"/>
      <c r="DO31" s="501"/>
      <c r="DP31" s="501"/>
      <c r="DQ31" s="501"/>
      <c r="DR31" s="501"/>
      <c r="DS31" s="501"/>
      <c r="DT31" s="501"/>
      <c r="DU31" s="501"/>
      <c r="DV31" s="501"/>
      <c r="DW31" s="501"/>
      <c r="DX31" s="501"/>
      <c r="DY31" s="501"/>
      <c r="DZ31" s="501"/>
      <c r="EA31" s="501"/>
      <c r="EB31" s="501"/>
      <c r="EC31" s="501"/>
      <c r="ED31" s="501"/>
      <c r="EE31" s="501"/>
      <c r="EF31" s="501"/>
      <c r="EG31" s="501"/>
      <c r="EH31" s="501"/>
      <c r="EI31" s="501"/>
      <c r="EJ31" s="501"/>
      <c r="EK31" s="501"/>
      <c r="EL31" s="501"/>
      <c r="EM31" s="501"/>
      <c r="EN31" s="501"/>
      <c r="EO31" s="501"/>
      <c r="EP31" s="501"/>
      <c r="EQ31" s="501"/>
      <c r="ER31" s="501"/>
      <c r="ES31" s="501"/>
      <c r="ET31" s="501"/>
      <c r="EU31" s="501"/>
      <c r="EV31" s="501"/>
      <c r="EW31" s="501"/>
      <c r="EX31" s="501"/>
      <c r="EY31" s="501"/>
      <c r="EZ31" s="501"/>
      <c r="FA31" s="501"/>
      <c r="FB31" s="501"/>
      <c r="FC31" s="501"/>
      <c r="FD31" s="501"/>
      <c r="FE31" s="501"/>
      <c r="FF31" s="501"/>
      <c r="FG31" s="501"/>
      <c r="FH31" s="501"/>
      <c r="FI31" s="501"/>
      <c r="FJ31" s="501"/>
      <c r="FK31" s="501"/>
      <c r="FL31" s="501"/>
      <c r="FM31" s="501"/>
      <c r="FN31" s="501"/>
      <c r="FO31" s="501"/>
      <c r="FP31" s="501"/>
      <c r="FQ31" s="501"/>
      <c r="FR31" s="501"/>
      <c r="FS31" s="501"/>
      <c r="FT31" s="501"/>
      <c r="FU31" s="501"/>
      <c r="FV31" s="501"/>
      <c r="FW31" s="501"/>
      <c r="FX31" s="501"/>
      <c r="FY31" s="501"/>
      <c r="FZ31" s="501"/>
      <c r="GA31" s="501"/>
      <c r="GB31" s="501"/>
      <c r="GC31" s="501"/>
      <c r="GD31" s="501"/>
      <c r="GE31" s="501"/>
      <c r="GF31" s="501"/>
      <c r="GG31" s="501"/>
      <c r="GH31" s="501"/>
      <c r="GI31" s="501"/>
      <c r="GJ31" s="501"/>
      <c r="GK31" s="501"/>
      <c r="GL31" s="501"/>
      <c r="GM31" s="501"/>
      <c r="GN31" s="501"/>
      <c r="GO31" s="501"/>
      <c r="GP31" s="501"/>
      <c r="GQ31" s="501"/>
      <c r="GR31" s="501"/>
      <c r="GS31" s="501"/>
      <c r="GT31" s="501"/>
      <c r="GU31" s="501"/>
      <c r="GV31" s="501"/>
      <c r="GW31" s="501"/>
      <c r="GX31" s="501"/>
      <c r="GY31" s="501"/>
      <c r="GZ31" s="501"/>
      <c r="HA31" s="501"/>
      <c r="HB31" s="501"/>
      <c r="HC31" s="501"/>
      <c r="HD31" s="501"/>
      <c r="HE31" s="501"/>
      <c r="HF31" s="501"/>
      <c r="HG31" s="501"/>
      <c r="HH31" s="501"/>
      <c r="HI31" s="501"/>
      <c r="HJ31" s="501"/>
      <c r="HK31" s="501"/>
      <c r="HL31" s="501"/>
      <c r="HM31" s="501"/>
      <c r="HN31" s="501"/>
      <c r="HO31" s="501"/>
      <c r="HP31" s="501"/>
      <c r="HQ31" s="501"/>
      <c r="HR31" s="501"/>
      <c r="HS31" s="501"/>
      <c r="HT31" s="501"/>
      <c r="HU31" s="501"/>
      <c r="HV31" s="501"/>
      <c r="HW31" s="501"/>
      <c r="HX31" s="501"/>
      <c r="HY31" s="501"/>
      <c r="HZ31" s="501"/>
      <c r="IA31" s="501"/>
      <c r="IB31" s="501"/>
      <c r="IC31" s="501"/>
      <c r="ID31" s="501"/>
      <c r="IE31" s="501"/>
      <c r="IF31" s="501"/>
      <c r="IG31" s="501"/>
      <c r="IH31" s="501"/>
      <c r="II31" s="501"/>
      <c r="IJ31" s="501"/>
      <c r="IK31" s="501"/>
      <c r="IL31" s="501"/>
      <c r="IM31" s="501"/>
      <c r="IN31" s="501"/>
    </row>
    <row r="32" spans="1:248" s="505" customFormat="1" ht="12.75" x14ac:dyDescent="0.2">
      <c r="B32" s="526" t="s">
        <v>51</v>
      </c>
      <c r="C32" s="924" t="s">
        <v>111</v>
      </c>
      <c r="D32" s="925"/>
      <c r="E32" s="527">
        <f t="shared" ref="E32:F32" si="14">(D32+E28)-E31</f>
        <v>0</v>
      </c>
      <c r="F32" s="524">
        <f t="shared" si="14"/>
        <v>25000</v>
      </c>
      <c r="G32" s="524">
        <f t="shared" ref="G32" si="15">(F32+G28)-G31</f>
        <v>50000</v>
      </c>
      <c r="H32" s="524">
        <f t="shared" ref="H32" si="16">(G32+H28)-H31</f>
        <v>45000</v>
      </c>
      <c r="I32" s="524">
        <f t="shared" ref="I32" si="17">(H32+I28)-I31</f>
        <v>40000</v>
      </c>
      <c r="J32" s="524">
        <f t="shared" ref="J32" si="18">(I32+J28)-J31</f>
        <v>35000</v>
      </c>
      <c r="K32" s="524">
        <f t="shared" ref="K32" si="19">(J32+K28)-K31</f>
        <v>30000</v>
      </c>
      <c r="L32" s="524">
        <f t="shared" ref="L32" si="20">(K32+L28)-L31</f>
        <v>25000</v>
      </c>
      <c r="M32" s="524">
        <f t="shared" ref="M32" si="21">(L32+M28)-M31</f>
        <v>20000</v>
      </c>
      <c r="N32" s="524">
        <f t="shared" ref="N32" si="22">(M32+N28)-N31</f>
        <v>15000</v>
      </c>
      <c r="O32" s="524">
        <f t="shared" ref="O32" si="23">(N32+O28)-O31</f>
        <v>10000</v>
      </c>
      <c r="P32" s="524">
        <f t="shared" ref="P32" si="24">(O32+P28)-P31</f>
        <v>5000</v>
      </c>
      <c r="Q32" s="524">
        <f t="shared" ref="Q32" si="25">(P32+Q28)-Q31</f>
        <v>0</v>
      </c>
      <c r="R32" s="524">
        <f t="shared" ref="R32" si="26">(Q32+R28)-R31</f>
        <v>0</v>
      </c>
      <c r="S32" s="524">
        <f t="shared" ref="S32" si="27">(R32+S28)-S31</f>
        <v>0</v>
      </c>
      <c r="T32" s="524">
        <f t="shared" ref="T32" si="28">(S32+T28)-T31</f>
        <v>0</v>
      </c>
      <c r="U32" s="524">
        <f t="shared" ref="U32" si="29">(T32+U28)-U31</f>
        <v>0</v>
      </c>
      <c r="V32" s="524">
        <f t="shared" ref="V32" si="30">(U32+V28)-V31</f>
        <v>0</v>
      </c>
      <c r="W32" s="524">
        <f t="shared" ref="W32" si="31">(V32+W28)-W31</f>
        <v>0</v>
      </c>
      <c r="X32" s="524">
        <f t="shared" ref="X32" si="32">(W32+X28)-X31</f>
        <v>0</v>
      </c>
      <c r="Y32" s="524">
        <f t="shared" ref="Y32" si="33">(X32+Y28)-Y31</f>
        <v>0</v>
      </c>
      <c r="Z32" s="524">
        <f t="shared" ref="Z32" si="34">(Y32+Z28)-Z31</f>
        <v>0</v>
      </c>
      <c r="AA32" s="524">
        <f t="shared" ref="AA32" si="35">(Z32+AA28)-AA31</f>
        <v>0</v>
      </c>
      <c r="AB32" s="524">
        <f t="shared" ref="AB32" si="36">(AA32+AB28)-AB31</f>
        <v>0</v>
      </c>
      <c r="AC32" s="524">
        <f t="shared" ref="AC32" si="37">(AB32+AC28)-AC31</f>
        <v>0</v>
      </c>
      <c r="AD32" s="524">
        <f t="shared" ref="AD32" si="38">(AC32+AD28)-AD31</f>
        <v>0</v>
      </c>
      <c r="AE32" s="522">
        <f t="shared" si="12"/>
        <v>300000</v>
      </c>
      <c r="AF32" s="501"/>
      <c r="AG32" s="501"/>
      <c r="AH32" s="502"/>
      <c r="AI32" s="501"/>
      <c r="AJ32" s="503"/>
      <c r="AK32" s="504"/>
      <c r="AL32" s="503"/>
      <c r="AM32" s="504"/>
      <c r="AN32" s="503"/>
      <c r="AO32" s="501"/>
      <c r="AP32" s="501"/>
      <c r="AQ32" s="501"/>
      <c r="AR32" s="501"/>
      <c r="AS32" s="501"/>
      <c r="AT32" s="501"/>
      <c r="AU32" s="501"/>
      <c r="AV32" s="501"/>
      <c r="AW32" s="501"/>
      <c r="AX32" s="501"/>
      <c r="AY32" s="501"/>
      <c r="AZ32" s="501"/>
      <c r="BA32" s="501"/>
      <c r="BB32" s="501"/>
      <c r="BC32" s="501"/>
      <c r="BD32" s="501"/>
      <c r="BE32" s="501"/>
      <c r="BF32" s="501"/>
      <c r="BG32" s="501"/>
      <c r="BH32" s="501"/>
      <c r="BI32" s="501"/>
      <c r="BJ32" s="501"/>
      <c r="BK32" s="501"/>
      <c r="BL32" s="501"/>
      <c r="BM32" s="501"/>
      <c r="BN32" s="501"/>
      <c r="BO32" s="501"/>
      <c r="BP32" s="501"/>
      <c r="BQ32" s="501"/>
      <c r="BR32" s="501"/>
      <c r="BS32" s="501"/>
      <c r="BT32" s="501"/>
      <c r="BU32" s="501"/>
      <c r="BV32" s="501"/>
      <c r="BW32" s="501"/>
      <c r="BX32" s="501"/>
      <c r="BY32" s="501"/>
      <c r="BZ32" s="501"/>
      <c r="CA32" s="501"/>
      <c r="CB32" s="501"/>
      <c r="CC32" s="501"/>
      <c r="CD32" s="501"/>
      <c r="CE32" s="501"/>
      <c r="CF32" s="501"/>
      <c r="CG32" s="501"/>
      <c r="CH32" s="501"/>
      <c r="CI32" s="501"/>
      <c r="CJ32" s="501"/>
      <c r="CK32" s="501"/>
      <c r="CL32" s="501"/>
      <c r="CM32" s="501"/>
      <c r="CN32" s="501"/>
      <c r="CO32" s="501"/>
      <c r="CP32" s="501"/>
      <c r="CQ32" s="501"/>
      <c r="CR32" s="501"/>
      <c r="CS32" s="501"/>
      <c r="CT32" s="501"/>
      <c r="CU32" s="501"/>
      <c r="CV32" s="501"/>
      <c r="CW32" s="501"/>
      <c r="CX32" s="501"/>
      <c r="CY32" s="501"/>
      <c r="CZ32" s="501"/>
      <c r="DA32" s="501"/>
      <c r="DB32" s="501"/>
      <c r="DC32" s="501"/>
      <c r="DD32" s="501"/>
      <c r="DE32" s="501"/>
      <c r="DF32" s="501"/>
      <c r="DG32" s="501"/>
      <c r="DH32" s="501"/>
      <c r="DI32" s="501"/>
      <c r="DJ32" s="501"/>
      <c r="DK32" s="501"/>
      <c r="DL32" s="501"/>
      <c r="DM32" s="501"/>
      <c r="DN32" s="501"/>
      <c r="DO32" s="501"/>
      <c r="DP32" s="501"/>
      <c r="DQ32" s="501"/>
      <c r="DR32" s="501"/>
      <c r="DS32" s="501"/>
      <c r="DT32" s="501"/>
      <c r="DU32" s="501"/>
      <c r="DV32" s="501"/>
      <c r="DW32" s="501"/>
      <c r="DX32" s="501"/>
      <c r="DY32" s="501"/>
      <c r="DZ32" s="501"/>
      <c r="EA32" s="501"/>
      <c r="EB32" s="501"/>
      <c r="EC32" s="501"/>
      <c r="ED32" s="501"/>
      <c r="EE32" s="501"/>
      <c r="EF32" s="501"/>
      <c r="EG32" s="501"/>
      <c r="EH32" s="501"/>
      <c r="EI32" s="501"/>
      <c r="EJ32" s="501"/>
      <c r="EK32" s="501"/>
      <c r="EL32" s="501"/>
      <c r="EM32" s="501"/>
      <c r="EN32" s="501"/>
      <c r="EO32" s="501"/>
      <c r="EP32" s="501"/>
      <c r="EQ32" s="501"/>
      <c r="ER32" s="501"/>
      <c r="ES32" s="501"/>
      <c r="ET32" s="501"/>
      <c r="EU32" s="501"/>
      <c r="EV32" s="501"/>
      <c r="EW32" s="501"/>
      <c r="EX32" s="501"/>
      <c r="EY32" s="501"/>
      <c r="EZ32" s="501"/>
      <c r="FA32" s="501"/>
      <c r="FB32" s="501"/>
      <c r="FC32" s="501"/>
      <c r="FD32" s="501"/>
      <c r="FE32" s="501"/>
      <c r="FF32" s="501"/>
      <c r="FG32" s="501"/>
      <c r="FH32" s="501"/>
      <c r="FI32" s="501"/>
      <c r="FJ32" s="501"/>
      <c r="FK32" s="501"/>
      <c r="FL32" s="501"/>
      <c r="FM32" s="501"/>
      <c r="FN32" s="501"/>
      <c r="FO32" s="501"/>
      <c r="FP32" s="501"/>
      <c r="FQ32" s="501"/>
      <c r="FR32" s="501"/>
      <c r="FS32" s="501"/>
      <c r="FT32" s="501"/>
      <c r="FU32" s="501"/>
      <c r="FV32" s="501"/>
      <c r="FW32" s="501"/>
      <c r="FX32" s="501"/>
      <c r="FY32" s="501"/>
      <c r="FZ32" s="501"/>
      <c r="GA32" s="501"/>
      <c r="GB32" s="501"/>
      <c r="GC32" s="501"/>
      <c r="GD32" s="501"/>
      <c r="GE32" s="501"/>
      <c r="GF32" s="501"/>
      <c r="GG32" s="501"/>
      <c r="GH32" s="501"/>
      <c r="GI32" s="501"/>
      <c r="GJ32" s="501"/>
      <c r="GK32" s="501"/>
      <c r="GL32" s="501"/>
      <c r="GM32" s="501"/>
      <c r="GN32" s="501"/>
      <c r="GO32" s="501"/>
      <c r="GP32" s="501"/>
      <c r="GQ32" s="501"/>
      <c r="GR32" s="501"/>
      <c r="GS32" s="501"/>
      <c r="GT32" s="501"/>
      <c r="GU32" s="501"/>
      <c r="GV32" s="501"/>
      <c r="GW32" s="501"/>
      <c r="GX32" s="501"/>
      <c r="GY32" s="501"/>
      <c r="GZ32" s="501"/>
      <c r="HA32" s="501"/>
      <c r="HB32" s="501"/>
      <c r="HC32" s="501"/>
      <c r="HD32" s="501"/>
      <c r="HE32" s="501"/>
      <c r="HF32" s="501"/>
      <c r="HG32" s="501"/>
      <c r="HH32" s="501"/>
      <c r="HI32" s="501"/>
      <c r="HJ32" s="501"/>
      <c r="HK32" s="501"/>
      <c r="HL32" s="501"/>
      <c r="HM32" s="501"/>
      <c r="HN32" s="501"/>
      <c r="HO32" s="501"/>
      <c r="HP32" s="501"/>
      <c r="HQ32" s="501"/>
      <c r="HR32" s="501"/>
      <c r="HS32" s="501"/>
      <c r="HT32" s="501"/>
      <c r="HU32" s="501"/>
      <c r="HV32" s="501"/>
      <c r="HW32" s="501"/>
      <c r="HX32" s="501"/>
      <c r="HY32" s="501"/>
      <c r="HZ32" s="501"/>
      <c r="IA32" s="501"/>
      <c r="IB32" s="501"/>
      <c r="IC32" s="501"/>
      <c r="ID32" s="501"/>
      <c r="IE32" s="501"/>
      <c r="IF32" s="501"/>
      <c r="IG32" s="501"/>
      <c r="IH32" s="501"/>
      <c r="II32" s="501"/>
      <c r="IJ32" s="501"/>
      <c r="IK32" s="501"/>
      <c r="IL32" s="501"/>
      <c r="IM32" s="501"/>
      <c r="IN32" s="501"/>
    </row>
    <row r="33" spans="1:248" s="851" customFormat="1" ht="12.75" x14ac:dyDescent="0.25">
      <c r="A33" s="852"/>
      <c r="B33" s="847"/>
      <c r="C33" s="847"/>
      <c r="D33" s="847"/>
      <c r="E33" s="847"/>
      <c r="F33" s="847"/>
      <c r="G33" s="847"/>
      <c r="H33" s="847"/>
      <c r="I33" s="847"/>
      <c r="J33" s="847"/>
      <c r="K33" s="847"/>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8"/>
      <c r="AI33" s="847"/>
      <c r="AJ33" s="849"/>
      <c r="AK33" s="850"/>
      <c r="AL33" s="849"/>
      <c r="AM33" s="850"/>
      <c r="AN33" s="849"/>
      <c r="AO33" s="847"/>
      <c r="AP33" s="847"/>
      <c r="AQ33" s="847"/>
      <c r="AR33" s="847"/>
      <c r="AS33" s="847"/>
      <c r="AT33" s="847"/>
      <c r="AU33" s="847"/>
      <c r="AV33" s="847"/>
      <c r="AW33" s="847"/>
      <c r="AX33" s="847"/>
      <c r="AY33" s="847"/>
      <c r="AZ33" s="847"/>
      <c r="BA33" s="847"/>
      <c r="BB33" s="847"/>
      <c r="BC33" s="847"/>
      <c r="BD33" s="847"/>
      <c r="BE33" s="847"/>
      <c r="BF33" s="847"/>
      <c r="BG33" s="847"/>
      <c r="BH33" s="847"/>
      <c r="BI33" s="847"/>
      <c r="BJ33" s="847"/>
      <c r="BK33" s="847"/>
      <c r="BL33" s="847"/>
      <c r="BM33" s="847"/>
      <c r="BN33" s="847"/>
      <c r="BO33" s="847"/>
      <c r="BP33" s="847"/>
      <c r="BQ33" s="847"/>
      <c r="BR33" s="847"/>
      <c r="BS33" s="847"/>
      <c r="BT33" s="847"/>
      <c r="BU33" s="847"/>
      <c r="BV33" s="847"/>
      <c r="BW33" s="847"/>
      <c r="BX33" s="847"/>
      <c r="BY33" s="847"/>
      <c r="BZ33" s="847"/>
      <c r="CA33" s="847"/>
      <c r="CB33" s="847"/>
      <c r="CC33" s="847"/>
      <c r="CD33" s="847"/>
      <c r="CE33" s="847"/>
      <c r="CF33" s="847"/>
      <c r="CG33" s="847"/>
      <c r="CH33" s="847"/>
      <c r="CI33" s="847"/>
      <c r="CJ33" s="847"/>
      <c r="CK33" s="847"/>
      <c r="CL33" s="847"/>
      <c r="CM33" s="847"/>
      <c r="CN33" s="847"/>
      <c r="CO33" s="847"/>
      <c r="CP33" s="847"/>
      <c r="CQ33" s="847"/>
      <c r="CR33" s="847"/>
      <c r="CS33" s="847"/>
      <c r="CT33" s="847"/>
      <c r="CU33" s="847"/>
      <c r="CV33" s="847"/>
      <c r="CW33" s="847"/>
      <c r="CX33" s="847"/>
      <c r="CY33" s="847"/>
      <c r="CZ33" s="847"/>
      <c r="DA33" s="847"/>
      <c r="DB33" s="847"/>
      <c r="DC33" s="847"/>
      <c r="DD33" s="847"/>
      <c r="DE33" s="847"/>
      <c r="DF33" s="847"/>
      <c r="DG33" s="847"/>
      <c r="DH33" s="847"/>
      <c r="DI33" s="847"/>
      <c r="DJ33" s="847"/>
      <c r="DK33" s="847"/>
      <c r="DL33" s="847"/>
      <c r="DM33" s="847"/>
      <c r="DN33" s="847"/>
      <c r="DO33" s="847"/>
      <c r="DP33" s="847"/>
      <c r="DQ33" s="847"/>
      <c r="DR33" s="847"/>
      <c r="DS33" s="847"/>
      <c r="DT33" s="847"/>
      <c r="DU33" s="847"/>
      <c r="DV33" s="847"/>
      <c r="DW33" s="847"/>
      <c r="DX33" s="847"/>
      <c r="DY33" s="847"/>
      <c r="DZ33" s="847"/>
      <c r="EA33" s="847"/>
      <c r="EB33" s="847"/>
      <c r="EC33" s="847"/>
      <c r="ED33" s="847"/>
      <c r="EE33" s="847"/>
      <c r="EF33" s="847"/>
      <c r="EG33" s="847"/>
      <c r="EH33" s="847"/>
      <c r="EI33" s="847"/>
      <c r="EJ33" s="847"/>
      <c r="EK33" s="847"/>
      <c r="EL33" s="847"/>
      <c r="EM33" s="847"/>
      <c r="EN33" s="847"/>
      <c r="EO33" s="847"/>
      <c r="EP33" s="847"/>
      <c r="EQ33" s="847"/>
      <c r="ER33" s="847"/>
      <c r="ES33" s="847"/>
      <c r="ET33" s="847"/>
      <c r="EU33" s="847"/>
      <c r="EV33" s="847"/>
      <c r="EW33" s="847"/>
      <c r="EX33" s="847"/>
      <c r="EY33" s="847"/>
      <c r="EZ33" s="847"/>
      <c r="FA33" s="847"/>
      <c r="FB33" s="847"/>
      <c r="FC33" s="847"/>
      <c r="FD33" s="847"/>
      <c r="FE33" s="847"/>
      <c r="FF33" s="847"/>
      <c r="FG33" s="847"/>
      <c r="FH33" s="847"/>
      <c r="FI33" s="847"/>
      <c r="FJ33" s="847"/>
      <c r="FK33" s="847"/>
      <c r="FL33" s="847"/>
      <c r="FM33" s="847"/>
      <c r="FN33" s="847"/>
      <c r="FO33" s="847"/>
      <c r="FP33" s="847"/>
      <c r="FQ33" s="847"/>
      <c r="FR33" s="847"/>
      <c r="FS33" s="847"/>
      <c r="FT33" s="847"/>
      <c r="FU33" s="847"/>
      <c r="FV33" s="847"/>
      <c r="FW33" s="847"/>
      <c r="FX33" s="847"/>
      <c r="FY33" s="847"/>
      <c r="FZ33" s="847"/>
      <c r="GA33" s="847"/>
      <c r="GB33" s="847"/>
      <c r="GC33" s="847"/>
      <c r="GD33" s="847"/>
      <c r="GE33" s="847"/>
      <c r="GF33" s="847"/>
      <c r="GG33" s="847"/>
      <c r="GH33" s="847"/>
      <c r="GI33" s="847"/>
      <c r="GJ33" s="847"/>
      <c r="GK33" s="847"/>
      <c r="GL33" s="847"/>
      <c r="GM33" s="847"/>
      <c r="GN33" s="847"/>
      <c r="GO33" s="847"/>
      <c r="GP33" s="847"/>
      <c r="GQ33" s="847"/>
      <c r="GR33" s="847"/>
      <c r="GS33" s="847"/>
      <c r="GT33" s="847"/>
      <c r="GU33" s="847"/>
      <c r="GV33" s="847"/>
      <c r="GW33" s="847"/>
      <c r="GX33" s="847"/>
      <c r="GY33" s="847"/>
      <c r="GZ33" s="847"/>
      <c r="HA33" s="847"/>
      <c r="HB33" s="847"/>
      <c r="HC33" s="847"/>
      <c r="HD33" s="847"/>
      <c r="HE33" s="847"/>
      <c r="HF33" s="847"/>
      <c r="HG33" s="847"/>
      <c r="HH33" s="847"/>
      <c r="HI33" s="847"/>
      <c r="HJ33" s="847"/>
      <c r="HK33" s="847"/>
      <c r="HL33" s="847"/>
      <c r="HM33" s="847"/>
      <c r="HN33" s="847"/>
      <c r="HO33" s="847"/>
      <c r="HP33" s="847"/>
      <c r="HQ33" s="847"/>
      <c r="HR33" s="847"/>
      <c r="HS33" s="847"/>
      <c r="HT33" s="847"/>
      <c r="HU33" s="847"/>
      <c r="HV33" s="847"/>
      <c r="HW33" s="847"/>
      <c r="HX33" s="847"/>
      <c r="HY33" s="847"/>
      <c r="HZ33" s="847"/>
      <c r="IA33" s="847"/>
      <c r="IB33" s="847"/>
      <c r="IC33" s="847"/>
      <c r="ID33" s="847"/>
      <c r="IE33" s="847"/>
      <c r="IF33" s="847"/>
      <c r="IG33" s="847"/>
      <c r="IH33" s="847"/>
      <c r="II33" s="847"/>
      <c r="IJ33" s="847"/>
      <c r="IK33" s="847"/>
      <c r="IL33" s="847"/>
      <c r="IM33" s="847"/>
      <c r="IN33" s="847"/>
    </row>
  </sheetData>
  <sheetProtection algorithmName="SHA-512" hashValue="IsU9t+rJuljae8KvhH62B57242Vstk6Bmov7VRfmZRGlXLY+/gdwK7sUPETtipnL8QE2wcY/9hDGzV4QaVIDqQ==" saltValue="GtdLVO8Nb2sb2D1nA01evQ==" spinCount="100000" sheet="1" objects="1" scenarios="1" formatCells="0" formatColumns="0" formatRows="0"/>
  <mergeCells count="9">
    <mergeCell ref="C30:D30"/>
    <mergeCell ref="C31:D31"/>
    <mergeCell ref="C32:D32"/>
    <mergeCell ref="C26:D26"/>
    <mergeCell ref="A1:D1"/>
    <mergeCell ref="A23:E23"/>
    <mergeCell ref="C27:D27"/>
    <mergeCell ref="C28:D28"/>
    <mergeCell ref="C29:D29"/>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5"/>
  <sheetViews>
    <sheetView workbookViewId="0">
      <selection activeCell="I23" sqref="I23"/>
    </sheetView>
  </sheetViews>
  <sheetFormatPr defaultRowHeight="15" x14ac:dyDescent="0.25"/>
  <cols>
    <col min="1" max="1" width="42.42578125" style="430" customWidth="1"/>
    <col min="2" max="2" width="6.85546875" style="430" customWidth="1"/>
    <col min="3" max="3" width="10.42578125" style="430" bestFit="1" customWidth="1"/>
    <col min="4" max="4" width="10.5703125" style="430" customWidth="1"/>
    <col min="5" max="27" width="10.42578125" style="430" bestFit="1" customWidth="1"/>
    <col min="28" max="28" width="12.85546875" style="430" customWidth="1"/>
    <col min="29" max="16384" width="9.140625" style="430"/>
  </cols>
  <sheetData>
    <row r="1" spans="1:28" s="435" customFormat="1" ht="26.25" x14ac:dyDescent="0.25">
      <c r="A1" s="933" t="s">
        <v>319</v>
      </c>
      <c r="B1" s="933"/>
      <c r="C1" s="933"/>
      <c r="D1" s="933"/>
      <c r="E1" s="188"/>
      <c r="F1" s="189"/>
      <c r="G1" s="188"/>
      <c r="H1" s="188"/>
      <c r="I1" s="188"/>
    </row>
    <row r="2" spans="1:28" s="435" customFormat="1" ht="21" x14ac:dyDescent="0.25">
      <c r="A2" s="934" t="s">
        <v>433</v>
      </c>
      <c r="B2" s="935"/>
      <c r="C2" s="935"/>
      <c r="D2" s="935"/>
      <c r="E2" s="935"/>
      <c r="F2" s="935"/>
      <c r="G2" s="935"/>
      <c r="H2" s="935"/>
      <c r="I2" s="935"/>
    </row>
    <row r="3" spans="1:28" s="528" customFormat="1" ht="12.75" x14ac:dyDescent="0.2">
      <c r="B3" s="530" t="s">
        <v>44</v>
      </c>
      <c r="C3" s="530">
        <f>'4.DL Projekta_finansiala_ilgtsp'!F5</f>
        <v>2017</v>
      </c>
      <c r="D3" s="530">
        <f>'4.DL Projekta_finansiala_ilgtsp'!G5</f>
        <v>2018</v>
      </c>
      <c r="E3" s="530">
        <f>'4.DL Projekta_finansiala_ilgtsp'!H5</f>
        <v>2019</v>
      </c>
      <c r="F3" s="530">
        <f>'4.DL Projekta_finansiala_ilgtsp'!I5</f>
        <v>2020</v>
      </c>
      <c r="G3" s="530">
        <f>'4.DL Projekta_finansiala_ilgtsp'!J5</f>
        <v>2021</v>
      </c>
      <c r="H3" s="530">
        <f>'4.DL Projekta_finansiala_ilgtsp'!K5</f>
        <v>2022</v>
      </c>
      <c r="I3" s="530">
        <f>'4.DL Projekta_finansiala_ilgtsp'!L5</f>
        <v>2023</v>
      </c>
      <c r="J3" s="530">
        <f>'4.DL Projekta_finansiala_ilgtsp'!M5</f>
        <v>2024</v>
      </c>
      <c r="K3" s="530">
        <f>'4.DL Projekta_finansiala_ilgtsp'!N5</f>
        <v>2025</v>
      </c>
      <c r="L3" s="530">
        <f>'4.DL Projekta_finansiala_ilgtsp'!O5</f>
        <v>2026</v>
      </c>
      <c r="M3" s="530">
        <f>'4.DL Projekta_finansiala_ilgtsp'!P5</f>
        <v>2027</v>
      </c>
      <c r="N3" s="530">
        <f>'4.DL Projekta_finansiala_ilgtsp'!Q5</f>
        <v>2028</v>
      </c>
      <c r="O3" s="530">
        <f>'4.DL Projekta_finansiala_ilgtsp'!R5</f>
        <v>2029</v>
      </c>
      <c r="P3" s="530">
        <f>'4.DL Projekta_finansiala_ilgtsp'!S5</f>
        <v>2030</v>
      </c>
      <c r="Q3" s="530">
        <f>'4.DL Projekta_finansiala_ilgtsp'!T5</f>
        <v>2031</v>
      </c>
      <c r="R3" s="530">
        <f>'4.DL Projekta_finansiala_ilgtsp'!U5</f>
        <v>2032</v>
      </c>
      <c r="S3" s="530">
        <f>'4.DL Projekta_finansiala_ilgtsp'!V5</f>
        <v>2033</v>
      </c>
      <c r="T3" s="530">
        <f>'4.DL Projekta_finansiala_ilgtsp'!W5</f>
        <v>2034</v>
      </c>
      <c r="U3" s="530">
        <f>'4.DL Projekta_finansiala_ilgtsp'!X5</f>
        <v>2035</v>
      </c>
      <c r="V3" s="530">
        <f>'4.DL Projekta_finansiala_ilgtsp'!Y5</f>
        <v>2036</v>
      </c>
      <c r="W3" s="530">
        <f>'4.DL Projekta_finansiala_ilgtsp'!Z5</f>
        <v>2037</v>
      </c>
      <c r="X3" s="530">
        <f>'4.DL Projekta_finansiala_ilgtsp'!AA5</f>
        <v>2038</v>
      </c>
      <c r="Y3" s="530">
        <f>'4.DL Projekta_finansiala_ilgtsp'!AB5</f>
        <v>2039</v>
      </c>
      <c r="Z3" s="530">
        <f>'4.DL Projekta_finansiala_ilgtsp'!AC5</f>
        <v>2040</v>
      </c>
      <c r="AA3" s="530">
        <f>'4.DL Projekta_finansiala_ilgtsp'!AD5</f>
        <v>2041</v>
      </c>
      <c r="AB3" s="530" t="str">
        <f>'4.DL Projekta_finansiala_ilgtsp'!AE5</f>
        <v>Kopā</v>
      </c>
    </row>
    <row r="4" spans="1:28" s="528" customFormat="1" ht="12.75" x14ac:dyDescent="0.2">
      <c r="A4" s="403" t="s">
        <v>434</v>
      </c>
      <c r="B4" s="402" t="s">
        <v>24</v>
      </c>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row>
    <row r="5" spans="1:28" s="528" customFormat="1" ht="12.75" x14ac:dyDescent="0.2">
      <c r="A5" s="404" t="s">
        <v>579</v>
      </c>
      <c r="B5" s="410" t="s">
        <v>24</v>
      </c>
      <c r="C5" s="622">
        <f>Titullapa!B23</f>
        <v>0</v>
      </c>
      <c r="D5" s="622">
        <f>C32</f>
        <v>11792.3</v>
      </c>
      <c r="E5" s="622">
        <f t="shared" ref="E5:AA5" si="0">D32</f>
        <v>11292.3</v>
      </c>
      <c r="F5" s="622">
        <f t="shared" si="0"/>
        <v>10792.3</v>
      </c>
      <c r="G5" s="622">
        <f t="shared" si="0"/>
        <v>2692.0699999999961</v>
      </c>
      <c r="H5" s="622">
        <f t="shared" si="0"/>
        <v>2792.0699999999961</v>
      </c>
      <c r="I5" s="622">
        <f t="shared" si="0"/>
        <v>2892.0699999999961</v>
      </c>
      <c r="J5" s="622">
        <f t="shared" si="0"/>
        <v>2992.0699999999961</v>
      </c>
      <c r="K5" s="622">
        <f t="shared" si="0"/>
        <v>3092.0699999999961</v>
      </c>
      <c r="L5" s="622">
        <f t="shared" si="0"/>
        <v>3192.0699999999961</v>
      </c>
      <c r="M5" s="622">
        <f t="shared" si="0"/>
        <v>3292.0699999999961</v>
      </c>
      <c r="N5" s="622">
        <f t="shared" si="0"/>
        <v>3392.0699999999961</v>
      </c>
      <c r="O5" s="622">
        <f t="shared" si="0"/>
        <v>3492.0699999999961</v>
      </c>
      <c r="P5" s="622">
        <f t="shared" si="0"/>
        <v>3592.0699999999961</v>
      </c>
      <c r="Q5" s="622">
        <f t="shared" si="0"/>
        <v>11792.3</v>
      </c>
      <c r="R5" s="622">
        <f t="shared" si="0"/>
        <v>11792.3</v>
      </c>
      <c r="S5" s="622">
        <f t="shared" si="0"/>
        <v>11792.3</v>
      </c>
      <c r="T5" s="622">
        <f t="shared" si="0"/>
        <v>11792.3</v>
      </c>
      <c r="U5" s="622">
        <f t="shared" si="0"/>
        <v>11792.3</v>
      </c>
      <c r="V5" s="622">
        <f t="shared" si="0"/>
        <v>11792.3</v>
      </c>
      <c r="W5" s="622">
        <f t="shared" si="0"/>
        <v>11792.3</v>
      </c>
      <c r="X5" s="622">
        <f t="shared" si="0"/>
        <v>11792.3</v>
      </c>
      <c r="Y5" s="622">
        <f t="shared" si="0"/>
        <v>11792.3</v>
      </c>
      <c r="Z5" s="622">
        <f t="shared" si="0"/>
        <v>11792.3</v>
      </c>
      <c r="AA5" s="622">
        <f t="shared" si="0"/>
        <v>11792.3</v>
      </c>
      <c r="AB5" s="622">
        <f>SUM(C5:AA5)</f>
        <v>195012.89999999988</v>
      </c>
    </row>
    <row r="6" spans="1:28" s="528" customFormat="1" ht="12.75" x14ac:dyDescent="0.2">
      <c r="A6" s="405" t="s">
        <v>436</v>
      </c>
      <c r="B6" s="410" t="s">
        <v>24</v>
      </c>
      <c r="C6" s="622">
        <f>-'3.DL Naudas plūsma ar projektu'!E10*Titullapa!$B25</f>
        <v>0</v>
      </c>
      <c r="D6" s="622">
        <f>-'3.DL Naudas plūsma ar projektu'!F10*Titullapa!$B25</f>
        <v>0</v>
      </c>
      <c r="E6" s="622">
        <f>-'3.DL Naudas plūsma ar projektu'!G10*Titullapa!$B25</f>
        <v>0</v>
      </c>
      <c r="F6" s="622">
        <f>-'3.DL Naudas plūsma ar projektu'!H10*Titullapa!$B25</f>
        <v>0</v>
      </c>
      <c r="G6" s="622">
        <f>-'3.DL Naudas plūsma ar projektu'!I10*Titullapa!$B25</f>
        <v>0</v>
      </c>
      <c r="H6" s="622">
        <f>-'3.DL Naudas plūsma ar projektu'!J10*Titullapa!$B25</f>
        <v>0</v>
      </c>
      <c r="I6" s="622">
        <f>-'3.DL Naudas plūsma ar projektu'!K10*Titullapa!$B25</f>
        <v>0</v>
      </c>
      <c r="J6" s="622">
        <f>-'3.DL Naudas plūsma ar projektu'!L10*Titullapa!$B25</f>
        <v>0</v>
      </c>
      <c r="K6" s="622">
        <f>-'3.DL Naudas plūsma ar projektu'!M10*Titullapa!$B25</f>
        <v>0</v>
      </c>
      <c r="L6" s="622">
        <f>-'3.DL Naudas plūsma ar projektu'!N10*Titullapa!$B25</f>
        <v>0</v>
      </c>
      <c r="M6" s="622">
        <f>-'3.DL Naudas plūsma ar projektu'!O10*Titullapa!$B25</f>
        <v>0</v>
      </c>
      <c r="N6" s="622">
        <f>-'3.DL Naudas plūsma ar projektu'!P10*Titullapa!$B25</f>
        <v>0</v>
      </c>
      <c r="O6" s="622">
        <f>-'3.DL Naudas plūsma ar projektu'!Q10*Titullapa!$B25</f>
        <v>0</v>
      </c>
      <c r="P6" s="622">
        <f>-'3.DL Naudas plūsma ar projektu'!R10*Titullapa!$B25</f>
        <v>0</v>
      </c>
      <c r="Q6" s="622">
        <f>-'3.DL Naudas plūsma ar projektu'!S10*Titullapa!$B25</f>
        <v>0</v>
      </c>
      <c r="R6" s="622">
        <f>-'3.DL Naudas plūsma ar projektu'!T10*Titullapa!$B25</f>
        <v>0</v>
      </c>
      <c r="S6" s="622">
        <f>-'3.DL Naudas plūsma ar projektu'!U10*Titullapa!$B25</f>
        <v>0</v>
      </c>
      <c r="T6" s="622">
        <f>-'3.DL Naudas plūsma ar projektu'!V10*Titullapa!$B25</f>
        <v>0</v>
      </c>
      <c r="U6" s="622">
        <f>-'3.DL Naudas plūsma ar projektu'!W10*Titullapa!$B25</f>
        <v>0</v>
      </c>
      <c r="V6" s="622">
        <f>-'3.DL Naudas plūsma ar projektu'!X10*Titullapa!$B25</f>
        <v>0</v>
      </c>
      <c r="W6" s="622">
        <f>-'3.DL Naudas plūsma ar projektu'!Y10*Titullapa!$B25</f>
        <v>0</v>
      </c>
      <c r="X6" s="622">
        <f>-'3.DL Naudas plūsma ar projektu'!Z10*Titullapa!$B25</f>
        <v>0</v>
      </c>
      <c r="Y6" s="622">
        <f>-'3.DL Naudas plūsma ar projektu'!AA10*Titullapa!$B25</f>
        <v>0</v>
      </c>
      <c r="Z6" s="622">
        <f>-'3.DL Naudas plūsma ar projektu'!AB10*Titullapa!$B25</f>
        <v>0</v>
      </c>
      <c r="AA6" s="622">
        <f>-'3.DL Naudas plūsma ar projektu'!AC10*Titullapa!$B25</f>
        <v>0</v>
      </c>
      <c r="AB6" s="622">
        <f t="shared" ref="AB6:AB20" si="1">SUM(C6:AA6)</f>
        <v>0</v>
      </c>
    </row>
    <row r="7" spans="1:28" s="528" customFormat="1" ht="12.75" x14ac:dyDescent="0.2">
      <c r="A7" s="405" t="s">
        <v>580</v>
      </c>
      <c r="B7" s="410" t="s">
        <v>24</v>
      </c>
      <c r="C7" s="622">
        <f>'3.DL Naudas plūsma ar projektu'!E74*'5.DL_Proj_iesn_naudas_plusma'!$C$34</f>
        <v>0</v>
      </c>
      <c r="D7" s="622">
        <f>'3.DL Naudas plūsma ar projektu'!F74*'5.DL_Proj_iesn_naudas_plusma'!$C$34</f>
        <v>0</v>
      </c>
      <c r="E7" s="622">
        <f>'3.DL Naudas plūsma ar projektu'!G74*'5.DL_Proj_iesn_naudas_plusma'!$C$34</f>
        <v>0</v>
      </c>
      <c r="F7" s="622">
        <f>'3.DL Naudas plūsma ar projektu'!H74*'5.DL_Proj_iesn_naudas_plusma'!$C$34</f>
        <v>1799.771190180255</v>
      </c>
      <c r="G7" s="622">
        <f>'3.DL Naudas plūsma ar projektu'!I74*'5.DL_Proj_iesn_naudas_plusma'!$C$34</f>
        <v>1799.771190180255</v>
      </c>
      <c r="H7" s="622">
        <f>'3.DL Naudas plūsma ar projektu'!J74*'5.DL_Proj_iesn_naudas_plusma'!$C$34</f>
        <v>1799.771190180255</v>
      </c>
      <c r="I7" s="622">
        <f>'3.DL Naudas plūsma ar projektu'!K74*'5.DL_Proj_iesn_naudas_plusma'!$C$34</f>
        <v>1799.771190180255</v>
      </c>
      <c r="J7" s="622">
        <f>'3.DL Naudas plūsma ar projektu'!L74*'5.DL_Proj_iesn_naudas_plusma'!$C$34</f>
        <v>1799.771190180255</v>
      </c>
      <c r="K7" s="622">
        <f>'3.DL Naudas plūsma ar projektu'!M74*'5.DL_Proj_iesn_naudas_plusma'!$C$34</f>
        <v>1799.771190180255</v>
      </c>
      <c r="L7" s="622">
        <f>'3.DL Naudas plūsma ar projektu'!N74*'5.DL_Proj_iesn_naudas_plusma'!$C$34</f>
        <v>1799.771190180255</v>
      </c>
      <c r="M7" s="622">
        <f>'3.DL Naudas plūsma ar projektu'!O74*'5.DL_Proj_iesn_naudas_plusma'!$C$34</f>
        <v>1799.771190180255</v>
      </c>
      <c r="N7" s="622">
        <f>'3.DL Naudas plūsma ar projektu'!P74*'5.DL_Proj_iesn_naudas_plusma'!$C$34</f>
        <v>1799.771190180255</v>
      </c>
      <c r="O7" s="622">
        <f>'3.DL Naudas plūsma ar projektu'!Q74*'5.DL_Proj_iesn_naudas_plusma'!$C$34</f>
        <v>1799.771190180255</v>
      </c>
      <c r="P7" s="622">
        <f>'3.DL Naudas plūsma ar projektu'!R74*'5.DL_Proj_iesn_naudas_plusma'!$C$34</f>
        <v>0</v>
      </c>
      <c r="Q7" s="622">
        <f>'3.DL Naudas plūsma ar projektu'!S74*'5.DL_Proj_iesn_naudas_plusma'!$C$34</f>
        <v>0</v>
      </c>
      <c r="R7" s="622">
        <f>'3.DL Naudas plūsma ar projektu'!T74*'5.DL_Proj_iesn_naudas_plusma'!$C$34</f>
        <v>0</v>
      </c>
      <c r="S7" s="622">
        <f>'3.DL Naudas plūsma ar projektu'!U74*'5.DL_Proj_iesn_naudas_plusma'!$C$34</f>
        <v>0</v>
      </c>
      <c r="T7" s="622">
        <f>'3.DL Naudas plūsma ar projektu'!V74*'5.DL_Proj_iesn_naudas_plusma'!$C$34</f>
        <v>0</v>
      </c>
      <c r="U7" s="622">
        <f>'3.DL Naudas plūsma ar projektu'!W74*'5.DL_Proj_iesn_naudas_plusma'!$C$34</f>
        <v>0</v>
      </c>
      <c r="V7" s="622">
        <f>'3.DL Naudas plūsma ar projektu'!X74*'5.DL_Proj_iesn_naudas_plusma'!$C$34</f>
        <v>0</v>
      </c>
      <c r="W7" s="622">
        <f>'3.DL Naudas plūsma ar projektu'!Y74*'5.DL_Proj_iesn_naudas_plusma'!$C$34</f>
        <v>0</v>
      </c>
      <c r="X7" s="622">
        <f>'3.DL Naudas plūsma ar projektu'!Z74*'5.DL_Proj_iesn_naudas_plusma'!$C$34</f>
        <v>0</v>
      </c>
      <c r="Y7" s="622">
        <f>'3.DL Naudas plūsma ar projektu'!AA74*'5.DL_Proj_iesn_naudas_plusma'!$C$34</f>
        <v>0</v>
      </c>
      <c r="Z7" s="622">
        <f>'3.DL Naudas plūsma ar projektu'!AB74*'5.DL_Proj_iesn_naudas_plusma'!$C$34</f>
        <v>0</v>
      </c>
      <c r="AA7" s="622">
        <f>'3.DL Naudas plūsma ar projektu'!AC74*'5.DL_Proj_iesn_naudas_plusma'!$C$34</f>
        <v>0</v>
      </c>
      <c r="AB7" s="622">
        <f t="shared" si="1"/>
        <v>17997.711901802544</v>
      </c>
    </row>
    <row r="8" spans="1:28" s="535" customFormat="1" ht="12.75" x14ac:dyDescent="0.2">
      <c r="A8" s="405" t="s">
        <v>122</v>
      </c>
      <c r="B8" s="410" t="s">
        <v>24</v>
      </c>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22">
        <f t="shared" si="1"/>
        <v>0</v>
      </c>
    </row>
    <row r="9" spans="1:28" s="528" customFormat="1" ht="12.75" x14ac:dyDescent="0.2">
      <c r="A9" s="406" t="s">
        <v>437</v>
      </c>
      <c r="B9" s="402" t="s">
        <v>24</v>
      </c>
      <c r="C9" s="618">
        <f>SUM(C5:C8)</f>
        <v>0</v>
      </c>
      <c r="D9" s="618">
        <f t="shared" ref="D9:AA9" si="2">SUM(D5:D8)</f>
        <v>11792.3</v>
      </c>
      <c r="E9" s="618">
        <f t="shared" si="2"/>
        <v>11292.3</v>
      </c>
      <c r="F9" s="618">
        <f t="shared" si="2"/>
        <v>12592.071190180253</v>
      </c>
      <c r="G9" s="618">
        <f t="shared" si="2"/>
        <v>4491.841190180251</v>
      </c>
      <c r="H9" s="618">
        <f t="shared" si="2"/>
        <v>4591.841190180251</v>
      </c>
      <c r="I9" s="618">
        <f t="shared" si="2"/>
        <v>4691.841190180251</v>
      </c>
      <c r="J9" s="618">
        <f t="shared" si="2"/>
        <v>4791.841190180251</v>
      </c>
      <c r="K9" s="618">
        <f t="shared" si="2"/>
        <v>4891.841190180251</v>
      </c>
      <c r="L9" s="618">
        <f t="shared" si="2"/>
        <v>4991.841190180251</v>
      </c>
      <c r="M9" s="618">
        <f t="shared" si="2"/>
        <v>5091.841190180251</v>
      </c>
      <c r="N9" s="618">
        <f t="shared" si="2"/>
        <v>5191.841190180251</v>
      </c>
      <c r="O9" s="618">
        <f t="shared" si="2"/>
        <v>5291.841190180251</v>
      </c>
      <c r="P9" s="618">
        <f t="shared" si="2"/>
        <v>3592.0699999999961</v>
      </c>
      <c r="Q9" s="618">
        <f t="shared" si="2"/>
        <v>11792.3</v>
      </c>
      <c r="R9" s="618">
        <f t="shared" si="2"/>
        <v>11792.3</v>
      </c>
      <c r="S9" s="618">
        <f t="shared" si="2"/>
        <v>11792.3</v>
      </c>
      <c r="T9" s="618">
        <f t="shared" si="2"/>
        <v>11792.3</v>
      </c>
      <c r="U9" s="618">
        <f t="shared" si="2"/>
        <v>11792.3</v>
      </c>
      <c r="V9" s="618">
        <f t="shared" si="2"/>
        <v>11792.3</v>
      </c>
      <c r="W9" s="618">
        <f t="shared" si="2"/>
        <v>11792.3</v>
      </c>
      <c r="X9" s="618">
        <f t="shared" si="2"/>
        <v>11792.3</v>
      </c>
      <c r="Y9" s="618">
        <f t="shared" si="2"/>
        <v>11792.3</v>
      </c>
      <c r="Z9" s="618">
        <f t="shared" si="2"/>
        <v>11792.3</v>
      </c>
      <c r="AA9" s="618">
        <f t="shared" si="2"/>
        <v>11792.3</v>
      </c>
      <c r="AB9" s="622">
        <f t="shared" si="1"/>
        <v>213010.61190180245</v>
      </c>
    </row>
    <row r="10" spans="1:28" s="528" customFormat="1" ht="12.75" x14ac:dyDescent="0.2">
      <c r="A10" s="406" t="s">
        <v>438</v>
      </c>
      <c r="B10" s="402" t="s">
        <v>24</v>
      </c>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f t="shared" si="1"/>
        <v>0</v>
      </c>
    </row>
    <row r="11" spans="1:28" s="528" customFormat="1" ht="12.75" x14ac:dyDescent="0.2">
      <c r="A11" s="407" t="s">
        <v>439</v>
      </c>
      <c r="B11" s="410" t="s">
        <v>24</v>
      </c>
      <c r="C11" s="622">
        <f>-'3.DL Naudas plūsma ar projektu'!E51</f>
        <v>-35000</v>
      </c>
      <c r="D11" s="622">
        <f>-'3.DL Naudas plūsma ar projektu'!F51</f>
        <v>-35000</v>
      </c>
      <c r="E11" s="622">
        <f>-'3.DL Naudas plūsma ar projektu'!G51</f>
        <v>-30000</v>
      </c>
      <c r="F11" s="622">
        <f>-'3.DL Naudas plūsma ar projektu'!H51</f>
        <v>0</v>
      </c>
      <c r="G11" s="622">
        <f>-'3.DL Naudas plūsma ar projektu'!I51</f>
        <v>0</v>
      </c>
      <c r="H11" s="622">
        <f>-'3.DL Naudas plūsma ar projektu'!J51</f>
        <v>0</v>
      </c>
      <c r="I11" s="734"/>
      <c r="J11" s="734"/>
      <c r="K11" s="734"/>
      <c r="L11" s="734"/>
      <c r="M11" s="734"/>
      <c r="N11" s="734"/>
      <c r="O11" s="734"/>
      <c r="P11" s="734"/>
      <c r="Q11" s="734"/>
      <c r="R11" s="734"/>
      <c r="S11" s="734"/>
      <c r="T11" s="734"/>
      <c r="U11" s="734"/>
      <c r="V11" s="734"/>
      <c r="W11" s="734"/>
      <c r="X11" s="734"/>
      <c r="Y11" s="734"/>
      <c r="Z11" s="734"/>
      <c r="AA11" s="734"/>
      <c r="AB11" s="622">
        <f t="shared" si="1"/>
        <v>-100000</v>
      </c>
    </row>
    <row r="12" spans="1:28" s="528" customFormat="1" ht="12.75" x14ac:dyDescent="0.2">
      <c r="A12" s="406" t="s">
        <v>440</v>
      </c>
      <c r="B12" s="402" t="s">
        <v>24</v>
      </c>
      <c r="C12" s="618">
        <f>SUM(C11)</f>
        <v>-35000</v>
      </c>
      <c r="D12" s="618">
        <f t="shared" ref="D12:AA12" si="3">SUM(D11)</f>
        <v>-35000</v>
      </c>
      <c r="E12" s="618">
        <f t="shared" si="3"/>
        <v>-30000</v>
      </c>
      <c r="F12" s="618">
        <f t="shared" si="3"/>
        <v>0</v>
      </c>
      <c r="G12" s="618">
        <f t="shared" si="3"/>
        <v>0</v>
      </c>
      <c r="H12" s="618">
        <f t="shared" si="3"/>
        <v>0</v>
      </c>
      <c r="I12" s="618">
        <f t="shared" si="3"/>
        <v>0</v>
      </c>
      <c r="J12" s="618">
        <f t="shared" si="3"/>
        <v>0</v>
      </c>
      <c r="K12" s="618">
        <f t="shared" si="3"/>
        <v>0</v>
      </c>
      <c r="L12" s="618">
        <f t="shared" si="3"/>
        <v>0</v>
      </c>
      <c r="M12" s="618">
        <f t="shared" si="3"/>
        <v>0</v>
      </c>
      <c r="N12" s="618">
        <f t="shared" si="3"/>
        <v>0</v>
      </c>
      <c r="O12" s="618">
        <f t="shared" si="3"/>
        <v>0</v>
      </c>
      <c r="P12" s="618">
        <f t="shared" si="3"/>
        <v>0</v>
      </c>
      <c r="Q12" s="618">
        <f t="shared" si="3"/>
        <v>0</v>
      </c>
      <c r="R12" s="618">
        <f t="shared" si="3"/>
        <v>0</v>
      </c>
      <c r="S12" s="618">
        <f t="shared" si="3"/>
        <v>0</v>
      </c>
      <c r="T12" s="618">
        <f t="shared" si="3"/>
        <v>0</v>
      </c>
      <c r="U12" s="618">
        <f t="shared" si="3"/>
        <v>0</v>
      </c>
      <c r="V12" s="618">
        <f t="shared" si="3"/>
        <v>0</v>
      </c>
      <c r="W12" s="618">
        <f t="shared" si="3"/>
        <v>0</v>
      </c>
      <c r="X12" s="618">
        <f t="shared" si="3"/>
        <v>0</v>
      </c>
      <c r="Y12" s="618">
        <f t="shared" si="3"/>
        <v>0</v>
      </c>
      <c r="Z12" s="618">
        <f t="shared" si="3"/>
        <v>0</v>
      </c>
      <c r="AA12" s="618">
        <f t="shared" si="3"/>
        <v>0</v>
      </c>
      <c r="AB12" s="622">
        <f t="shared" si="1"/>
        <v>-100000</v>
      </c>
    </row>
    <row r="13" spans="1:28" s="528" customFormat="1" ht="12.75" x14ac:dyDescent="0.2">
      <c r="A13" s="406" t="s">
        <v>441</v>
      </c>
      <c r="B13" s="402" t="s">
        <v>24</v>
      </c>
      <c r="C13" s="622"/>
      <c r="D13" s="622"/>
      <c r="E13" s="622"/>
      <c r="F13" s="622"/>
      <c r="G13" s="622"/>
      <c r="H13" s="622"/>
      <c r="I13" s="622"/>
      <c r="J13" s="622"/>
      <c r="K13" s="622"/>
      <c r="L13" s="622"/>
      <c r="M13" s="622"/>
      <c r="N13" s="622"/>
      <c r="O13" s="622"/>
      <c r="P13" s="622"/>
      <c r="Q13" s="622"/>
      <c r="R13" s="622"/>
      <c r="S13" s="622"/>
      <c r="T13" s="622"/>
      <c r="U13" s="622"/>
      <c r="V13" s="622"/>
      <c r="W13" s="622"/>
      <c r="X13" s="622"/>
      <c r="Y13" s="622"/>
      <c r="Z13" s="622"/>
      <c r="AA13" s="622"/>
      <c r="AB13" s="622">
        <f t="shared" si="1"/>
        <v>0</v>
      </c>
    </row>
    <row r="14" spans="1:28" s="528" customFormat="1" ht="12.75" x14ac:dyDescent="0.2">
      <c r="A14" s="407" t="s">
        <v>442</v>
      </c>
      <c r="B14" s="410" t="s">
        <v>24</v>
      </c>
      <c r="C14" s="622">
        <f t="shared" ref="C14:AA14" si="4">SUM(C15:C16)</f>
        <v>31299.199165630893</v>
      </c>
      <c r="D14" s="622">
        <f t="shared" si="4"/>
        <v>31299.199165630893</v>
      </c>
      <c r="E14" s="622">
        <f t="shared" si="4"/>
        <v>5399.3135705407649</v>
      </c>
      <c r="F14" s="622">
        <f t="shared" si="4"/>
        <v>0</v>
      </c>
      <c r="G14" s="622">
        <f t="shared" si="4"/>
        <v>0</v>
      </c>
      <c r="H14" s="622">
        <f t="shared" si="4"/>
        <v>0</v>
      </c>
      <c r="I14" s="622">
        <f t="shared" si="4"/>
        <v>0</v>
      </c>
      <c r="J14" s="622">
        <f t="shared" si="4"/>
        <v>0</v>
      </c>
      <c r="K14" s="622">
        <f t="shared" si="4"/>
        <v>0</v>
      </c>
      <c r="L14" s="622">
        <f t="shared" si="4"/>
        <v>0</v>
      </c>
      <c r="M14" s="622">
        <f t="shared" si="4"/>
        <v>0</v>
      </c>
      <c r="N14" s="622">
        <f t="shared" si="4"/>
        <v>0</v>
      </c>
      <c r="O14" s="622">
        <f t="shared" si="4"/>
        <v>0</v>
      </c>
      <c r="P14" s="622">
        <f t="shared" si="4"/>
        <v>0</v>
      </c>
      <c r="Q14" s="622">
        <f t="shared" si="4"/>
        <v>0</v>
      </c>
      <c r="R14" s="622">
        <f t="shared" si="4"/>
        <v>0</v>
      </c>
      <c r="S14" s="622">
        <f t="shared" si="4"/>
        <v>0</v>
      </c>
      <c r="T14" s="622">
        <f t="shared" si="4"/>
        <v>0</v>
      </c>
      <c r="U14" s="622">
        <f t="shared" si="4"/>
        <v>0</v>
      </c>
      <c r="V14" s="622">
        <f t="shared" si="4"/>
        <v>0</v>
      </c>
      <c r="W14" s="622">
        <f t="shared" si="4"/>
        <v>0</v>
      </c>
      <c r="X14" s="622">
        <f t="shared" si="4"/>
        <v>0</v>
      </c>
      <c r="Y14" s="622">
        <f t="shared" si="4"/>
        <v>0</v>
      </c>
      <c r="Z14" s="622">
        <f t="shared" si="4"/>
        <v>0</v>
      </c>
      <c r="AA14" s="622">
        <f t="shared" si="4"/>
        <v>0</v>
      </c>
      <c r="AB14" s="622">
        <f t="shared" si="1"/>
        <v>67997.711901802555</v>
      </c>
    </row>
    <row r="15" spans="1:28" s="528" customFormat="1" ht="12.75" x14ac:dyDescent="0.2">
      <c r="A15" s="408" t="s">
        <v>312</v>
      </c>
      <c r="B15" s="410" t="s">
        <v>24</v>
      </c>
      <c r="C15" s="622">
        <f>'4.DL Projekta_finansiala_ilgtsp'!F12</f>
        <v>6299.1991656308919</v>
      </c>
      <c r="D15" s="622">
        <f>'4.DL Projekta_finansiala_ilgtsp'!G12</f>
        <v>6299.1991656308919</v>
      </c>
      <c r="E15" s="622">
        <f>'4.DL Projekta_finansiala_ilgtsp'!H12</f>
        <v>5399.3135705407649</v>
      </c>
      <c r="F15" s="622">
        <f>'4.DL Projekta_finansiala_ilgtsp'!I12</f>
        <v>0</v>
      </c>
      <c r="G15" s="622">
        <f>'4.DL Projekta_finansiala_ilgtsp'!J12</f>
        <v>0</v>
      </c>
      <c r="H15" s="622">
        <f>'4.DL Projekta_finansiala_ilgtsp'!K12</f>
        <v>0</v>
      </c>
      <c r="I15" s="734"/>
      <c r="J15" s="734"/>
      <c r="K15" s="734"/>
      <c r="L15" s="734"/>
      <c r="M15" s="734"/>
      <c r="N15" s="734"/>
      <c r="O15" s="734"/>
      <c r="P15" s="734"/>
      <c r="Q15" s="734"/>
      <c r="R15" s="734"/>
      <c r="S15" s="734"/>
      <c r="T15" s="734"/>
      <c r="U15" s="734"/>
      <c r="V15" s="734"/>
      <c r="W15" s="734"/>
      <c r="X15" s="734"/>
      <c r="Y15" s="734"/>
      <c r="Z15" s="734"/>
      <c r="AA15" s="734"/>
      <c r="AB15" s="622">
        <f t="shared" si="1"/>
        <v>17997.711901802548</v>
      </c>
    </row>
    <row r="16" spans="1:28" s="528" customFormat="1" ht="12.75" x14ac:dyDescent="0.2">
      <c r="A16" s="408" t="s">
        <v>443</v>
      </c>
      <c r="B16" s="410" t="s">
        <v>24</v>
      </c>
      <c r="C16" s="622">
        <f>'4.DL Projekta_finansiala_ilgtsp'!F10</f>
        <v>25000</v>
      </c>
      <c r="D16" s="622">
        <f>'4.DL Projekta_finansiala_ilgtsp'!G10</f>
        <v>25000</v>
      </c>
      <c r="E16" s="622">
        <f>'4.DL Projekta_finansiala_ilgtsp'!H10</f>
        <v>0</v>
      </c>
      <c r="F16" s="622">
        <f>'4.DL Projekta_finansiala_ilgtsp'!I10</f>
        <v>0</v>
      </c>
      <c r="G16" s="622">
        <f>'4.DL Projekta_finansiala_ilgtsp'!J10</f>
        <v>0</v>
      </c>
      <c r="H16" s="622">
        <f>'4.DL Projekta_finansiala_ilgtsp'!K10</f>
        <v>0</v>
      </c>
      <c r="I16" s="734"/>
      <c r="J16" s="734"/>
      <c r="K16" s="734"/>
      <c r="L16" s="734"/>
      <c r="M16" s="734"/>
      <c r="N16" s="734"/>
      <c r="O16" s="734"/>
      <c r="P16" s="734"/>
      <c r="Q16" s="734"/>
      <c r="R16" s="734"/>
      <c r="S16" s="734"/>
      <c r="T16" s="734"/>
      <c r="U16" s="734"/>
      <c r="V16" s="734"/>
      <c r="W16" s="734"/>
      <c r="X16" s="734"/>
      <c r="Y16" s="734"/>
      <c r="Z16" s="734"/>
      <c r="AA16" s="734"/>
      <c r="AB16" s="622">
        <f t="shared" si="1"/>
        <v>50000</v>
      </c>
    </row>
    <row r="17" spans="1:28" s="528" customFormat="1" ht="12.75" x14ac:dyDescent="0.2">
      <c r="A17" s="405" t="s">
        <v>444</v>
      </c>
      <c r="B17" s="410" t="s">
        <v>24</v>
      </c>
      <c r="C17" s="622">
        <f>'4.DL Projekta_finansiala_ilgtsp'!F18</f>
        <v>0</v>
      </c>
      <c r="D17" s="622">
        <f>'4.DL Projekta_finansiala_ilgtsp'!G18</f>
        <v>0</v>
      </c>
      <c r="E17" s="622">
        <f>'4.DL Projekta_finansiala_ilgtsp'!H18</f>
        <v>5000</v>
      </c>
      <c r="F17" s="622">
        <f>'4.DL Projekta_finansiala_ilgtsp'!I18</f>
        <v>5000</v>
      </c>
      <c r="G17" s="622">
        <f>'4.DL Projekta_finansiala_ilgtsp'!J18</f>
        <v>5000</v>
      </c>
      <c r="H17" s="622">
        <f>'4.DL Projekta_finansiala_ilgtsp'!K18</f>
        <v>5000</v>
      </c>
      <c r="I17" s="622">
        <f>'4.DL Projekta_finansiala_ilgtsp'!L18</f>
        <v>5000</v>
      </c>
      <c r="J17" s="622">
        <f>'4.DL Projekta_finansiala_ilgtsp'!M18</f>
        <v>5000</v>
      </c>
      <c r="K17" s="622">
        <f>'4.DL Projekta_finansiala_ilgtsp'!N18</f>
        <v>5000</v>
      </c>
      <c r="L17" s="622">
        <f>'4.DL Projekta_finansiala_ilgtsp'!O18</f>
        <v>5000</v>
      </c>
      <c r="M17" s="622">
        <f>'4.DL Projekta_finansiala_ilgtsp'!P18</f>
        <v>5000</v>
      </c>
      <c r="N17" s="622">
        <f>'4.DL Projekta_finansiala_ilgtsp'!Q18</f>
        <v>5000</v>
      </c>
      <c r="O17" s="622">
        <f>'4.DL Projekta_finansiala_ilgtsp'!R18</f>
        <v>0</v>
      </c>
      <c r="P17" s="622">
        <f>'4.DL Projekta_finansiala_ilgtsp'!S18</f>
        <v>0</v>
      </c>
      <c r="Q17" s="622">
        <f>'4.DL Projekta_finansiala_ilgtsp'!T18</f>
        <v>0</v>
      </c>
      <c r="R17" s="622">
        <f>'4.DL Projekta_finansiala_ilgtsp'!U18</f>
        <v>0</v>
      </c>
      <c r="S17" s="622">
        <f>'4.DL Projekta_finansiala_ilgtsp'!V18</f>
        <v>0</v>
      </c>
      <c r="T17" s="622">
        <f>'4.DL Projekta_finansiala_ilgtsp'!W18</f>
        <v>0</v>
      </c>
      <c r="U17" s="622">
        <f>'4.DL Projekta_finansiala_ilgtsp'!X18</f>
        <v>0</v>
      </c>
      <c r="V17" s="622">
        <f>'4.DL Projekta_finansiala_ilgtsp'!Y18</f>
        <v>0</v>
      </c>
      <c r="W17" s="622">
        <f>'4.DL Projekta_finansiala_ilgtsp'!Z18</f>
        <v>0</v>
      </c>
      <c r="X17" s="622">
        <f>'4.DL Projekta_finansiala_ilgtsp'!AA18</f>
        <v>0</v>
      </c>
      <c r="Y17" s="622">
        <f>'4.DL Projekta_finansiala_ilgtsp'!AB18</f>
        <v>0</v>
      </c>
      <c r="Z17" s="622">
        <f>'4.DL Projekta_finansiala_ilgtsp'!AC18</f>
        <v>0</v>
      </c>
      <c r="AA17" s="622">
        <f>'4.DL Projekta_finansiala_ilgtsp'!AD18</f>
        <v>0</v>
      </c>
      <c r="AB17" s="622">
        <f t="shared" si="1"/>
        <v>50000</v>
      </c>
    </row>
    <row r="18" spans="1:28" s="620" customFormat="1" ht="12.75" x14ac:dyDescent="0.2">
      <c r="A18" s="409" t="s">
        <v>445</v>
      </c>
      <c r="B18" s="402" t="s">
        <v>24</v>
      </c>
      <c r="C18" s="618">
        <f>C14-C17</f>
        <v>31299.199165630893</v>
      </c>
      <c r="D18" s="618">
        <f t="shared" ref="D18:AA18" si="5">D14-D17</f>
        <v>31299.199165630893</v>
      </c>
      <c r="E18" s="618">
        <f t="shared" si="5"/>
        <v>399.31357054076489</v>
      </c>
      <c r="F18" s="618">
        <f t="shared" si="5"/>
        <v>-5000</v>
      </c>
      <c r="G18" s="618">
        <f t="shared" si="5"/>
        <v>-5000</v>
      </c>
      <c r="H18" s="618">
        <f t="shared" si="5"/>
        <v>-5000</v>
      </c>
      <c r="I18" s="618">
        <f t="shared" si="5"/>
        <v>-5000</v>
      </c>
      <c r="J18" s="618">
        <f t="shared" si="5"/>
        <v>-5000</v>
      </c>
      <c r="K18" s="618">
        <f t="shared" si="5"/>
        <v>-5000</v>
      </c>
      <c r="L18" s="618">
        <f t="shared" si="5"/>
        <v>-5000</v>
      </c>
      <c r="M18" s="618">
        <f t="shared" si="5"/>
        <v>-5000</v>
      </c>
      <c r="N18" s="618">
        <f t="shared" si="5"/>
        <v>-5000</v>
      </c>
      <c r="O18" s="618">
        <f t="shared" si="5"/>
        <v>0</v>
      </c>
      <c r="P18" s="618">
        <f t="shared" si="5"/>
        <v>0</v>
      </c>
      <c r="Q18" s="618">
        <f t="shared" si="5"/>
        <v>0</v>
      </c>
      <c r="R18" s="618">
        <f t="shared" si="5"/>
        <v>0</v>
      </c>
      <c r="S18" s="618">
        <f t="shared" si="5"/>
        <v>0</v>
      </c>
      <c r="T18" s="618">
        <f t="shared" si="5"/>
        <v>0</v>
      </c>
      <c r="U18" s="618">
        <f t="shared" si="5"/>
        <v>0</v>
      </c>
      <c r="V18" s="618">
        <f t="shared" si="5"/>
        <v>0</v>
      </c>
      <c r="W18" s="618">
        <f t="shared" si="5"/>
        <v>0</v>
      </c>
      <c r="X18" s="618">
        <f t="shared" si="5"/>
        <v>0</v>
      </c>
      <c r="Y18" s="618">
        <f t="shared" si="5"/>
        <v>0</v>
      </c>
      <c r="Z18" s="618">
        <f t="shared" si="5"/>
        <v>0</v>
      </c>
      <c r="AA18" s="618">
        <f t="shared" si="5"/>
        <v>0</v>
      </c>
      <c r="AB18" s="622">
        <f t="shared" si="1"/>
        <v>17997.711901802548</v>
      </c>
    </row>
    <row r="19" spans="1:28" s="528" customFormat="1" ht="25.5" x14ac:dyDescent="0.2">
      <c r="A19" s="409" t="s">
        <v>446</v>
      </c>
      <c r="B19" s="402" t="s">
        <v>24</v>
      </c>
      <c r="C19" s="618">
        <f t="shared" ref="C19:AA19" si="6">SUM(C9,C12,C18)</f>
        <v>-3700.8008343691072</v>
      </c>
      <c r="D19" s="618">
        <f t="shared" si="6"/>
        <v>8091.4991656308921</v>
      </c>
      <c r="E19" s="618">
        <f t="shared" si="6"/>
        <v>-18308.386429459235</v>
      </c>
      <c r="F19" s="618">
        <f t="shared" si="6"/>
        <v>7592.0711901802533</v>
      </c>
      <c r="G19" s="618">
        <f t="shared" si="6"/>
        <v>-508.15880981974897</v>
      </c>
      <c r="H19" s="618">
        <f t="shared" si="6"/>
        <v>-408.15880981974897</v>
      </c>
      <c r="I19" s="618">
        <f t="shared" si="6"/>
        <v>-308.15880981974897</v>
      </c>
      <c r="J19" s="618">
        <f t="shared" si="6"/>
        <v>-208.15880981974897</v>
      </c>
      <c r="K19" s="618">
        <f t="shared" si="6"/>
        <v>-108.15880981974897</v>
      </c>
      <c r="L19" s="618">
        <f t="shared" si="6"/>
        <v>-8.1588098197489671</v>
      </c>
      <c r="M19" s="618">
        <f t="shared" si="6"/>
        <v>91.841190180251033</v>
      </c>
      <c r="N19" s="618">
        <f t="shared" si="6"/>
        <v>191.84119018025103</v>
      </c>
      <c r="O19" s="618">
        <f t="shared" si="6"/>
        <v>5291.841190180251</v>
      </c>
      <c r="P19" s="618">
        <f t="shared" si="6"/>
        <v>3592.0699999999961</v>
      </c>
      <c r="Q19" s="618">
        <f t="shared" si="6"/>
        <v>11792.3</v>
      </c>
      <c r="R19" s="618">
        <f t="shared" si="6"/>
        <v>11792.3</v>
      </c>
      <c r="S19" s="618">
        <f t="shared" si="6"/>
        <v>11792.3</v>
      </c>
      <c r="T19" s="618">
        <f t="shared" si="6"/>
        <v>11792.3</v>
      </c>
      <c r="U19" s="618">
        <f t="shared" si="6"/>
        <v>11792.3</v>
      </c>
      <c r="V19" s="618">
        <f t="shared" si="6"/>
        <v>11792.3</v>
      </c>
      <c r="W19" s="618">
        <f t="shared" si="6"/>
        <v>11792.3</v>
      </c>
      <c r="X19" s="618">
        <f t="shared" si="6"/>
        <v>11792.3</v>
      </c>
      <c r="Y19" s="618">
        <f t="shared" si="6"/>
        <v>11792.3</v>
      </c>
      <c r="Z19" s="618">
        <f t="shared" si="6"/>
        <v>11792.3</v>
      </c>
      <c r="AA19" s="618">
        <f t="shared" si="6"/>
        <v>11792.3</v>
      </c>
      <c r="AB19" s="622">
        <f t="shared" si="1"/>
        <v>131008.32380360508</v>
      </c>
    </row>
    <row r="20" spans="1:28" s="528" customFormat="1" ht="25.5" x14ac:dyDescent="0.2">
      <c r="A20" s="409" t="s">
        <v>447</v>
      </c>
      <c r="B20" s="402" t="s">
        <v>24</v>
      </c>
      <c r="C20" s="618">
        <f>Titullapa!B24+'5.DL_Proj_iesn_naudas_plusma'!C19</f>
        <v>-3700.8008343691072</v>
      </c>
      <c r="D20" s="618">
        <f>C20+D19</f>
        <v>4390.6983312617849</v>
      </c>
      <c r="E20" s="618">
        <f t="shared" ref="E20:AA20" si="7">D20+E19</f>
        <v>-13917.68809819745</v>
      </c>
      <c r="F20" s="618">
        <f t="shared" si="7"/>
        <v>-6325.6169080171967</v>
      </c>
      <c r="G20" s="618">
        <f t="shared" si="7"/>
        <v>-6833.7757178369457</v>
      </c>
      <c r="H20" s="618">
        <f t="shared" si="7"/>
        <v>-7241.9345276566946</v>
      </c>
      <c r="I20" s="618">
        <f t="shared" si="7"/>
        <v>-7550.0933374764436</v>
      </c>
      <c r="J20" s="618">
        <f t="shared" si="7"/>
        <v>-7758.2521472961926</v>
      </c>
      <c r="K20" s="618">
        <f t="shared" si="7"/>
        <v>-7866.4109571159415</v>
      </c>
      <c r="L20" s="618">
        <f t="shared" si="7"/>
        <v>-7874.5697669356905</v>
      </c>
      <c r="M20" s="618">
        <f t="shared" si="7"/>
        <v>-7782.7285767554395</v>
      </c>
      <c r="N20" s="618">
        <f t="shared" si="7"/>
        <v>-7590.8873865751884</v>
      </c>
      <c r="O20" s="618">
        <f t="shared" si="7"/>
        <v>-2299.0461963949374</v>
      </c>
      <c r="P20" s="618">
        <f t="shared" si="7"/>
        <v>1293.0238036050587</v>
      </c>
      <c r="Q20" s="618">
        <f t="shared" si="7"/>
        <v>13085.323803605057</v>
      </c>
      <c r="R20" s="618">
        <f t="shared" si="7"/>
        <v>24877.623803605056</v>
      </c>
      <c r="S20" s="618">
        <f t="shared" si="7"/>
        <v>36669.923803605052</v>
      </c>
      <c r="T20" s="618">
        <f t="shared" si="7"/>
        <v>48462.223803605055</v>
      </c>
      <c r="U20" s="618">
        <f t="shared" si="7"/>
        <v>60254.523803605058</v>
      </c>
      <c r="V20" s="618">
        <f t="shared" si="7"/>
        <v>72046.823803605061</v>
      </c>
      <c r="W20" s="618">
        <f t="shared" si="7"/>
        <v>83839.123803605064</v>
      </c>
      <c r="X20" s="618">
        <f t="shared" si="7"/>
        <v>95631.423803605066</v>
      </c>
      <c r="Y20" s="618">
        <f t="shared" si="7"/>
        <v>107423.72380360507</v>
      </c>
      <c r="Z20" s="618">
        <f t="shared" si="7"/>
        <v>119216.02380360507</v>
      </c>
      <c r="AA20" s="618">
        <f t="shared" si="7"/>
        <v>131008.32380360508</v>
      </c>
      <c r="AB20" s="622">
        <f t="shared" si="1"/>
        <v>711456.97951989528</v>
      </c>
    </row>
    <row r="21" spans="1:28" s="435" customFormat="1" x14ac:dyDescent="0.25"/>
    <row r="22" spans="1:28" s="435" customFormat="1" x14ac:dyDescent="0.25"/>
    <row r="23" spans="1:28" s="435" customFormat="1" ht="31.5" x14ac:dyDescent="0.25">
      <c r="A23" s="411" t="s">
        <v>448</v>
      </c>
    </row>
    <row r="24" spans="1:28" s="528" customFormat="1" ht="16.5" customHeight="1" x14ac:dyDescent="0.2">
      <c r="A24" s="412"/>
      <c r="B24" s="530" t="s">
        <v>44</v>
      </c>
      <c r="C24" s="530">
        <f t="shared" ref="C24:AB24" si="8">C3</f>
        <v>2017</v>
      </c>
      <c r="D24" s="530">
        <f t="shared" si="8"/>
        <v>2018</v>
      </c>
      <c r="E24" s="530">
        <f t="shared" si="8"/>
        <v>2019</v>
      </c>
      <c r="F24" s="530">
        <f t="shared" si="8"/>
        <v>2020</v>
      </c>
      <c r="G24" s="530">
        <f t="shared" si="8"/>
        <v>2021</v>
      </c>
      <c r="H24" s="530">
        <f t="shared" si="8"/>
        <v>2022</v>
      </c>
      <c r="I24" s="530">
        <f t="shared" si="8"/>
        <v>2023</v>
      </c>
      <c r="J24" s="530">
        <f t="shared" si="8"/>
        <v>2024</v>
      </c>
      <c r="K24" s="530">
        <f t="shared" si="8"/>
        <v>2025</v>
      </c>
      <c r="L24" s="530">
        <f t="shared" si="8"/>
        <v>2026</v>
      </c>
      <c r="M24" s="530">
        <f t="shared" si="8"/>
        <v>2027</v>
      </c>
      <c r="N24" s="530">
        <f t="shared" si="8"/>
        <v>2028</v>
      </c>
      <c r="O24" s="530">
        <f t="shared" si="8"/>
        <v>2029</v>
      </c>
      <c r="P24" s="530">
        <f t="shared" si="8"/>
        <v>2030</v>
      </c>
      <c r="Q24" s="530">
        <f t="shared" si="8"/>
        <v>2031</v>
      </c>
      <c r="R24" s="530">
        <f t="shared" si="8"/>
        <v>2032</v>
      </c>
      <c r="S24" s="530">
        <f t="shared" si="8"/>
        <v>2033</v>
      </c>
      <c r="T24" s="530">
        <f t="shared" si="8"/>
        <v>2034</v>
      </c>
      <c r="U24" s="530">
        <f t="shared" si="8"/>
        <v>2035</v>
      </c>
      <c r="V24" s="530">
        <f t="shared" si="8"/>
        <v>2036</v>
      </c>
      <c r="W24" s="530">
        <f t="shared" si="8"/>
        <v>2037</v>
      </c>
      <c r="X24" s="530">
        <f t="shared" si="8"/>
        <v>2038</v>
      </c>
      <c r="Y24" s="530">
        <f t="shared" si="8"/>
        <v>2039</v>
      </c>
      <c r="Z24" s="530">
        <f t="shared" si="8"/>
        <v>2040</v>
      </c>
      <c r="AA24" s="530">
        <f t="shared" si="8"/>
        <v>2041</v>
      </c>
      <c r="AB24" s="530" t="str">
        <f t="shared" si="8"/>
        <v>Kopā</v>
      </c>
    </row>
    <row r="25" spans="1:28" s="620" customFormat="1" ht="12.75" x14ac:dyDescent="0.2">
      <c r="A25" s="413" t="s">
        <v>450</v>
      </c>
      <c r="B25" s="615" t="s">
        <v>24</v>
      </c>
      <c r="C25" s="616">
        <f t="shared" ref="C25:AA25" si="9">SUM(C26:C27)</f>
        <v>42000</v>
      </c>
      <c r="D25" s="616">
        <f t="shared" si="9"/>
        <v>42000</v>
      </c>
      <c r="E25" s="616">
        <f t="shared" si="9"/>
        <v>42000</v>
      </c>
      <c r="F25" s="616">
        <f t="shared" si="9"/>
        <v>43799.77</v>
      </c>
      <c r="G25" s="616">
        <f t="shared" si="9"/>
        <v>43799.77</v>
      </c>
      <c r="H25" s="616">
        <f t="shared" si="9"/>
        <v>43799.77</v>
      </c>
      <c r="I25" s="616">
        <f t="shared" si="9"/>
        <v>43799.77</v>
      </c>
      <c r="J25" s="616">
        <f t="shared" si="9"/>
        <v>43799.77</v>
      </c>
      <c r="K25" s="616">
        <f t="shared" si="9"/>
        <v>43799.77</v>
      </c>
      <c r="L25" s="616">
        <f t="shared" si="9"/>
        <v>43799.77</v>
      </c>
      <c r="M25" s="616">
        <f t="shared" si="9"/>
        <v>43799.77</v>
      </c>
      <c r="N25" s="616">
        <f t="shared" si="9"/>
        <v>43799.77</v>
      </c>
      <c r="O25" s="616">
        <f t="shared" si="9"/>
        <v>43799.77</v>
      </c>
      <c r="P25" s="616">
        <f t="shared" si="9"/>
        <v>42000</v>
      </c>
      <c r="Q25" s="616">
        <f t="shared" si="9"/>
        <v>42000</v>
      </c>
      <c r="R25" s="616">
        <f t="shared" si="9"/>
        <v>42000</v>
      </c>
      <c r="S25" s="616">
        <f t="shared" si="9"/>
        <v>42000</v>
      </c>
      <c r="T25" s="616">
        <f t="shared" si="9"/>
        <v>42000</v>
      </c>
      <c r="U25" s="616">
        <f t="shared" si="9"/>
        <v>42000</v>
      </c>
      <c r="V25" s="616">
        <f t="shared" si="9"/>
        <v>42000</v>
      </c>
      <c r="W25" s="616">
        <f t="shared" si="9"/>
        <v>42000</v>
      </c>
      <c r="X25" s="616">
        <f t="shared" si="9"/>
        <v>42000</v>
      </c>
      <c r="Y25" s="616">
        <f t="shared" si="9"/>
        <v>42000</v>
      </c>
      <c r="Z25" s="616">
        <f t="shared" si="9"/>
        <v>42000</v>
      </c>
      <c r="AA25" s="616">
        <f t="shared" si="9"/>
        <v>42000</v>
      </c>
      <c r="AB25" s="622">
        <f t="shared" ref="AB25:AB32" si="10">SUM(C25:AA25)</f>
        <v>1067997.7000000002</v>
      </c>
    </row>
    <row r="26" spans="1:28" s="528" customFormat="1" ht="12.75" x14ac:dyDescent="0.2">
      <c r="A26" s="414" t="s">
        <v>449</v>
      </c>
      <c r="B26" s="530" t="s">
        <v>24</v>
      </c>
      <c r="C26" s="622">
        <f>'3.DL Naudas plūsma ar projektu'!E10</f>
        <v>42000</v>
      </c>
      <c r="D26" s="622">
        <f>'3.DL Naudas plūsma ar projektu'!F10</f>
        <v>42000</v>
      </c>
      <c r="E26" s="622">
        <f>'3.DL Naudas plūsma ar projektu'!G10</f>
        <v>42000</v>
      </c>
      <c r="F26" s="622">
        <f>'3.DL Naudas plūsma ar projektu'!H10</f>
        <v>42000</v>
      </c>
      <c r="G26" s="622">
        <f>'3.DL Naudas plūsma ar projektu'!I10</f>
        <v>42000</v>
      </c>
      <c r="H26" s="622">
        <f>'3.DL Naudas plūsma ar projektu'!J10</f>
        <v>42000</v>
      </c>
      <c r="I26" s="622">
        <f>'3.DL Naudas plūsma ar projektu'!K10</f>
        <v>42000</v>
      </c>
      <c r="J26" s="622">
        <f>'3.DL Naudas plūsma ar projektu'!L10</f>
        <v>42000</v>
      </c>
      <c r="K26" s="622">
        <f>'3.DL Naudas plūsma ar projektu'!M10</f>
        <v>42000</v>
      </c>
      <c r="L26" s="622">
        <f>'3.DL Naudas plūsma ar projektu'!N10</f>
        <v>42000</v>
      </c>
      <c r="M26" s="622">
        <f>'3.DL Naudas plūsma ar projektu'!O10</f>
        <v>42000</v>
      </c>
      <c r="N26" s="622">
        <f>'3.DL Naudas plūsma ar projektu'!P10</f>
        <v>42000</v>
      </c>
      <c r="O26" s="622">
        <f>'3.DL Naudas plūsma ar projektu'!Q10</f>
        <v>42000</v>
      </c>
      <c r="P26" s="622">
        <f>'3.DL Naudas plūsma ar projektu'!R10</f>
        <v>42000</v>
      </c>
      <c r="Q26" s="622">
        <f>'3.DL Naudas plūsma ar projektu'!S10</f>
        <v>42000</v>
      </c>
      <c r="R26" s="622">
        <f>'3.DL Naudas plūsma ar projektu'!T10</f>
        <v>42000</v>
      </c>
      <c r="S26" s="622">
        <f>'3.DL Naudas plūsma ar projektu'!U10</f>
        <v>42000</v>
      </c>
      <c r="T26" s="622">
        <f>'3.DL Naudas plūsma ar projektu'!V10</f>
        <v>42000</v>
      </c>
      <c r="U26" s="622">
        <f>'3.DL Naudas plūsma ar projektu'!W10</f>
        <v>42000</v>
      </c>
      <c r="V26" s="622">
        <f>'3.DL Naudas plūsma ar projektu'!X10</f>
        <v>42000</v>
      </c>
      <c r="W26" s="622">
        <f>'3.DL Naudas plūsma ar projektu'!Y10</f>
        <v>42000</v>
      </c>
      <c r="X26" s="622">
        <f>'3.DL Naudas plūsma ar projektu'!Z10</f>
        <v>42000</v>
      </c>
      <c r="Y26" s="622">
        <f>'3.DL Naudas plūsma ar projektu'!AA10</f>
        <v>42000</v>
      </c>
      <c r="Z26" s="622">
        <f>'3.DL Naudas plūsma ar projektu'!AB10</f>
        <v>42000</v>
      </c>
      <c r="AA26" s="622">
        <f>'3.DL Naudas plūsma ar projektu'!AC10</f>
        <v>42000</v>
      </c>
      <c r="AB26" s="622">
        <f t="shared" si="10"/>
        <v>1050000</v>
      </c>
    </row>
    <row r="27" spans="1:28" s="528" customFormat="1" ht="12.75" x14ac:dyDescent="0.2">
      <c r="A27" s="415" t="s">
        <v>545</v>
      </c>
      <c r="B27" s="530" t="s">
        <v>24</v>
      </c>
      <c r="C27" s="622">
        <f>ROUND($C34*'3.DL Naudas plūsma ar projektu'!E74,2)</f>
        <v>0</v>
      </c>
      <c r="D27" s="624">
        <f>ROUND($C34*'3.DL Naudas plūsma ar projektu'!F74,2)</f>
        <v>0</v>
      </c>
      <c r="E27" s="624">
        <f>ROUND($C34*'3.DL Naudas plūsma ar projektu'!G74,2)</f>
        <v>0</v>
      </c>
      <c r="F27" s="624">
        <f>ROUND($C34*'3.DL Naudas plūsma ar projektu'!H74,2)</f>
        <v>1799.77</v>
      </c>
      <c r="G27" s="624">
        <f>ROUND($C34*'3.DL Naudas plūsma ar projektu'!I74,2)</f>
        <v>1799.77</v>
      </c>
      <c r="H27" s="624">
        <f>ROUND($C34*'3.DL Naudas plūsma ar projektu'!J74,2)</f>
        <v>1799.77</v>
      </c>
      <c r="I27" s="624">
        <f>ROUND($C34*'3.DL Naudas plūsma ar projektu'!K74,2)</f>
        <v>1799.77</v>
      </c>
      <c r="J27" s="624">
        <f>ROUND($C34*'3.DL Naudas plūsma ar projektu'!L74,2)</f>
        <v>1799.77</v>
      </c>
      <c r="K27" s="624">
        <f>ROUND($C34*'3.DL Naudas plūsma ar projektu'!M74,2)</f>
        <v>1799.77</v>
      </c>
      <c r="L27" s="624">
        <f>ROUND($C34*'3.DL Naudas plūsma ar projektu'!N74,2)</f>
        <v>1799.77</v>
      </c>
      <c r="M27" s="624">
        <f>ROUND($C34*'3.DL Naudas plūsma ar projektu'!O74,2)</f>
        <v>1799.77</v>
      </c>
      <c r="N27" s="624">
        <f>ROUND($C34*'3.DL Naudas plūsma ar projektu'!P74,2)</f>
        <v>1799.77</v>
      </c>
      <c r="O27" s="624">
        <f>ROUND($C34*'3.DL Naudas plūsma ar projektu'!Q74,2)</f>
        <v>1799.77</v>
      </c>
      <c r="P27" s="624">
        <f>ROUND($C34*'3.DL Naudas plūsma ar projektu'!R74,2)</f>
        <v>0</v>
      </c>
      <c r="Q27" s="624">
        <f>ROUND($C34*'3.DL Naudas plūsma ar projektu'!S74,2)</f>
        <v>0</v>
      </c>
      <c r="R27" s="624">
        <f>ROUND($C34*'3.DL Naudas plūsma ar projektu'!T74,2)</f>
        <v>0</v>
      </c>
      <c r="S27" s="624">
        <f>ROUND($C34*'3.DL Naudas plūsma ar projektu'!U74,2)</f>
        <v>0</v>
      </c>
      <c r="T27" s="624">
        <f>ROUND($C34*'3.DL Naudas plūsma ar projektu'!V74,2)</f>
        <v>0</v>
      </c>
      <c r="U27" s="624">
        <f>ROUND($C34*'3.DL Naudas plūsma ar projektu'!W74,2)</f>
        <v>0</v>
      </c>
      <c r="V27" s="624">
        <f>ROUND($C34*'3.DL Naudas plūsma ar projektu'!X74,2)</f>
        <v>0</v>
      </c>
      <c r="W27" s="624">
        <f>ROUND($C34*'3.DL Naudas plūsma ar projektu'!Y74,2)</f>
        <v>0</v>
      </c>
      <c r="X27" s="624">
        <f>ROUND($C34*'3.DL Naudas plūsma ar projektu'!Z74,2)</f>
        <v>0</v>
      </c>
      <c r="Y27" s="624">
        <f>ROUND($C34*'3.DL Naudas plūsma ar projektu'!AA74,2)</f>
        <v>0</v>
      </c>
      <c r="Z27" s="624">
        <f>ROUND($C34*'3.DL Naudas plūsma ar projektu'!AB74,2)</f>
        <v>0</v>
      </c>
      <c r="AA27" s="624">
        <f>ROUND($C34*'3.DL Naudas plūsma ar projektu'!AC74,2)</f>
        <v>0</v>
      </c>
      <c r="AB27" s="624">
        <f>ROUND($C34*'3.DL Naudas plūsma ar projektu'!AD74,2)</f>
        <v>0</v>
      </c>
    </row>
    <row r="28" spans="1:28" s="620" customFormat="1" ht="12.75" x14ac:dyDescent="0.2">
      <c r="A28" s="416" t="s">
        <v>451</v>
      </c>
      <c r="B28" s="615" t="s">
        <v>24</v>
      </c>
      <c r="C28" s="618">
        <f>'3.DL Naudas plūsma ar projektu'!E22</f>
        <v>30207.7</v>
      </c>
      <c r="D28" s="618">
        <f>'3.DL Naudas plūsma ar projektu'!F22</f>
        <v>30207.7</v>
      </c>
      <c r="E28" s="618">
        <f>'3.DL Naudas plūsma ar projektu'!G22</f>
        <v>30207.7</v>
      </c>
      <c r="F28" s="618">
        <f>'3.DL Naudas plūsma ar projektu'!H22</f>
        <v>30207.7</v>
      </c>
      <c r="G28" s="618">
        <f>'3.DL Naudas plūsma ar projektu'!I22</f>
        <v>30207.7</v>
      </c>
      <c r="H28" s="618">
        <f>'3.DL Naudas plūsma ar projektu'!J22</f>
        <v>30207.7</v>
      </c>
      <c r="I28" s="618">
        <f>'3.DL Naudas plūsma ar projektu'!K22</f>
        <v>30207.7</v>
      </c>
      <c r="J28" s="618">
        <f>'3.DL Naudas plūsma ar projektu'!L22</f>
        <v>30207.7</v>
      </c>
      <c r="K28" s="618">
        <f>'3.DL Naudas plūsma ar projektu'!M22</f>
        <v>30207.7</v>
      </c>
      <c r="L28" s="618">
        <f>'3.DL Naudas plūsma ar projektu'!N22</f>
        <v>30207.7</v>
      </c>
      <c r="M28" s="618">
        <f>'3.DL Naudas plūsma ar projektu'!O22</f>
        <v>30207.7</v>
      </c>
      <c r="N28" s="618">
        <f>'3.DL Naudas plūsma ar projektu'!P22</f>
        <v>30207.7</v>
      </c>
      <c r="O28" s="618">
        <f>'3.DL Naudas plūsma ar projektu'!Q22</f>
        <v>30207.7</v>
      </c>
      <c r="P28" s="618">
        <f>'3.DL Naudas plūsma ar projektu'!R22</f>
        <v>30207.7</v>
      </c>
      <c r="Q28" s="618">
        <f>'3.DL Naudas plūsma ar projektu'!S22</f>
        <v>30207.7</v>
      </c>
      <c r="R28" s="618">
        <f>'3.DL Naudas plūsma ar projektu'!T22</f>
        <v>30207.7</v>
      </c>
      <c r="S28" s="618">
        <f>'3.DL Naudas plūsma ar projektu'!U22</f>
        <v>30207.7</v>
      </c>
      <c r="T28" s="618">
        <f>'3.DL Naudas plūsma ar projektu'!V22</f>
        <v>30207.7</v>
      </c>
      <c r="U28" s="618">
        <f>'3.DL Naudas plūsma ar projektu'!W22</f>
        <v>30207.7</v>
      </c>
      <c r="V28" s="618">
        <f>'3.DL Naudas plūsma ar projektu'!X22</f>
        <v>30207.7</v>
      </c>
      <c r="W28" s="618">
        <f>'3.DL Naudas plūsma ar projektu'!Y22</f>
        <v>30207.7</v>
      </c>
      <c r="X28" s="618">
        <f>'3.DL Naudas plūsma ar projektu'!Z22</f>
        <v>30207.7</v>
      </c>
      <c r="Y28" s="618">
        <f>'3.DL Naudas plūsma ar projektu'!AA22</f>
        <v>30207.7</v>
      </c>
      <c r="Z28" s="618">
        <f>'3.DL Naudas plūsma ar projektu'!AB22</f>
        <v>30207.7</v>
      </c>
      <c r="AA28" s="618">
        <f>'3.DL Naudas plūsma ar projektu'!AC22</f>
        <v>30207.7</v>
      </c>
      <c r="AB28" s="622">
        <f t="shared" si="10"/>
        <v>755192.49999999977</v>
      </c>
    </row>
    <row r="29" spans="1:28" s="620" customFormat="1" ht="12.75" x14ac:dyDescent="0.2">
      <c r="A29" s="416" t="s">
        <v>476</v>
      </c>
      <c r="B29" s="615" t="s">
        <v>24</v>
      </c>
      <c r="C29" s="616">
        <f>C25-C28</f>
        <v>11792.3</v>
      </c>
      <c r="D29" s="616">
        <f t="shared" ref="D29:AA29" si="11">D25-D28</f>
        <v>11792.3</v>
      </c>
      <c r="E29" s="616">
        <f t="shared" si="11"/>
        <v>11792.3</v>
      </c>
      <c r="F29" s="616">
        <f t="shared" si="11"/>
        <v>13592.069999999996</v>
      </c>
      <c r="G29" s="616">
        <f t="shared" si="11"/>
        <v>13592.069999999996</v>
      </c>
      <c r="H29" s="616">
        <f t="shared" si="11"/>
        <v>13592.069999999996</v>
      </c>
      <c r="I29" s="616">
        <f t="shared" si="11"/>
        <v>13592.069999999996</v>
      </c>
      <c r="J29" s="616">
        <f t="shared" si="11"/>
        <v>13592.069999999996</v>
      </c>
      <c r="K29" s="616">
        <f t="shared" si="11"/>
        <v>13592.069999999996</v>
      </c>
      <c r="L29" s="616">
        <f t="shared" si="11"/>
        <v>13592.069999999996</v>
      </c>
      <c r="M29" s="616">
        <f t="shared" si="11"/>
        <v>13592.069999999996</v>
      </c>
      <c r="N29" s="616">
        <f t="shared" si="11"/>
        <v>13592.069999999996</v>
      </c>
      <c r="O29" s="616">
        <f t="shared" si="11"/>
        <v>13592.069999999996</v>
      </c>
      <c r="P29" s="616">
        <f t="shared" si="11"/>
        <v>11792.3</v>
      </c>
      <c r="Q29" s="616">
        <f t="shared" si="11"/>
        <v>11792.3</v>
      </c>
      <c r="R29" s="616">
        <f t="shared" si="11"/>
        <v>11792.3</v>
      </c>
      <c r="S29" s="616">
        <f t="shared" si="11"/>
        <v>11792.3</v>
      </c>
      <c r="T29" s="616">
        <f t="shared" si="11"/>
        <v>11792.3</v>
      </c>
      <c r="U29" s="616">
        <f t="shared" si="11"/>
        <v>11792.3</v>
      </c>
      <c r="V29" s="616">
        <f t="shared" si="11"/>
        <v>11792.3</v>
      </c>
      <c r="W29" s="616">
        <f t="shared" si="11"/>
        <v>11792.3</v>
      </c>
      <c r="X29" s="616">
        <f t="shared" si="11"/>
        <v>11792.3</v>
      </c>
      <c r="Y29" s="616">
        <f t="shared" si="11"/>
        <v>11792.3</v>
      </c>
      <c r="Z29" s="616">
        <f t="shared" si="11"/>
        <v>11792.3</v>
      </c>
      <c r="AA29" s="616">
        <f t="shared" si="11"/>
        <v>11792.3</v>
      </c>
      <c r="AB29" s="622">
        <f t="shared" si="10"/>
        <v>312805.19999999984</v>
      </c>
    </row>
    <row r="30" spans="1:28" s="528" customFormat="1" ht="12.75" x14ac:dyDescent="0.2">
      <c r="A30" s="407" t="s">
        <v>475</v>
      </c>
      <c r="B30" s="530" t="s">
        <v>24</v>
      </c>
      <c r="C30" s="622">
        <f>'4.DL Projekta_finansiala_ilgtsp'!F30</f>
        <v>0</v>
      </c>
      <c r="D30" s="622">
        <f>'4.DL Projekta_finansiala_ilgtsp'!G30</f>
        <v>500</v>
      </c>
      <c r="E30" s="622">
        <f>'4.DL Projekta_finansiala_ilgtsp'!H30</f>
        <v>1000</v>
      </c>
      <c r="F30" s="622">
        <f>'4.DL Projekta_finansiala_ilgtsp'!I30</f>
        <v>900</v>
      </c>
      <c r="G30" s="622">
        <f>'4.DL Projekta_finansiala_ilgtsp'!J30</f>
        <v>800</v>
      </c>
      <c r="H30" s="622">
        <f>'4.DL Projekta_finansiala_ilgtsp'!K30</f>
        <v>700</v>
      </c>
      <c r="I30" s="622">
        <f>'4.DL Projekta_finansiala_ilgtsp'!L30</f>
        <v>600</v>
      </c>
      <c r="J30" s="622">
        <f>'4.DL Projekta_finansiala_ilgtsp'!M30</f>
        <v>500</v>
      </c>
      <c r="K30" s="622">
        <f>'4.DL Projekta_finansiala_ilgtsp'!N30</f>
        <v>400</v>
      </c>
      <c r="L30" s="622">
        <f>'4.DL Projekta_finansiala_ilgtsp'!O30</f>
        <v>300</v>
      </c>
      <c r="M30" s="622">
        <f>'4.DL Projekta_finansiala_ilgtsp'!P30</f>
        <v>200</v>
      </c>
      <c r="N30" s="622">
        <f>'4.DL Projekta_finansiala_ilgtsp'!Q30</f>
        <v>100</v>
      </c>
      <c r="O30" s="622">
        <f>'4.DL Projekta_finansiala_ilgtsp'!R30</f>
        <v>0</v>
      </c>
      <c r="P30" s="622">
        <f>'4.DL Projekta_finansiala_ilgtsp'!S30</f>
        <v>0</v>
      </c>
      <c r="Q30" s="622">
        <f>'4.DL Projekta_finansiala_ilgtsp'!T30</f>
        <v>0</v>
      </c>
      <c r="R30" s="622">
        <f>'4.DL Projekta_finansiala_ilgtsp'!U30</f>
        <v>0</v>
      </c>
      <c r="S30" s="622">
        <f>'4.DL Projekta_finansiala_ilgtsp'!V30</f>
        <v>0</v>
      </c>
      <c r="T30" s="622">
        <f>'4.DL Projekta_finansiala_ilgtsp'!W30</f>
        <v>0</v>
      </c>
      <c r="U30" s="622">
        <f>'4.DL Projekta_finansiala_ilgtsp'!X30</f>
        <v>0</v>
      </c>
      <c r="V30" s="622">
        <f>'4.DL Projekta_finansiala_ilgtsp'!Y30</f>
        <v>0</v>
      </c>
      <c r="W30" s="622">
        <f>'4.DL Projekta_finansiala_ilgtsp'!Z30</f>
        <v>0</v>
      </c>
      <c r="X30" s="622">
        <f>'4.DL Projekta_finansiala_ilgtsp'!AA30</f>
        <v>0</v>
      </c>
      <c r="Y30" s="622">
        <f>'4.DL Projekta_finansiala_ilgtsp'!AB30</f>
        <v>0</v>
      </c>
      <c r="Z30" s="622">
        <f>'4.DL Projekta_finansiala_ilgtsp'!AC30</f>
        <v>0</v>
      </c>
      <c r="AA30" s="622">
        <f>'4.DL Projekta_finansiala_ilgtsp'!AD30</f>
        <v>0</v>
      </c>
      <c r="AB30" s="622">
        <f t="shared" si="10"/>
        <v>6000</v>
      </c>
    </row>
    <row r="31" spans="1:28" s="528" customFormat="1" ht="12.75" x14ac:dyDescent="0.2">
      <c r="A31" s="414" t="s">
        <v>477</v>
      </c>
      <c r="B31" s="530" t="s">
        <v>24</v>
      </c>
      <c r="C31" s="622">
        <f>'3.DL Naudas plūsma ar projektu'!E74+'2.DL Naudas plūsma bez projekta'!E65</f>
        <v>0</v>
      </c>
      <c r="D31" s="622">
        <f>'3.DL Naudas plūsma ar projektu'!F74+'2.DL Naudas plūsma bez projekta'!F65</f>
        <v>0</v>
      </c>
      <c r="E31" s="622">
        <f>'3.DL Naudas plūsma ar projektu'!G74+'2.DL Naudas plūsma bez projekta'!G65</f>
        <v>0</v>
      </c>
      <c r="F31" s="622">
        <f>'3.DL Naudas plūsma ar projektu'!H74+'2.DL Naudas plūsma bez projekta'!H65</f>
        <v>10000</v>
      </c>
      <c r="G31" s="622">
        <f>'3.DL Naudas plūsma ar projektu'!I74+'2.DL Naudas plūsma bez projekta'!I65</f>
        <v>10000</v>
      </c>
      <c r="H31" s="622">
        <f>'3.DL Naudas plūsma ar projektu'!J74+'2.DL Naudas plūsma bez projekta'!J65</f>
        <v>10000</v>
      </c>
      <c r="I31" s="622">
        <f>'3.DL Naudas plūsma ar projektu'!K74+'2.DL Naudas plūsma bez projekta'!K65</f>
        <v>10000</v>
      </c>
      <c r="J31" s="622">
        <f>'3.DL Naudas plūsma ar projektu'!L74+'2.DL Naudas plūsma bez projekta'!L65</f>
        <v>10000</v>
      </c>
      <c r="K31" s="622">
        <f>'3.DL Naudas plūsma ar projektu'!M74+'2.DL Naudas plūsma bez projekta'!M65</f>
        <v>10000</v>
      </c>
      <c r="L31" s="622">
        <f>'3.DL Naudas plūsma ar projektu'!N74+'2.DL Naudas plūsma bez projekta'!N65</f>
        <v>10000</v>
      </c>
      <c r="M31" s="622">
        <f>'3.DL Naudas plūsma ar projektu'!O74+'2.DL Naudas plūsma bez projekta'!O65</f>
        <v>10000</v>
      </c>
      <c r="N31" s="622">
        <f>'3.DL Naudas plūsma ar projektu'!P74+'2.DL Naudas plūsma bez projekta'!P65</f>
        <v>10000</v>
      </c>
      <c r="O31" s="622">
        <f>'3.DL Naudas plūsma ar projektu'!Q74+'2.DL Naudas plūsma bez projekta'!Q65</f>
        <v>10000</v>
      </c>
      <c r="P31" s="622">
        <f>'3.DL Naudas plūsma ar projektu'!R74+'2.DL Naudas plūsma bez projekta'!R65</f>
        <v>0</v>
      </c>
      <c r="Q31" s="622">
        <f>'3.DL Naudas plūsma ar projektu'!S74+'2.DL Naudas plūsma bez projekta'!S65</f>
        <v>0</v>
      </c>
      <c r="R31" s="622">
        <f>'3.DL Naudas plūsma ar projektu'!T74+'2.DL Naudas plūsma bez projekta'!T65</f>
        <v>0</v>
      </c>
      <c r="S31" s="622">
        <f>'3.DL Naudas plūsma ar projektu'!U74+'2.DL Naudas plūsma bez projekta'!U65</f>
        <v>0</v>
      </c>
      <c r="T31" s="622">
        <f>'3.DL Naudas plūsma ar projektu'!V74+'2.DL Naudas plūsma bez projekta'!V65</f>
        <v>0</v>
      </c>
      <c r="U31" s="622">
        <f>'3.DL Naudas plūsma ar projektu'!W74+'2.DL Naudas plūsma bez projekta'!W65</f>
        <v>0</v>
      </c>
      <c r="V31" s="622">
        <f>'3.DL Naudas plūsma ar projektu'!X74+'2.DL Naudas plūsma bez projekta'!X65</f>
        <v>0</v>
      </c>
      <c r="W31" s="622">
        <f>'3.DL Naudas plūsma ar projektu'!Y74+'2.DL Naudas plūsma bez projekta'!Y65</f>
        <v>0</v>
      </c>
      <c r="X31" s="622">
        <f>'3.DL Naudas plūsma ar projektu'!Z74+'2.DL Naudas plūsma bez projekta'!Z65</f>
        <v>0</v>
      </c>
      <c r="Y31" s="622">
        <f>'3.DL Naudas plūsma ar projektu'!AA74+'2.DL Naudas plūsma bez projekta'!AA65</f>
        <v>0</v>
      </c>
      <c r="Z31" s="622">
        <f>'3.DL Naudas plūsma ar projektu'!AB74+'2.DL Naudas plūsma bez projekta'!AB65</f>
        <v>0</v>
      </c>
      <c r="AA31" s="622">
        <f>'3.DL Naudas plūsma ar projektu'!AC74+'2.DL Naudas plūsma bez projekta'!AC65</f>
        <v>0</v>
      </c>
      <c r="AB31" s="622">
        <f t="shared" si="10"/>
        <v>100000</v>
      </c>
    </row>
    <row r="32" spans="1:28" s="620" customFormat="1" ht="12.75" x14ac:dyDescent="0.2">
      <c r="A32" s="417" t="s">
        <v>435</v>
      </c>
      <c r="B32" s="615" t="s">
        <v>24</v>
      </c>
      <c r="C32" s="616">
        <f>C29-C30-C31</f>
        <v>11792.3</v>
      </c>
      <c r="D32" s="616">
        <f t="shared" ref="D32:AA32" si="12">D29-D30-D31</f>
        <v>11292.3</v>
      </c>
      <c r="E32" s="616">
        <f t="shared" si="12"/>
        <v>10792.3</v>
      </c>
      <c r="F32" s="616">
        <f t="shared" si="12"/>
        <v>2692.0699999999961</v>
      </c>
      <c r="G32" s="616">
        <f t="shared" si="12"/>
        <v>2792.0699999999961</v>
      </c>
      <c r="H32" s="616">
        <f t="shared" si="12"/>
        <v>2892.0699999999961</v>
      </c>
      <c r="I32" s="616">
        <f t="shared" si="12"/>
        <v>2992.0699999999961</v>
      </c>
      <c r="J32" s="616">
        <f t="shared" si="12"/>
        <v>3092.0699999999961</v>
      </c>
      <c r="K32" s="616">
        <f t="shared" si="12"/>
        <v>3192.0699999999961</v>
      </c>
      <c r="L32" s="616">
        <f t="shared" si="12"/>
        <v>3292.0699999999961</v>
      </c>
      <c r="M32" s="616">
        <f t="shared" si="12"/>
        <v>3392.0699999999961</v>
      </c>
      <c r="N32" s="616">
        <f t="shared" si="12"/>
        <v>3492.0699999999961</v>
      </c>
      <c r="O32" s="616">
        <f t="shared" si="12"/>
        <v>3592.0699999999961</v>
      </c>
      <c r="P32" s="616">
        <f t="shared" si="12"/>
        <v>11792.3</v>
      </c>
      <c r="Q32" s="616">
        <f t="shared" si="12"/>
        <v>11792.3</v>
      </c>
      <c r="R32" s="616">
        <f t="shared" si="12"/>
        <v>11792.3</v>
      </c>
      <c r="S32" s="616">
        <f t="shared" si="12"/>
        <v>11792.3</v>
      </c>
      <c r="T32" s="616">
        <f t="shared" si="12"/>
        <v>11792.3</v>
      </c>
      <c r="U32" s="616">
        <f t="shared" si="12"/>
        <v>11792.3</v>
      </c>
      <c r="V32" s="616">
        <f t="shared" si="12"/>
        <v>11792.3</v>
      </c>
      <c r="W32" s="616">
        <f t="shared" si="12"/>
        <v>11792.3</v>
      </c>
      <c r="X32" s="616">
        <f t="shared" si="12"/>
        <v>11792.3</v>
      </c>
      <c r="Y32" s="616">
        <f t="shared" si="12"/>
        <v>11792.3</v>
      </c>
      <c r="Z32" s="616">
        <f t="shared" si="12"/>
        <v>11792.3</v>
      </c>
      <c r="AA32" s="616">
        <f t="shared" si="12"/>
        <v>11792.3</v>
      </c>
      <c r="AB32" s="622">
        <f t="shared" si="10"/>
        <v>206805.19999999987</v>
      </c>
    </row>
    <row r="33" spans="1:3" s="435" customFormat="1" x14ac:dyDescent="0.25"/>
    <row r="34" spans="1:3" s="435" customFormat="1" x14ac:dyDescent="0.25">
      <c r="A34" s="528" t="s">
        <v>452</v>
      </c>
      <c r="C34" s="735">
        <f>'1.DL Projekta budžets'!I16/'1.DL Projekta budžets'!G16</f>
        <v>0.17997711901802549</v>
      </c>
    </row>
    <row r="35" spans="1:3" s="435" customFormat="1" x14ac:dyDescent="0.25"/>
  </sheetData>
  <sheetProtection algorithmName="SHA-512" hashValue="sAJq8n9ispHwx2EZJM7go/p8DDTI1K3R9yD1guaLjq0RYIN+TDsrC/xjHkBKWwnvz+sinwwEjCXN709GoCvj7A==" saltValue="4d2a9/OwRUnS58hluE6usw==" spinCount="100000" sheet="1" objects="1" scenarios="1" formatCells="0" formatColumns="0" formatRows="0"/>
  <mergeCells count="2">
    <mergeCell ref="A1:D1"/>
    <mergeCell ref="A2:I2"/>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33"/>
  <sheetViews>
    <sheetView tabSelected="1" workbookViewId="0">
      <selection activeCell="G21" sqref="G21"/>
    </sheetView>
  </sheetViews>
  <sheetFormatPr defaultRowHeight="15" x14ac:dyDescent="0.25"/>
  <cols>
    <col min="1" max="1" width="9.140625" style="430"/>
    <col min="2" max="2" width="34.7109375" style="430" customWidth="1"/>
    <col min="3" max="3" width="9.140625" style="430"/>
    <col min="4" max="28" width="9.28515625" style="430" bestFit="1" customWidth="1"/>
    <col min="29" max="29" width="9.85546875" style="430" bestFit="1" customWidth="1"/>
    <col min="30" max="16384" width="9.140625" style="430"/>
  </cols>
  <sheetData>
    <row r="1" spans="1:30" s="435" customFormat="1" ht="26.25" x14ac:dyDescent="0.25">
      <c r="A1" s="933" t="s">
        <v>119</v>
      </c>
      <c r="B1" s="933"/>
      <c r="C1" s="933"/>
      <c r="D1" s="188"/>
      <c r="E1" s="189"/>
      <c r="F1" s="188"/>
      <c r="G1" s="188"/>
      <c r="H1" s="188"/>
      <c r="I1" s="188"/>
      <c r="J1" s="188"/>
      <c r="K1" s="188"/>
      <c r="L1" s="188"/>
      <c r="M1" s="188"/>
      <c r="N1" s="188"/>
      <c r="O1" s="188"/>
      <c r="P1" s="188"/>
      <c r="Q1" s="188"/>
      <c r="R1" s="188"/>
      <c r="S1" s="188"/>
      <c r="T1" s="188"/>
      <c r="U1" s="188"/>
      <c r="V1" s="188"/>
      <c r="W1" s="188"/>
      <c r="X1" s="188"/>
      <c r="Y1" s="188"/>
      <c r="Z1" s="188"/>
      <c r="AA1" s="188"/>
      <c r="AB1" s="188"/>
      <c r="AC1" s="188"/>
    </row>
    <row r="2" spans="1:30" s="435" customFormat="1" ht="21" x14ac:dyDescent="0.25">
      <c r="A2" s="934" t="s">
        <v>320</v>
      </c>
      <c r="B2" s="934"/>
      <c r="C2" s="934"/>
      <c r="D2" s="934"/>
      <c r="E2" s="934"/>
      <c r="F2" s="934"/>
      <c r="G2" s="934"/>
      <c r="H2" s="934"/>
      <c r="I2" s="742"/>
      <c r="J2" s="742"/>
      <c r="K2" s="742"/>
      <c r="L2" s="742"/>
      <c r="M2" s="742"/>
      <c r="N2" s="742"/>
      <c r="O2" s="742"/>
      <c r="P2" s="742"/>
      <c r="Q2" s="742"/>
      <c r="R2" s="742"/>
      <c r="S2" s="188"/>
      <c r="T2" s="188"/>
      <c r="U2" s="188"/>
      <c r="V2" s="188"/>
      <c r="W2" s="188"/>
      <c r="X2" s="188"/>
      <c r="Y2" s="188"/>
      <c r="Z2" s="188"/>
      <c r="AA2" s="188"/>
      <c r="AB2" s="188"/>
      <c r="AC2" s="188"/>
    </row>
    <row r="3" spans="1:30" s="435" customFormat="1" ht="15.75" x14ac:dyDescent="0.25">
      <c r="A3" s="190"/>
      <c r="B3" s="12"/>
      <c r="C3" s="12"/>
      <c r="D3" s="741">
        <f>'4.DL Projekta_finansiala_ilgtsp'!F4</f>
        <v>0</v>
      </c>
      <c r="E3" s="741">
        <f>'4.DL Projekta_finansiala_ilgtsp'!G4</f>
        <v>1</v>
      </c>
      <c r="F3" s="741">
        <f>'4.DL Projekta_finansiala_ilgtsp'!H4</f>
        <v>2</v>
      </c>
      <c r="G3" s="741">
        <f>'4.DL Projekta_finansiala_ilgtsp'!I4</f>
        <v>3</v>
      </c>
      <c r="H3" s="741">
        <f>'4.DL Projekta_finansiala_ilgtsp'!J4</f>
        <v>4</v>
      </c>
      <c r="I3" s="741">
        <f>'4.DL Projekta_finansiala_ilgtsp'!K4</f>
        <v>5</v>
      </c>
      <c r="J3" s="741">
        <f>'4.DL Projekta_finansiala_ilgtsp'!L4</f>
        <v>6</v>
      </c>
      <c r="K3" s="741">
        <f>'4.DL Projekta_finansiala_ilgtsp'!M4</f>
        <v>7</v>
      </c>
      <c r="L3" s="741">
        <f>'4.DL Projekta_finansiala_ilgtsp'!N4</f>
        <v>8</v>
      </c>
      <c r="M3" s="741">
        <f>'4.DL Projekta_finansiala_ilgtsp'!O4</f>
        <v>9</v>
      </c>
      <c r="N3" s="741">
        <f>'4.DL Projekta_finansiala_ilgtsp'!P4</f>
        <v>10</v>
      </c>
      <c r="O3" s="741">
        <f>'4.DL Projekta_finansiala_ilgtsp'!Q4</f>
        <v>11</v>
      </c>
      <c r="P3" s="741">
        <f>'4.DL Projekta_finansiala_ilgtsp'!R4</f>
        <v>12</v>
      </c>
      <c r="Q3" s="741">
        <f>'4.DL Projekta_finansiala_ilgtsp'!S4</f>
        <v>13</v>
      </c>
      <c r="R3" s="741">
        <f>'4.DL Projekta_finansiala_ilgtsp'!T4</f>
        <v>14</v>
      </c>
      <c r="S3" s="741">
        <f>'4.DL Projekta_finansiala_ilgtsp'!U4</f>
        <v>15</v>
      </c>
      <c r="T3" s="741">
        <f>'4.DL Projekta_finansiala_ilgtsp'!V4</f>
        <v>16</v>
      </c>
      <c r="U3" s="741">
        <f>'4.DL Projekta_finansiala_ilgtsp'!W4</f>
        <v>17</v>
      </c>
      <c r="V3" s="741">
        <f>'4.DL Projekta_finansiala_ilgtsp'!X4</f>
        <v>18</v>
      </c>
      <c r="W3" s="741">
        <f>'4.DL Projekta_finansiala_ilgtsp'!Y4</f>
        <v>19</v>
      </c>
      <c r="X3" s="741">
        <f>'4.DL Projekta_finansiala_ilgtsp'!Z4</f>
        <v>20</v>
      </c>
      <c r="Y3" s="741">
        <f>'4.DL Projekta_finansiala_ilgtsp'!AA4</f>
        <v>21</v>
      </c>
      <c r="Z3" s="741">
        <f>'4.DL Projekta_finansiala_ilgtsp'!AB4</f>
        <v>22</v>
      </c>
      <c r="AA3" s="741">
        <f>'4.DL Projekta_finansiala_ilgtsp'!AC4</f>
        <v>23</v>
      </c>
      <c r="AB3" s="741">
        <f>'4.DL Projekta_finansiala_ilgtsp'!AD4</f>
        <v>24</v>
      </c>
      <c r="AC3" s="126"/>
    </row>
    <row r="4" spans="1:30" s="435" customFormat="1" x14ac:dyDescent="0.25">
      <c r="A4" s="191"/>
      <c r="B4" s="24"/>
      <c r="C4" s="24" t="s">
        <v>321</v>
      </c>
      <c r="D4" s="741">
        <f>Titullapa!D9</f>
        <v>2017</v>
      </c>
      <c r="E4" s="741">
        <f>1+D4</f>
        <v>2018</v>
      </c>
      <c r="F4" s="741">
        <f t="shared" ref="F4:AB4" si="0">1+E4</f>
        <v>2019</v>
      </c>
      <c r="G4" s="741">
        <f t="shared" si="0"/>
        <v>2020</v>
      </c>
      <c r="H4" s="741">
        <f t="shared" si="0"/>
        <v>2021</v>
      </c>
      <c r="I4" s="741">
        <f t="shared" si="0"/>
        <v>2022</v>
      </c>
      <c r="J4" s="741">
        <f t="shared" si="0"/>
        <v>2023</v>
      </c>
      <c r="K4" s="741">
        <f t="shared" si="0"/>
        <v>2024</v>
      </c>
      <c r="L4" s="741">
        <f t="shared" si="0"/>
        <v>2025</v>
      </c>
      <c r="M4" s="741">
        <f t="shared" si="0"/>
        <v>2026</v>
      </c>
      <c r="N4" s="741">
        <f t="shared" si="0"/>
        <v>2027</v>
      </c>
      <c r="O4" s="741">
        <f t="shared" si="0"/>
        <v>2028</v>
      </c>
      <c r="P4" s="741">
        <f t="shared" si="0"/>
        <v>2029</v>
      </c>
      <c r="Q4" s="741">
        <f t="shared" si="0"/>
        <v>2030</v>
      </c>
      <c r="R4" s="741">
        <f t="shared" si="0"/>
        <v>2031</v>
      </c>
      <c r="S4" s="741">
        <f t="shared" si="0"/>
        <v>2032</v>
      </c>
      <c r="T4" s="741">
        <f t="shared" si="0"/>
        <v>2033</v>
      </c>
      <c r="U4" s="741">
        <f t="shared" si="0"/>
        <v>2034</v>
      </c>
      <c r="V4" s="741">
        <f t="shared" si="0"/>
        <v>2035</v>
      </c>
      <c r="W4" s="741">
        <f t="shared" si="0"/>
        <v>2036</v>
      </c>
      <c r="X4" s="741">
        <f t="shared" si="0"/>
        <v>2037</v>
      </c>
      <c r="Y4" s="741">
        <f t="shared" si="0"/>
        <v>2038</v>
      </c>
      <c r="Z4" s="741">
        <f t="shared" si="0"/>
        <v>2039</v>
      </c>
      <c r="AA4" s="741">
        <f t="shared" si="0"/>
        <v>2040</v>
      </c>
      <c r="AB4" s="741">
        <f t="shared" si="0"/>
        <v>2041</v>
      </c>
      <c r="AC4" s="144" t="s">
        <v>45</v>
      </c>
    </row>
    <row r="5" spans="1:30" s="435" customFormat="1" x14ac:dyDescent="0.25">
      <c r="A5" s="128"/>
      <c r="B5" s="67"/>
      <c r="C5" s="32"/>
      <c r="D5" s="67"/>
      <c r="E5" s="192"/>
      <c r="F5" s="67"/>
      <c r="G5" s="67"/>
      <c r="H5" s="67"/>
      <c r="I5" s="67"/>
      <c r="J5" s="67"/>
      <c r="K5" s="67"/>
      <c r="L5" s="67"/>
      <c r="M5" s="67"/>
      <c r="N5" s="67"/>
      <c r="O5" s="67"/>
      <c r="P5" s="67"/>
      <c r="Q5" s="67"/>
      <c r="R5" s="67"/>
      <c r="S5" s="67"/>
      <c r="T5" s="67"/>
      <c r="U5" s="67"/>
      <c r="V5" s="67"/>
      <c r="W5" s="67"/>
      <c r="X5" s="67"/>
      <c r="Y5" s="67"/>
      <c r="Z5" s="67"/>
      <c r="AA5" s="67"/>
      <c r="AB5" s="67"/>
      <c r="AC5" s="67"/>
    </row>
    <row r="6" spans="1:30" s="435" customFormat="1" x14ac:dyDescent="0.25">
      <c r="A6" s="193">
        <v>1</v>
      </c>
      <c r="B6" s="73" t="s">
        <v>332</v>
      </c>
      <c r="C6" s="194" t="s">
        <v>24</v>
      </c>
      <c r="D6" s="345">
        <f t="shared" ref="D6:AB6" si="1">SUM(D7:D15)</f>
        <v>7500</v>
      </c>
      <c r="E6" s="345">
        <f t="shared" si="1"/>
        <v>7500</v>
      </c>
      <c r="F6" s="345">
        <f t="shared" si="1"/>
        <v>7500</v>
      </c>
      <c r="G6" s="345">
        <f t="shared" si="1"/>
        <v>7500</v>
      </c>
      <c r="H6" s="345">
        <f t="shared" si="1"/>
        <v>7500</v>
      </c>
      <c r="I6" s="345">
        <f t="shared" si="1"/>
        <v>7500</v>
      </c>
      <c r="J6" s="345">
        <f t="shared" si="1"/>
        <v>7500</v>
      </c>
      <c r="K6" s="345">
        <f t="shared" si="1"/>
        <v>7500</v>
      </c>
      <c r="L6" s="345">
        <f t="shared" si="1"/>
        <v>7500</v>
      </c>
      <c r="M6" s="345">
        <f t="shared" si="1"/>
        <v>7500</v>
      </c>
      <c r="N6" s="345">
        <f t="shared" si="1"/>
        <v>7500</v>
      </c>
      <c r="O6" s="345">
        <f t="shared" si="1"/>
        <v>7500</v>
      </c>
      <c r="P6" s="345">
        <f t="shared" si="1"/>
        <v>7500</v>
      </c>
      <c r="Q6" s="345">
        <f t="shared" si="1"/>
        <v>7500</v>
      </c>
      <c r="R6" s="345">
        <f t="shared" si="1"/>
        <v>7500</v>
      </c>
      <c r="S6" s="345">
        <f t="shared" si="1"/>
        <v>7500</v>
      </c>
      <c r="T6" s="345">
        <f t="shared" si="1"/>
        <v>7500</v>
      </c>
      <c r="U6" s="345">
        <f t="shared" si="1"/>
        <v>7500</v>
      </c>
      <c r="V6" s="345">
        <f t="shared" si="1"/>
        <v>7500</v>
      </c>
      <c r="W6" s="345">
        <f t="shared" si="1"/>
        <v>7500</v>
      </c>
      <c r="X6" s="345">
        <f t="shared" si="1"/>
        <v>7500</v>
      </c>
      <c r="Y6" s="345">
        <f t="shared" si="1"/>
        <v>7500</v>
      </c>
      <c r="Z6" s="345">
        <f t="shared" si="1"/>
        <v>7500</v>
      </c>
      <c r="AA6" s="345">
        <f t="shared" si="1"/>
        <v>7500</v>
      </c>
      <c r="AB6" s="345">
        <f t="shared" si="1"/>
        <v>7500</v>
      </c>
      <c r="AC6" s="346">
        <f t="shared" ref="AC6:AC15" si="2">SUM(D6:AB6)</f>
        <v>187500</v>
      </c>
    </row>
    <row r="7" spans="1:30" x14ac:dyDescent="0.25">
      <c r="A7" s="123" t="s">
        <v>31</v>
      </c>
      <c r="B7" s="195" t="s">
        <v>322</v>
      </c>
      <c r="C7" s="71" t="s">
        <v>24</v>
      </c>
      <c r="D7" s="347">
        <v>7500</v>
      </c>
      <c r="E7" s="347">
        <v>7500</v>
      </c>
      <c r="F7" s="347">
        <v>7500</v>
      </c>
      <c r="G7" s="347">
        <v>7500</v>
      </c>
      <c r="H7" s="347">
        <v>7500</v>
      </c>
      <c r="I7" s="347">
        <v>7500</v>
      </c>
      <c r="J7" s="347">
        <v>7500</v>
      </c>
      <c r="K7" s="347">
        <v>7500</v>
      </c>
      <c r="L7" s="347">
        <v>7500</v>
      </c>
      <c r="M7" s="347">
        <v>7500</v>
      </c>
      <c r="N7" s="347">
        <v>7500</v>
      </c>
      <c r="O7" s="347">
        <v>7500</v>
      </c>
      <c r="P7" s="347">
        <v>7500</v>
      </c>
      <c r="Q7" s="347">
        <v>7500</v>
      </c>
      <c r="R7" s="347">
        <v>7500</v>
      </c>
      <c r="S7" s="347">
        <v>7500</v>
      </c>
      <c r="T7" s="347">
        <v>7500</v>
      </c>
      <c r="U7" s="347">
        <v>7500</v>
      </c>
      <c r="V7" s="347">
        <v>7500</v>
      </c>
      <c r="W7" s="347">
        <v>7500</v>
      </c>
      <c r="X7" s="347">
        <v>7500</v>
      </c>
      <c r="Y7" s="347">
        <v>7500</v>
      </c>
      <c r="Z7" s="347">
        <v>7500</v>
      </c>
      <c r="AA7" s="347">
        <v>7500</v>
      </c>
      <c r="AB7" s="347">
        <v>7500</v>
      </c>
      <c r="AC7" s="348">
        <f t="shared" si="2"/>
        <v>187500</v>
      </c>
      <c r="AD7" s="435"/>
    </row>
    <row r="8" spans="1:30" x14ac:dyDescent="0.25">
      <c r="A8" s="123" t="s">
        <v>32</v>
      </c>
      <c r="B8" s="195" t="s">
        <v>322</v>
      </c>
      <c r="C8" s="71" t="s">
        <v>24</v>
      </c>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8">
        <f t="shared" si="2"/>
        <v>0</v>
      </c>
      <c r="AD8" s="435"/>
    </row>
    <row r="9" spans="1:30" x14ac:dyDescent="0.25">
      <c r="A9" s="123" t="s">
        <v>93</v>
      </c>
      <c r="B9" s="195" t="s">
        <v>322</v>
      </c>
      <c r="C9" s="71" t="s">
        <v>24</v>
      </c>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8">
        <f t="shared" si="2"/>
        <v>0</v>
      </c>
      <c r="AD9" s="435"/>
    </row>
    <row r="10" spans="1:30" x14ac:dyDescent="0.25">
      <c r="A10" s="123" t="s">
        <v>158</v>
      </c>
      <c r="B10" s="195" t="s">
        <v>322</v>
      </c>
      <c r="C10" s="71" t="s">
        <v>24</v>
      </c>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8">
        <f t="shared" si="2"/>
        <v>0</v>
      </c>
      <c r="AD10" s="435"/>
    </row>
    <row r="11" spans="1:30" x14ac:dyDescent="0.25">
      <c r="A11" s="123" t="s">
        <v>94</v>
      </c>
      <c r="B11" s="195" t="s">
        <v>322</v>
      </c>
      <c r="C11" s="71" t="s">
        <v>24</v>
      </c>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8">
        <f t="shared" si="2"/>
        <v>0</v>
      </c>
      <c r="AD11" s="435"/>
    </row>
    <row r="12" spans="1:30" x14ac:dyDescent="0.25">
      <c r="A12" s="123" t="s">
        <v>95</v>
      </c>
      <c r="B12" s="195" t="s">
        <v>322</v>
      </c>
      <c r="C12" s="71" t="s">
        <v>24</v>
      </c>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8">
        <f t="shared" si="2"/>
        <v>0</v>
      </c>
      <c r="AD12" s="435"/>
    </row>
    <row r="13" spans="1:30" x14ac:dyDescent="0.25">
      <c r="A13" s="123" t="s">
        <v>161</v>
      </c>
      <c r="B13" s="195" t="s">
        <v>322</v>
      </c>
      <c r="C13" s="71" t="s">
        <v>24</v>
      </c>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8">
        <f t="shared" si="2"/>
        <v>0</v>
      </c>
      <c r="AD13" s="435"/>
    </row>
    <row r="14" spans="1:30" x14ac:dyDescent="0.25">
      <c r="A14" s="123" t="s">
        <v>323</v>
      </c>
      <c r="B14" s="195" t="s">
        <v>322</v>
      </c>
      <c r="C14" s="71" t="s">
        <v>24</v>
      </c>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8">
        <f t="shared" si="2"/>
        <v>0</v>
      </c>
      <c r="AD14" s="435"/>
    </row>
    <row r="15" spans="1:30" x14ac:dyDescent="0.25">
      <c r="A15" s="123" t="s">
        <v>324</v>
      </c>
      <c r="B15" s="195" t="s">
        <v>322</v>
      </c>
      <c r="C15" s="71" t="s">
        <v>24</v>
      </c>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8">
        <f t="shared" si="2"/>
        <v>0</v>
      </c>
      <c r="AD15" s="435"/>
    </row>
    <row r="16" spans="1:30" s="435" customFormat="1" x14ac:dyDescent="0.25">
      <c r="A16" s="193">
        <v>2</v>
      </c>
      <c r="B16" s="73" t="s">
        <v>387</v>
      </c>
      <c r="C16" s="194" t="s">
        <v>24</v>
      </c>
      <c r="D16" s="345">
        <f>SUM(D17:D25)</f>
        <v>4500</v>
      </c>
      <c r="E16" s="345">
        <f t="shared" ref="E16:AB16" si="3">SUM(E17:E25)</f>
        <v>4500</v>
      </c>
      <c r="F16" s="345">
        <f t="shared" si="3"/>
        <v>4500</v>
      </c>
      <c r="G16" s="345">
        <f t="shared" si="3"/>
        <v>4500</v>
      </c>
      <c r="H16" s="345">
        <f t="shared" si="3"/>
        <v>4500</v>
      </c>
      <c r="I16" s="345">
        <f t="shared" si="3"/>
        <v>4500</v>
      </c>
      <c r="J16" s="345">
        <f t="shared" si="3"/>
        <v>4500</v>
      </c>
      <c r="K16" s="345">
        <f t="shared" si="3"/>
        <v>4500</v>
      </c>
      <c r="L16" s="345">
        <f t="shared" si="3"/>
        <v>4500</v>
      </c>
      <c r="M16" s="345">
        <f t="shared" si="3"/>
        <v>4500</v>
      </c>
      <c r="N16" s="345">
        <f t="shared" si="3"/>
        <v>4500</v>
      </c>
      <c r="O16" s="345">
        <f t="shared" si="3"/>
        <v>4500</v>
      </c>
      <c r="P16" s="345">
        <f t="shared" si="3"/>
        <v>4500</v>
      </c>
      <c r="Q16" s="345">
        <f t="shared" si="3"/>
        <v>4500</v>
      </c>
      <c r="R16" s="345">
        <f t="shared" si="3"/>
        <v>4500</v>
      </c>
      <c r="S16" s="345">
        <f t="shared" si="3"/>
        <v>4500</v>
      </c>
      <c r="T16" s="345">
        <f t="shared" si="3"/>
        <v>4500</v>
      </c>
      <c r="U16" s="345">
        <f t="shared" si="3"/>
        <v>4500</v>
      </c>
      <c r="V16" s="345">
        <f>SUM(V17:V25)</f>
        <v>4500</v>
      </c>
      <c r="W16" s="345">
        <f t="shared" si="3"/>
        <v>4500</v>
      </c>
      <c r="X16" s="345">
        <f t="shared" si="3"/>
        <v>4500</v>
      </c>
      <c r="Y16" s="345">
        <f t="shared" si="3"/>
        <v>4500</v>
      </c>
      <c r="Z16" s="345">
        <f t="shared" si="3"/>
        <v>4500</v>
      </c>
      <c r="AA16" s="345">
        <f t="shared" si="3"/>
        <v>4500</v>
      </c>
      <c r="AB16" s="345">
        <f t="shared" si="3"/>
        <v>4500</v>
      </c>
      <c r="AC16" s="348">
        <f>SUM(D16:AB16)</f>
        <v>112500</v>
      </c>
    </row>
    <row r="17" spans="1:30" x14ac:dyDescent="0.25">
      <c r="A17" s="123" t="s">
        <v>58</v>
      </c>
      <c r="B17" s="195" t="s">
        <v>325</v>
      </c>
      <c r="C17" s="71" t="s">
        <v>24</v>
      </c>
      <c r="D17" s="350">
        <v>4500</v>
      </c>
      <c r="E17" s="350">
        <v>4500</v>
      </c>
      <c r="F17" s="350">
        <v>4500</v>
      </c>
      <c r="G17" s="350">
        <v>4500</v>
      </c>
      <c r="H17" s="350">
        <v>4500</v>
      </c>
      <c r="I17" s="350">
        <v>4500</v>
      </c>
      <c r="J17" s="350">
        <v>4500</v>
      </c>
      <c r="K17" s="350">
        <v>4500</v>
      </c>
      <c r="L17" s="350">
        <v>4500</v>
      </c>
      <c r="M17" s="350">
        <v>4500</v>
      </c>
      <c r="N17" s="350">
        <v>4500</v>
      </c>
      <c r="O17" s="350">
        <v>4500</v>
      </c>
      <c r="P17" s="350">
        <v>4500</v>
      </c>
      <c r="Q17" s="350">
        <v>4500</v>
      </c>
      <c r="R17" s="350">
        <v>4500</v>
      </c>
      <c r="S17" s="350">
        <v>4500</v>
      </c>
      <c r="T17" s="350">
        <v>4500</v>
      </c>
      <c r="U17" s="350">
        <v>4500</v>
      </c>
      <c r="V17" s="350">
        <v>4500</v>
      </c>
      <c r="W17" s="350">
        <v>4500</v>
      </c>
      <c r="X17" s="350">
        <v>4500</v>
      </c>
      <c r="Y17" s="350">
        <v>4500</v>
      </c>
      <c r="Z17" s="350">
        <v>4500</v>
      </c>
      <c r="AA17" s="350">
        <v>4500</v>
      </c>
      <c r="AB17" s="350">
        <v>4500</v>
      </c>
      <c r="AC17" s="348">
        <f>SUM(D17:AB17)</f>
        <v>112500</v>
      </c>
      <c r="AD17" s="435"/>
    </row>
    <row r="18" spans="1:30" x14ac:dyDescent="0.25">
      <c r="A18" s="123" t="s">
        <v>59</v>
      </c>
      <c r="B18" s="195" t="s">
        <v>325</v>
      </c>
      <c r="C18" s="71" t="s">
        <v>24</v>
      </c>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48">
        <f t="shared" ref="AC18:AC26" si="4">SUM(D18:AB18)</f>
        <v>0</v>
      </c>
      <c r="AD18" s="435"/>
    </row>
    <row r="19" spans="1:30" x14ac:dyDescent="0.25">
      <c r="A19" s="123" t="s">
        <v>60</v>
      </c>
      <c r="B19" s="195" t="s">
        <v>325</v>
      </c>
      <c r="C19" s="71" t="s">
        <v>24</v>
      </c>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48">
        <f t="shared" si="4"/>
        <v>0</v>
      </c>
      <c r="AD19" s="435"/>
    </row>
    <row r="20" spans="1:30" x14ac:dyDescent="0.25">
      <c r="A20" s="123" t="s">
        <v>61</v>
      </c>
      <c r="B20" s="195" t="s">
        <v>325</v>
      </c>
      <c r="C20" s="71" t="s">
        <v>24</v>
      </c>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48">
        <f t="shared" si="4"/>
        <v>0</v>
      </c>
      <c r="AD20" s="435"/>
    </row>
    <row r="21" spans="1:30" x14ac:dyDescent="0.25">
      <c r="A21" s="123" t="s">
        <v>62</v>
      </c>
      <c r="B21" s="195" t="s">
        <v>325</v>
      </c>
      <c r="C21" s="71" t="s">
        <v>24</v>
      </c>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48">
        <f t="shared" si="4"/>
        <v>0</v>
      </c>
      <c r="AD21" s="435"/>
    </row>
    <row r="22" spans="1:30" x14ac:dyDescent="0.25">
      <c r="A22" s="123" t="s">
        <v>63</v>
      </c>
      <c r="B22" s="195" t="s">
        <v>325</v>
      </c>
      <c r="C22" s="71" t="s">
        <v>24</v>
      </c>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48">
        <f t="shared" si="4"/>
        <v>0</v>
      </c>
      <c r="AD22" s="435"/>
    </row>
    <row r="23" spans="1:30" x14ac:dyDescent="0.25">
      <c r="A23" s="123" t="s">
        <v>167</v>
      </c>
      <c r="B23" s="195" t="s">
        <v>325</v>
      </c>
      <c r="C23" s="71" t="s">
        <v>24</v>
      </c>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48">
        <f t="shared" si="4"/>
        <v>0</v>
      </c>
      <c r="AD23" s="435"/>
    </row>
    <row r="24" spans="1:30" x14ac:dyDescent="0.25">
      <c r="A24" s="123" t="s">
        <v>326</v>
      </c>
      <c r="B24" s="195" t="s">
        <v>325</v>
      </c>
      <c r="C24" s="71" t="s">
        <v>24</v>
      </c>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48">
        <f t="shared" si="4"/>
        <v>0</v>
      </c>
      <c r="AD24" s="435"/>
    </row>
    <row r="25" spans="1:30" x14ac:dyDescent="0.25">
      <c r="A25" s="123" t="s">
        <v>327</v>
      </c>
      <c r="B25" s="195" t="s">
        <v>325</v>
      </c>
      <c r="C25" s="71" t="s">
        <v>24</v>
      </c>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48">
        <f t="shared" si="4"/>
        <v>0</v>
      </c>
      <c r="AD25" s="435"/>
    </row>
    <row r="26" spans="1:30" s="435" customFormat="1" x14ac:dyDescent="0.25">
      <c r="A26" s="193">
        <v>3</v>
      </c>
      <c r="B26" s="73" t="s">
        <v>328</v>
      </c>
      <c r="C26" s="194" t="s">
        <v>24</v>
      </c>
      <c r="D26" s="345">
        <f>D29-D28-D27</f>
        <v>-1700</v>
      </c>
      <c r="E26" s="345">
        <f t="shared" ref="E26:AB26" si="5">E29-E28-E27</f>
        <v>-1700</v>
      </c>
      <c r="F26" s="345">
        <f t="shared" si="5"/>
        <v>-1700</v>
      </c>
      <c r="G26" s="345">
        <f t="shared" si="5"/>
        <v>-1700</v>
      </c>
      <c r="H26" s="345">
        <f t="shared" si="5"/>
        <v>-1700</v>
      </c>
      <c r="I26" s="345">
        <f t="shared" si="5"/>
        <v>-1700</v>
      </c>
      <c r="J26" s="345">
        <f t="shared" si="5"/>
        <v>-1700</v>
      </c>
      <c r="K26" s="345">
        <f t="shared" si="5"/>
        <v>-1700</v>
      </c>
      <c r="L26" s="345">
        <f t="shared" si="5"/>
        <v>-1700</v>
      </c>
      <c r="M26" s="345">
        <f t="shared" si="5"/>
        <v>-1700</v>
      </c>
      <c r="N26" s="345">
        <f t="shared" si="5"/>
        <v>-1700</v>
      </c>
      <c r="O26" s="345">
        <f t="shared" si="5"/>
        <v>-1700</v>
      </c>
      <c r="P26" s="345">
        <f t="shared" si="5"/>
        <v>-1700</v>
      </c>
      <c r="Q26" s="345">
        <f t="shared" si="5"/>
        <v>-1700</v>
      </c>
      <c r="R26" s="345">
        <f t="shared" si="5"/>
        <v>-1700</v>
      </c>
      <c r="S26" s="345">
        <f t="shared" si="5"/>
        <v>-1700</v>
      </c>
      <c r="T26" s="345">
        <f t="shared" si="5"/>
        <v>-1700</v>
      </c>
      <c r="U26" s="345">
        <f t="shared" si="5"/>
        <v>-1700</v>
      </c>
      <c r="V26" s="345">
        <f t="shared" si="5"/>
        <v>-1700</v>
      </c>
      <c r="W26" s="345">
        <f t="shared" si="5"/>
        <v>-1700</v>
      </c>
      <c r="X26" s="345">
        <f t="shared" si="5"/>
        <v>-1700</v>
      </c>
      <c r="Y26" s="345">
        <f t="shared" si="5"/>
        <v>-1700</v>
      </c>
      <c r="Z26" s="345">
        <f t="shared" si="5"/>
        <v>-1700</v>
      </c>
      <c r="AA26" s="345">
        <f t="shared" si="5"/>
        <v>-1700</v>
      </c>
      <c r="AB26" s="345">
        <f t="shared" si="5"/>
        <v>-1700</v>
      </c>
      <c r="AC26" s="348">
        <f t="shared" si="4"/>
        <v>-42500</v>
      </c>
    </row>
    <row r="27" spans="1:30" ht="26.25" x14ac:dyDescent="0.25">
      <c r="A27" s="123" t="s">
        <v>35</v>
      </c>
      <c r="B27" s="201" t="s">
        <v>388</v>
      </c>
      <c r="C27" s="71" t="s">
        <v>24</v>
      </c>
      <c r="D27" s="350">
        <v>1500</v>
      </c>
      <c r="E27" s="350">
        <v>1500</v>
      </c>
      <c r="F27" s="350">
        <v>1500</v>
      </c>
      <c r="G27" s="350">
        <v>1500</v>
      </c>
      <c r="H27" s="350">
        <v>1500</v>
      </c>
      <c r="I27" s="350">
        <v>1500</v>
      </c>
      <c r="J27" s="350">
        <v>1500</v>
      </c>
      <c r="K27" s="350">
        <v>1500</v>
      </c>
      <c r="L27" s="350">
        <v>1500</v>
      </c>
      <c r="M27" s="350">
        <v>1500</v>
      </c>
      <c r="N27" s="350">
        <v>1500</v>
      </c>
      <c r="O27" s="350">
        <v>1500</v>
      </c>
      <c r="P27" s="350">
        <v>1500</v>
      </c>
      <c r="Q27" s="350">
        <v>1500</v>
      </c>
      <c r="R27" s="350">
        <v>1500</v>
      </c>
      <c r="S27" s="350">
        <v>1500</v>
      </c>
      <c r="T27" s="350">
        <v>1500</v>
      </c>
      <c r="U27" s="350">
        <v>1500</v>
      </c>
      <c r="V27" s="350">
        <v>1500</v>
      </c>
      <c r="W27" s="350">
        <v>1500</v>
      </c>
      <c r="X27" s="350">
        <v>1500</v>
      </c>
      <c r="Y27" s="350">
        <v>1500</v>
      </c>
      <c r="Z27" s="350">
        <v>1500</v>
      </c>
      <c r="AA27" s="350">
        <v>1500</v>
      </c>
      <c r="AB27" s="350">
        <v>1500</v>
      </c>
      <c r="AC27" s="348">
        <f>SUM(D27:AB27)</f>
        <v>37500</v>
      </c>
      <c r="AD27" s="435"/>
    </row>
    <row r="28" spans="1:30" x14ac:dyDescent="0.25">
      <c r="A28" s="123" t="s">
        <v>36</v>
      </c>
      <c r="B28" s="196" t="s">
        <v>389</v>
      </c>
      <c r="C28" s="71" t="s">
        <v>24</v>
      </c>
      <c r="D28" s="351">
        <v>500</v>
      </c>
      <c r="E28" s="351">
        <v>500</v>
      </c>
      <c r="F28" s="351">
        <v>500</v>
      </c>
      <c r="G28" s="351">
        <v>500</v>
      </c>
      <c r="H28" s="351">
        <v>500</v>
      </c>
      <c r="I28" s="351">
        <v>500</v>
      </c>
      <c r="J28" s="351">
        <v>500</v>
      </c>
      <c r="K28" s="351">
        <v>500</v>
      </c>
      <c r="L28" s="351">
        <v>500</v>
      </c>
      <c r="M28" s="351">
        <v>500</v>
      </c>
      <c r="N28" s="351">
        <v>500</v>
      </c>
      <c r="O28" s="351">
        <v>500</v>
      </c>
      <c r="P28" s="351">
        <v>500</v>
      </c>
      <c r="Q28" s="351">
        <v>500</v>
      </c>
      <c r="R28" s="351">
        <v>500</v>
      </c>
      <c r="S28" s="351">
        <v>500</v>
      </c>
      <c r="T28" s="351">
        <v>500</v>
      </c>
      <c r="U28" s="351">
        <v>500</v>
      </c>
      <c r="V28" s="351">
        <v>500</v>
      </c>
      <c r="W28" s="351">
        <v>500</v>
      </c>
      <c r="X28" s="351">
        <v>500</v>
      </c>
      <c r="Y28" s="351">
        <v>500</v>
      </c>
      <c r="Z28" s="351">
        <v>500</v>
      </c>
      <c r="AA28" s="351">
        <v>500</v>
      </c>
      <c r="AB28" s="351">
        <v>500</v>
      </c>
      <c r="AC28" s="348">
        <f>SUM(D28:AB28)</f>
        <v>12500</v>
      </c>
      <c r="AD28" s="435"/>
    </row>
    <row r="29" spans="1:30" x14ac:dyDescent="0.25">
      <c r="A29" s="123" t="s">
        <v>139</v>
      </c>
      <c r="B29" s="196" t="s">
        <v>390</v>
      </c>
      <c r="C29" s="71" t="s">
        <v>24</v>
      </c>
      <c r="D29" s="352">
        <v>300</v>
      </c>
      <c r="E29" s="352">
        <v>300</v>
      </c>
      <c r="F29" s="352">
        <v>300</v>
      </c>
      <c r="G29" s="352">
        <v>300</v>
      </c>
      <c r="H29" s="352">
        <v>300</v>
      </c>
      <c r="I29" s="352">
        <v>300</v>
      </c>
      <c r="J29" s="352">
        <v>300</v>
      </c>
      <c r="K29" s="352">
        <v>300</v>
      </c>
      <c r="L29" s="352">
        <v>300</v>
      </c>
      <c r="M29" s="352">
        <v>300</v>
      </c>
      <c r="N29" s="352">
        <v>300</v>
      </c>
      <c r="O29" s="352">
        <v>300</v>
      </c>
      <c r="P29" s="352">
        <v>300</v>
      </c>
      <c r="Q29" s="352">
        <v>300</v>
      </c>
      <c r="R29" s="352">
        <v>300</v>
      </c>
      <c r="S29" s="352">
        <v>300</v>
      </c>
      <c r="T29" s="352">
        <v>300</v>
      </c>
      <c r="U29" s="352">
        <v>300</v>
      </c>
      <c r="V29" s="352">
        <v>300</v>
      </c>
      <c r="W29" s="352">
        <v>300</v>
      </c>
      <c r="X29" s="352">
        <v>300</v>
      </c>
      <c r="Y29" s="352">
        <v>300</v>
      </c>
      <c r="Z29" s="352">
        <v>300</v>
      </c>
      <c r="AA29" s="352">
        <v>300</v>
      </c>
      <c r="AB29" s="352">
        <v>300</v>
      </c>
      <c r="AC29" s="348">
        <f>SUM(D29:AB29)</f>
        <v>7500</v>
      </c>
      <c r="AD29" s="435"/>
    </row>
    <row r="30" spans="1:30" s="435" customFormat="1" x14ac:dyDescent="0.25">
      <c r="A30" s="193">
        <v>4</v>
      </c>
      <c r="B30" s="73" t="s">
        <v>329</v>
      </c>
      <c r="C30" s="194"/>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53"/>
    </row>
    <row r="31" spans="1:30" ht="36" customHeight="1" x14ac:dyDescent="0.25">
      <c r="A31" s="160">
        <v>4</v>
      </c>
      <c r="B31" s="197" t="s">
        <v>543</v>
      </c>
      <c r="C31" s="110" t="s">
        <v>54</v>
      </c>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4">
        <f>SUM(D31:AB31)</f>
        <v>0</v>
      </c>
      <c r="AD31" s="435"/>
    </row>
    <row r="32" spans="1:30" s="435" customFormat="1" x14ac:dyDescent="0.25">
      <c r="A32" s="123"/>
      <c r="B32" s="196"/>
      <c r="C32" s="71"/>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198"/>
    </row>
    <row r="33" spans="1:29" s="435" customFormat="1" x14ac:dyDescent="0.25">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200"/>
    </row>
  </sheetData>
  <sheetProtection algorithmName="SHA-512" hashValue="HBxXYbqf7achc9Q0Jam5b6umASAkd1UpuVG/fmUJ9bmDEIu8PY8bZdLAhsQy8GWh8pGdHy7cA7C1XaNPEftBNw==" saltValue="2twmzznxcNcwmP4wyQdaug==" spinCount="100000" sheet="1" objects="1" scenarios="1" formatCells="0" formatColumns="0" formatRows="0"/>
  <mergeCells count="2">
    <mergeCell ref="A1:C1"/>
    <mergeCell ref="A2:H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54"/>
  <sheetViews>
    <sheetView topLeftCell="A16" workbookViewId="0">
      <selection activeCell="J27" sqref="J27"/>
    </sheetView>
  </sheetViews>
  <sheetFormatPr defaultRowHeight="15" x14ac:dyDescent="0.25"/>
  <cols>
    <col min="1" max="1" width="4.5703125" style="430" customWidth="1"/>
    <col min="2" max="2" width="6.85546875" style="430" customWidth="1"/>
    <col min="3" max="3" width="36.42578125" style="430" customWidth="1"/>
    <col min="4" max="4" width="18.42578125" style="430" customWidth="1"/>
    <col min="5" max="5" width="8.7109375" style="430" customWidth="1"/>
    <col min="6" max="6" width="9.28515625" style="430" bestFit="1" customWidth="1"/>
    <col min="7" max="7" width="12.28515625" style="430" customWidth="1"/>
    <col min="8" max="8" width="13.140625" style="430" customWidth="1"/>
    <col min="9" max="9" width="11.85546875" style="430" customWidth="1"/>
    <col min="10" max="11" width="11.140625" style="430" customWidth="1"/>
    <col min="12" max="12" width="10.5703125" style="430" customWidth="1"/>
    <col min="13" max="13" width="11.42578125" style="430" customWidth="1"/>
    <col min="14" max="14" width="10.7109375" style="430" customWidth="1"/>
    <col min="15" max="15" width="12" style="430" customWidth="1"/>
    <col min="16" max="16" width="11.140625" style="430" customWidth="1"/>
    <col min="17" max="17" width="10.85546875" style="430" customWidth="1"/>
    <col min="18" max="18" width="11" style="430" customWidth="1"/>
    <col min="19" max="19" width="11.85546875" style="430" customWidth="1"/>
    <col min="20" max="20" width="11.42578125" style="430" customWidth="1"/>
    <col min="21" max="21" width="12" style="430" customWidth="1"/>
    <col min="22" max="22" width="11.28515625" style="430" customWidth="1"/>
    <col min="23" max="23" width="13" style="430" customWidth="1"/>
    <col min="24" max="24" width="11.7109375" style="430" customWidth="1"/>
    <col min="25" max="25" width="11.28515625" style="430" customWidth="1"/>
    <col min="26" max="26" width="11.7109375" style="430" customWidth="1"/>
    <col min="27" max="27" width="11.42578125" style="430" customWidth="1"/>
    <col min="28" max="28" width="10.85546875" style="430" customWidth="1"/>
    <col min="29" max="29" width="11.28515625" style="430" customWidth="1"/>
    <col min="30" max="30" width="11.140625" style="430" customWidth="1"/>
    <col min="31" max="31" width="12.42578125" style="430" customWidth="1"/>
    <col min="32" max="32" width="13.140625" style="430" customWidth="1"/>
    <col min="33" max="33" width="10.7109375" style="430" bestFit="1" customWidth="1"/>
    <col min="34" max="16384" width="9.140625" style="430"/>
  </cols>
  <sheetData>
    <row r="1" spans="1:58" s="435" customFormat="1" ht="26.25" x14ac:dyDescent="0.25">
      <c r="A1" s="933" t="s">
        <v>330</v>
      </c>
      <c r="B1" s="933"/>
      <c r="C1" s="933"/>
    </row>
    <row r="2" spans="1:58" s="435" customFormat="1" ht="21" x14ac:dyDescent="0.25">
      <c r="A2" s="711" t="s">
        <v>120</v>
      </c>
      <c r="B2" s="712"/>
      <c r="C2" s="712"/>
    </row>
    <row r="3" spans="1:58" s="692" customFormat="1" ht="9" customHeight="1" x14ac:dyDescent="0.25"/>
    <row r="4" spans="1:58" s="25" customFormat="1" ht="16.5" customHeight="1" x14ac:dyDescent="0.2">
      <c r="A4" s="191"/>
      <c r="B4" s="24"/>
      <c r="C4" s="937" t="s">
        <v>148</v>
      </c>
      <c r="D4" s="937"/>
      <c r="E4" s="937"/>
      <c r="F4" s="277"/>
      <c r="G4" s="820">
        <v>0</v>
      </c>
      <c r="H4" s="820">
        <f>1+G4</f>
        <v>1</v>
      </c>
      <c r="I4" s="820">
        <f t="shared" ref="I4:AE4" si="0">1+H4</f>
        <v>2</v>
      </c>
      <c r="J4" s="820">
        <f t="shared" si="0"/>
        <v>3</v>
      </c>
      <c r="K4" s="820">
        <f t="shared" si="0"/>
        <v>4</v>
      </c>
      <c r="L4" s="820">
        <f t="shared" si="0"/>
        <v>5</v>
      </c>
      <c r="M4" s="820">
        <f t="shared" si="0"/>
        <v>6</v>
      </c>
      <c r="N4" s="820">
        <f t="shared" si="0"/>
        <v>7</v>
      </c>
      <c r="O4" s="820">
        <f t="shared" si="0"/>
        <v>8</v>
      </c>
      <c r="P4" s="820">
        <f t="shared" si="0"/>
        <v>9</v>
      </c>
      <c r="Q4" s="820">
        <f t="shared" si="0"/>
        <v>10</v>
      </c>
      <c r="R4" s="820">
        <f t="shared" si="0"/>
        <v>11</v>
      </c>
      <c r="S4" s="820">
        <f t="shared" si="0"/>
        <v>12</v>
      </c>
      <c r="T4" s="820">
        <f t="shared" si="0"/>
        <v>13</v>
      </c>
      <c r="U4" s="820">
        <f t="shared" si="0"/>
        <v>14</v>
      </c>
      <c r="V4" s="820">
        <f t="shared" si="0"/>
        <v>15</v>
      </c>
      <c r="W4" s="820">
        <f t="shared" si="0"/>
        <v>16</v>
      </c>
      <c r="X4" s="820">
        <f t="shared" si="0"/>
        <v>17</v>
      </c>
      <c r="Y4" s="820">
        <f t="shared" si="0"/>
        <v>18</v>
      </c>
      <c r="Z4" s="820">
        <f t="shared" si="0"/>
        <v>19</v>
      </c>
      <c r="AA4" s="820">
        <f t="shared" si="0"/>
        <v>20</v>
      </c>
      <c r="AB4" s="820">
        <f t="shared" si="0"/>
        <v>21</v>
      </c>
      <c r="AC4" s="820">
        <f t="shared" si="0"/>
        <v>22</v>
      </c>
      <c r="AD4" s="820">
        <f t="shared" si="0"/>
        <v>23</v>
      </c>
      <c r="AE4" s="820">
        <f t="shared" si="0"/>
        <v>24</v>
      </c>
      <c r="AF4" s="820"/>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row>
    <row r="5" spans="1:58" s="25" customFormat="1" ht="19.5" customHeight="1" x14ac:dyDescent="0.2">
      <c r="A5" s="14"/>
      <c r="B5" s="15"/>
      <c r="C5" s="938"/>
      <c r="D5" s="938"/>
      <c r="E5" s="938"/>
      <c r="F5" s="208" t="s">
        <v>44</v>
      </c>
      <c r="G5" s="821">
        <f>Titullapa!D9</f>
        <v>2017</v>
      </c>
      <c r="H5" s="821">
        <f>G5+1</f>
        <v>2018</v>
      </c>
      <c r="I5" s="821">
        <f>H5+1</f>
        <v>2019</v>
      </c>
      <c r="J5" s="821">
        <f t="shared" ref="J5:AE5" si="1">I5+1</f>
        <v>2020</v>
      </c>
      <c r="K5" s="821">
        <f t="shared" si="1"/>
        <v>2021</v>
      </c>
      <c r="L5" s="821">
        <f t="shared" si="1"/>
        <v>2022</v>
      </c>
      <c r="M5" s="821">
        <f t="shared" si="1"/>
        <v>2023</v>
      </c>
      <c r="N5" s="821">
        <f t="shared" si="1"/>
        <v>2024</v>
      </c>
      <c r="O5" s="821">
        <f t="shared" si="1"/>
        <v>2025</v>
      </c>
      <c r="P5" s="821">
        <f t="shared" si="1"/>
        <v>2026</v>
      </c>
      <c r="Q5" s="821">
        <f t="shared" si="1"/>
        <v>2027</v>
      </c>
      <c r="R5" s="821">
        <f t="shared" si="1"/>
        <v>2028</v>
      </c>
      <c r="S5" s="821">
        <f t="shared" si="1"/>
        <v>2029</v>
      </c>
      <c r="T5" s="821">
        <f t="shared" si="1"/>
        <v>2030</v>
      </c>
      <c r="U5" s="821">
        <f t="shared" si="1"/>
        <v>2031</v>
      </c>
      <c r="V5" s="821">
        <f t="shared" si="1"/>
        <v>2032</v>
      </c>
      <c r="W5" s="821">
        <f t="shared" si="1"/>
        <v>2033</v>
      </c>
      <c r="X5" s="821">
        <f t="shared" si="1"/>
        <v>2034</v>
      </c>
      <c r="Y5" s="821">
        <f t="shared" si="1"/>
        <v>2035</v>
      </c>
      <c r="Z5" s="821">
        <f t="shared" si="1"/>
        <v>2036</v>
      </c>
      <c r="AA5" s="821">
        <f t="shared" si="1"/>
        <v>2037</v>
      </c>
      <c r="AB5" s="821">
        <f t="shared" si="1"/>
        <v>2038</v>
      </c>
      <c r="AC5" s="821">
        <f t="shared" si="1"/>
        <v>2039</v>
      </c>
      <c r="AD5" s="821">
        <f t="shared" si="1"/>
        <v>2040</v>
      </c>
      <c r="AE5" s="821">
        <f t="shared" si="1"/>
        <v>2041</v>
      </c>
      <c r="AF5" s="821" t="s">
        <v>45</v>
      </c>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row>
    <row r="6" spans="1:58" s="32" customFormat="1" ht="12.75" x14ac:dyDescent="0.2">
      <c r="A6" s="9"/>
      <c r="B6" s="9"/>
      <c r="C6" s="9"/>
      <c r="D6" s="9"/>
      <c r="E6" s="9"/>
      <c r="F6" s="278"/>
      <c r="G6" s="279"/>
      <c r="H6" s="279"/>
      <c r="I6" s="279"/>
      <c r="J6" s="279"/>
      <c r="K6" s="279"/>
      <c r="L6" s="279"/>
      <c r="M6" s="279"/>
      <c r="N6" s="279"/>
      <c r="O6" s="279"/>
      <c r="P6" s="279"/>
      <c r="Q6" s="279"/>
      <c r="R6" s="279"/>
      <c r="S6" s="279"/>
      <c r="T6" s="279"/>
      <c r="U6" s="279"/>
      <c r="V6" s="88"/>
      <c r="W6" s="33"/>
      <c r="X6" s="89"/>
    </row>
    <row r="7" spans="1:58" s="35" customFormat="1" ht="12.75" x14ac:dyDescent="0.2">
      <c r="A7" s="20"/>
      <c r="B7" s="21" t="s">
        <v>121</v>
      </c>
      <c r="C7" s="21"/>
      <c r="D7" s="21"/>
      <c r="E7" s="21"/>
      <c r="F7" s="21"/>
      <c r="G7" s="22"/>
      <c r="H7" s="22"/>
      <c r="I7" s="22"/>
      <c r="J7" s="22"/>
      <c r="K7" s="22"/>
      <c r="L7" s="22"/>
      <c r="M7" s="22"/>
      <c r="N7" s="22"/>
      <c r="O7" s="22"/>
      <c r="P7" s="22"/>
      <c r="Q7" s="22"/>
      <c r="R7" s="22"/>
      <c r="S7" s="22"/>
      <c r="T7" s="22"/>
      <c r="U7" s="22"/>
      <c r="V7" s="22"/>
      <c r="W7" s="22"/>
      <c r="X7" s="22"/>
      <c r="Y7" s="22"/>
      <c r="Z7" s="22"/>
      <c r="AA7" s="22"/>
      <c r="AB7" s="22"/>
      <c r="AC7" s="22"/>
      <c r="AD7" s="22"/>
      <c r="AE7" s="22"/>
      <c r="AF7" s="23"/>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row>
    <row r="8" spans="1:58" s="34" customFormat="1" ht="12.75" x14ac:dyDescent="0.2">
      <c r="A8" s="54" t="s">
        <v>30</v>
      </c>
      <c r="B8" s="55"/>
      <c r="C8" s="55" t="s">
        <v>91</v>
      </c>
      <c r="D8" s="55"/>
      <c r="E8" s="55"/>
      <c r="F8" s="280"/>
      <c r="G8" s="281">
        <f>SUM(G9:G18)</f>
        <v>7000</v>
      </c>
      <c r="H8" s="282">
        <f t="shared" ref="H8:AE8" si="2">SUM(H9:H18)</f>
        <v>7000</v>
      </c>
      <c r="I8" s="282">
        <f t="shared" si="2"/>
        <v>7000</v>
      </c>
      <c r="J8" s="282">
        <f t="shared" si="2"/>
        <v>7000</v>
      </c>
      <c r="K8" s="282">
        <f t="shared" si="2"/>
        <v>7000</v>
      </c>
      <c r="L8" s="282">
        <f t="shared" si="2"/>
        <v>7000</v>
      </c>
      <c r="M8" s="282">
        <f t="shared" si="2"/>
        <v>7000</v>
      </c>
      <c r="N8" s="282">
        <f t="shared" si="2"/>
        <v>7000</v>
      </c>
      <c r="O8" s="282">
        <f t="shared" si="2"/>
        <v>7000</v>
      </c>
      <c r="P8" s="282">
        <f t="shared" si="2"/>
        <v>7000</v>
      </c>
      <c r="Q8" s="282">
        <f t="shared" si="2"/>
        <v>7000</v>
      </c>
      <c r="R8" s="282">
        <f t="shared" si="2"/>
        <v>7000</v>
      </c>
      <c r="S8" s="282">
        <f t="shared" si="2"/>
        <v>7000</v>
      </c>
      <c r="T8" s="282">
        <f t="shared" si="2"/>
        <v>7000</v>
      </c>
      <c r="U8" s="282">
        <f t="shared" si="2"/>
        <v>7000</v>
      </c>
      <c r="V8" s="282">
        <f t="shared" si="2"/>
        <v>7000</v>
      </c>
      <c r="W8" s="282">
        <f t="shared" si="2"/>
        <v>7000</v>
      </c>
      <c r="X8" s="282">
        <f t="shared" si="2"/>
        <v>7000</v>
      </c>
      <c r="Y8" s="282">
        <f t="shared" si="2"/>
        <v>7000</v>
      </c>
      <c r="Z8" s="282">
        <f t="shared" si="2"/>
        <v>7000</v>
      </c>
      <c r="AA8" s="282">
        <f t="shared" si="2"/>
        <v>7000</v>
      </c>
      <c r="AB8" s="282">
        <f t="shared" si="2"/>
        <v>7000</v>
      </c>
      <c r="AC8" s="282">
        <f t="shared" si="2"/>
        <v>7000</v>
      </c>
      <c r="AD8" s="282">
        <f t="shared" si="2"/>
        <v>7000</v>
      </c>
      <c r="AE8" s="282">
        <f t="shared" si="2"/>
        <v>7000</v>
      </c>
      <c r="AF8" s="713">
        <f>SUM(G8:AE8)</f>
        <v>175000</v>
      </c>
    </row>
    <row r="9" spans="1:58" s="535" customFormat="1" ht="12.75" x14ac:dyDescent="0.2">
      <c r="A9" s="714"/>
      <c r="B9" s="715" t="str">
        <f>'2.DL Naudas plūsma bez projekta'!A11</f>
        <v>1.1.</v>
      </c>
      <c r="C9" s="716">
        <f>'2.DL Naudas plūsma bez projekta'!B11</f>
        <v>0</v>
      </c>
      <c r="D9" s="716"/>
      <c r="E9" s="42">
        <v>0</v>
      </c>
      <c r="F9" s="720" t="s">
        <v>24</v>
      </c>
      <c r="G9" s="724">
        <f>('3.DL Naudas plūsma ar projektu'!E11-'2.DL Naudas plūsma bez projekta'!E11)*(1+$E9)</f>
        <v>7000</v>
      </c>
      <c r="H9" s="725">
        <f>('3.DL Naudas plūsma ar projektu'!F11-'2.DL Naudas plūsma bez projekta'!F11)*(1+$E9)</f>
        <v>7000</v>
      </c>
      <c r="I9" s="725">
        <f>('3.DL Naudas plūsma ar projektu'!G11-'2.DL Naudas plūsma bez projekta'!G11)*(1+$E9)</f>
        <v>7000</v>
      </c>
      <c r="J9" s="725">
        <f>('3.DL Naudas plūsma ar projektu'!H11-'2.DL Naudas plūsma bez projekta'!H11)*(1+$E9)</f>
        <v>7000</v>
      </c>
      <c r="K9" s="725">
        <f>('3.DL Naudas plūsma ar projektu'!I11-'2.DL Naudas plūsma bez projekta'!I11)*(1+$E9)</f>
        <v>7000</v>
      </c>
      <c r="L9" s="725">
        <f>('3.DL Naudas plūsma ar projektu'!J11-'2.DL Naudas plūsma bez projekta'!J11)*(1+$E9)</f>
        <v>7000</v>
      </c>
      <c r="M9" s="725">
        <f>('3.DL Naudas plūsma ar projektu'!K11-'2.DL Naudas plūsma bez projekta'!K11)*(1+$E9)</f>
        <v>7000</v>
      </c>
      <c r="N9" s="725">
        <f>('3.DL Naudas plūsma ar projektu'!L11-'2.DL Naudas plūsma bez projekta'!L11)*(1+$E9)</f>
        <v>7000</v>
      </c>
      <c r="O9" s="725">
        <f>('3.DL Naudas plūsma ar projektu'!M11-'2.DL Naudas plūsma bez projekta'!M11)*(1+$E9)</f>
        <v>7000</v>
      </c>
      <c r="P9" s="725">
        <f>('3.DL Naudas plūsma ar projektu'!N11-'2.DL Naudas plūsma bez projekta'!N11)*(1+$E9)</f>
        <v>7000</v>
      </c>
      <c r="Q9" s="725">
        <f>('3.DL Naudas plūsma ar projektu'!O11-'2.DL Naudas plūsma bez projekta'!O11)*(1+$E9)</f>
        <v>7000</v>
      </c>
      <c r="R9" s="725">
        <f>('3.DL Naudas plūsma ar projektu'!P11-'2.DL Naudas plūsma bez projekta'!P11)*(1+$E9)</f>
        <v>7000</v>
      </c>
      <c r="S9" s="725">
        <f>('3.DL Naudas plūsma ar projektu'!Q11-'2.DL Naudas plūsma bez projekta'!Q11)*(1+$E9)</f>
        <v>7000</v>
      </c>
      <c r="T9" s="725">
        <f>('3.DL Naudas plūsma ar projektu'!R11-'2.DL Naudas plūsma bez projekta'!R11)*(1+$E9)</f>
        <v>7000</v>
      </c>
      <c r="U9" s="725">
        <f>('3.DL Naudas plūsma ar projektu'!S11-'2.DL Naudas plūsma bez projekta'!S11)*(1+$E9)</f>
        <v>7000</v>
      </c>
      <c r="V9" s="725">
        <f>('3.DL Naudas plūsma ar projektu'!T11-'2.DL Naudas plūsma bez projekta'!T11)*(1+$E9)</f>
        <v>7000</v>
      </c>
      <c r="W9" s="725">
        <f>('3.DL Naudas plūsma ar projektu'!U11-'2.DL Naudas plūsma bez projekta'!U11)*(1+$E9)</f>
        <v>7000</v>
      </c>
      <c r="X9" s="725">
        <f>('3.DL Naudas plūsma ar projektu'!V11-'2.DL Naudas plūsma bez projekta'!V11)*(1+$E9)</f>
        <v>7000</v>
      </c>
      <c r="Y9" s="725">
        <f>('3.DL Naudas plūsma ar projektu'!W11-'2.DL Naudas plūsma bez projekta'!W11)*(1+$E9)</f>
        <v>7000</v>
      </c>
      <c r="Z9" s="725">
        <f>('3.DL Naudas plūsma ar projektu'!X11-'2.DL Naudas plūsma bez projekta'!X11)*(1+$E9)</f>
        <v>7000</v>
      </c>
      <c r="AA9" s="725">
        <f>('3.DL Naudas plūsma ar projektu'!Y11-'2.DL Naudas plūsma bez projekta'!Y11)*(1+$E9)</f>
        <v>7000</v>
      </c>
      <c r="AB9" s="725">
        <f>('3.DL Naudas plūsma ar projektu'!Z11-'2.DL Naudas plūsma bez projekta'!Z11)*(1+$E9)</f>
        <v>7000</v>
      </c>
      <c r="AC9" s="725">
        <f>('3.DL Naudas plūsma ar projektu'!AA11-'2.DL Naudas plūsma bez projekta'!AA11)*(1+$E9)</f>
        <v>7000</v>
      </c>
      <c r="AD9" s="725">
        <f>('3.DL Naudas plūsma ar projektu'!AB11-'2.DL Naudas plūsma bez projekta'!AB11)*(1+$E9)</f>
        <v>7000</v>
      </c>
      <c r="AE9" s="725">
        <f>('3.DL Naudas plūsma ar projektu'!AC11-'2.DL Naudas plūsma bez projekta'!AC11)*(1+$E9)</f>
        <v>7000</v>
      </c>
      <c r="AF9" s="726">
        <f>SUM(G9:AE9)</f>
        <v>175000</v>
      </c>
      <c r="AG9" s="528"/>
    </row>
    <row r="10" spans="1:58" s="535" customFormat="1" ht="12.75" x14ac:dyDescent="0.2">
      <c r="A10" s="714"/>
      <c r="B10" s="715" t="str">
        <f>'2.DL Naudas plūsma bez projekta'!A12</f>
        <v>1.2.</v>
      </c>
      <c r="C10" s="716">
        <f>'2.DL Naudas plūsma bez projekta'!B12</f>
        <v>0</v>
      </c>
      <c r="D10" s="716"/>
      <c r="E10" s="42">
        <v>0</v>
      </c>
      <c r="F10" s="720" t="s">
        <v>24</v>
      </c>
      <c r="G10" s="724">
        <f>('3.DL Naudas plūsma ar projektu'!E12-'2.DL Naudas plūsma bez projekta'!E12)*(1+$E10)</f>
        <v>0</v>
      </c>
      <c r="H10" s="725">
        <f>('3.DL Naudas plūsma ar projektu'!F12-'2.DL Naudas plūsma bez projekta'!F12)*(1+$E10)</f>
        <v>0</v>
      </c>
      <c r="I10" s="725">
        <f>('3.DL Naudas plūsma ar projektu'!G12-'2.DL Naudas plūsma bez projekta'!G12)*(1+$E10)</f>
        <v>0</v>
      </c>
      <c r="J10" s="725">
        <f>('3.DL Naudas plūsma ar projektu'!H12-'2.DL Naudas plūsma bez projekta'!H12)*(1+$E10)</f>
        <v>0</v>
      </c>
      <c r="K10" s="725">
        <f>('3.DL Naudas plūsma ar projektu'!I12-'2.DL Naudas plūsma bez projekta'!I12)*(1+$E10)</f>
        <v>0</v>
      </c>
      <c r="L10" s="725">
        <f>('3.DL Naudas plūsma ar projektu'!J12-'2.DL Naudas plūsma bez projekta'!J12)*(1+$E10)</f>
        <v>0</v>
      </c>
      <c r="M10" s="725">
        <f>('3.DL Naudas plūsma ar projektu'!K12-'2.DL Naudas plūsma bez projekta'!K12)*(1+$E10)</f>
        <v>0</v>
      </c>
      <c r="N10" s="725">
        <f>('3.DL Naudas plūsma ar projektu'!L12-'2.DL Naudas plūsma bez projekta'!L12)*(1+$E10)</f>
        <v>0</v>
      </c>
      <c r="O10" s="725">
        <f>('3.DL Naudas plūsma ar projektu'!M12-'2.DL Naudas plūsma bez projekta'!M12)*(1+$E10)</f>
        <v>0</v>
      </c>
      <c r="P10" s="725">
        <f>('3.DL Naudas plūsma ar projektu'!N12-'2.DL Naudas plūsma bez projekta'!N12)*(1+$E10)</f>
        <v>0</v>
      </c>
      <c r="Q10" s="725">
        <f>('3.DL Naudas plūsma ar projektu'!O12-'2.DL Naudas plūsma bez projekta'!O12)*(1+$E10)</f>
        <v>0</v>
      </c>
      <c r="R10" s="725">
        <f>('3.DL Naudas plūsma ar projektu'!P12-'2.DL Naudas plūsma bez projekta'!P12)*(1+$E10)</f>
        <v>0</v>
      </c>
      <c r="S10" s="725">
        <f>('3.DL Naudas plūsma ar projektu'!Q12-'2.DL Naudas plūsma bez projekta'!Q12)*(1+$E10)</f>
        <v>0</v>
      </c>
      <c r="T10" s="725">
        <f>('3.DL Naudas plūsma ar projektu'!R12-'2.DL Naudas plūsma bez projekta'!R12)*(1+$E10)</f>
        <v>0</v>
      </c>
      <c r="U10" s="725">
        <f>('3.DL Naudas plūsma ar projektu'!S12-'2.DL Naudas plūsma bez projekta'!S12)*(1+$E10)</f>
        <v>0</v>
      </c>
      <c r="V10" s="725">
        <f>('3.DL Naudas plūsma ar projektu'!T12-'2.DL Naudas plūsma bez projekta'!T12)*(1+$E10)</f>
        <v>0</v>
      </c>
      <c r="W10" s="725">
        <f>('3.DL Naudas plūsma ar projektu'!U12-'2.DL Naudas plūsma bez projekta'!U12)*(1+$E10)</f>
        <v>0</v>
      </c>
      <c r="X10" s="725">
        <f>('3.DL Naudas plūsma ar projektu'!V12-'2.DL Naudas plūsma bez projekta'!V12)*(1+$E10)</f>
        <v>0</v>
      </c>
      <c r="Y10" s="725">
        <f>('3.DL Naudas plūsma ar projektu'!W12-'2.DL Naudas plūsma bez projekta'!W12)*(1+$E10)</f>
        <v>0</v>
      </c>
      <c r="Z10" s="725">
        <f>('3.DL Naudas plūsma ar projektu'!X12-'2.DL Naudas plūsma bez projekta'!X12)*(1+$E10)</f>
        <v>0</v>
      </c>
      <c r="AA10" s="725">
        <f>('3.DL Naudas plūsma ar projektu'!Y12-'2.DL Naudas plūsma bez projekta'!Y12)*(1+$E10)</f>
        <v>0</v>
      </c>
      <c r="AB10" s="725">
        <f>('3.DL Naudas plūsma ar projektu'!Z12-'2.DL Naudas plūsma bez projekta'!Z12)*(1+$E10)</f>
        <v>0</v>
      </c>
      <c r="AC10" s="725">
        <f>('3.DL Naudas plūsma ar projektu'!AA12-'2.DL Naudas plūsma bez projekta'!AA12)*(1+$E10)</f>
        <v>0</v>
      </c>
      <c r="AD10" s="725">
        <f>('3.DL Naudas plūsma ar projektu'!AB12-'2.DL Naudas plūsma bez projekta'!AB12)*(1+$E10)</f>
        <v>0</v>
      </c>
      <c r="AE10" s="725">
        <f>('3.DL Naudas plūsma ar projektu'!AC12-'2.DL Naudas plūsma bez projekta'!AC12)*(1+$E10)</f>
        <v>0</v>
      </c>
      <c r="AF10" s="726">
        <f t="shared" ref="AF10:AF18" si="3">SUM(G10:AE10)</f>
        <v>0</v>
      </c>
      <c r="AG10" s="528"/>
    </row>
    <row r="11" spans="1:58" s="535" customFormat="1" ht="12.75" x14ac:dyDescent="0.2">
      <c r="A11" s="714"/>
      <c r="B11" s="715" t="str">
        <f>'2.DL Naudas plūsma bez projekta'!A13</f>
        <v>1.3.</v>
      </c>
      <c r="C11" s="716">
        <f>'2.DL Naudas plūsma bez projekta'!B13</f>
        <v>0</v>
      </c>
      <c r="D11" s="716"/>
      <c r="E11" s="42">
        <v>0</v>
      </c>
      <c r="F11" s="720" t="s">
        <v>24</v>
      </c>
      <c r="G11" s="724">
        <f>('3.DL Naudas plūsma ar projektu'!E13-'2.DL Naudas plūsma bez projekta'!E13)*(1+$E11)</f>
        <v>0</v>
      </c>
      <c r="H11" s="725">
        <f>('3.DL Naudas plūsma ar projektu'!F13-'2.DL Naudas plūsma bez projekta'!F13)*(1+$E11)</f>
        <v>0</v>
      </c>
      <c r="I11" s="725">
        <f>('3.DL Naudas plūsma ar projektu'!G13-'2.DL Naudas plūsma bez projekta'!G13)*(1+$E11)</f>
        <v>0</v>
      </c>
      <c r="J11" s="725">
        <f>('3.DL Naudas plūsma ar projektu'!H13-'2.DL Naudas plūsma bez projekta'!H13)*(1+$E11)</f>
        <v>0</v>
      </c>
      <c r="K11" s="725">
        <f>('3.DL Naudas plūsma ar projektu'!I13-'2.DL Naudas plūsma bez projekta'!I13)*(1+$E11)</f>
        <v>0</v>
      </c>
      <c r="L11" s="725">
        <f>('3.DL Naudas plūsma ar projektu'!J13-'2.DL Naudas plūsma bez projekta'!J13)*(1+$E11)</f>
        <v>0</v>
      </c>
      <c r="M11" s="725">
        <f>('3.DL Naudas plūsma ar projektu'!K13-'2.DL Naudas plūsma bez projekta'!K13)*(1+$E11)</f>
        <v>0</v>
      </c>
      <c r="N11" s="725">
        <f>('3.DL Naudas plūsma ar projektu'!L13-'2.DL Naudas plūsma bez projekta'!L13)*(1+$E11)</f>
        <v>0</v>
      </c>
      <c r="O11" s="725">
        <f>('3.DL Naudas plūsma ar projektu'!M13-'2.DL Naudas plūsma bez projekta'!M13)*(1+$E11)</f>
        <v>0</v>
      </c>
      <c r="P11" s="725">
        <f>('3.DL Naudas plūsma ar projektu'!N13-'2.DL Naudas plūsma bez projekta'!N13)*(1+$E11)</f>
        <v>0</v>
      </c>
      <c r="Q11" s="725">
        <f>('3.DL Naudas plūsma ar projektu'!O13-'2.DL Naudas plūsma bez projekta'!O13)*(1+$E11)</f>
        <v>0</v>
      </c>
      <c r="R11" s="725">
        <f>('3.DL Naudas plūsma ar projektu'!P13-'2.DL Naudas plūsma bez projekta'!P13)*(1+$E11)</f>
        <v>0</v>
      </c>
      <c r="S11" s="725">
        <f>('3.DL Naudas plūsma ar projektu'!Q13-'2.DL Naudas plūsma bez projekta'!Q13)*(1+$E11)</f>
        <v>0</v>
      </c>
      <c r="T11" s="725">
        <f>('3.DL Naudas plūsma ar projektu'!R13-'2.DL Naudas plūsma bez projekta'!R13)*(1+$E11)</f>
        <v>0</v>
      </c>
      <c r="U11" s="725">
        <f>('3.DL Naudas plūsma ar projektu'!S13-'2.DL Naudas plūsma bez projekta'!S13)*(1+$E11)</f>
        <v>0</v>
      </c>
      <c r="V11" s="725">
        <f>('3.DL Naudas plūsma ar projektu'!T13-'2.DL Naudas plūsma bez projekta'!T13)*(1+$E11)</f>
        <v>0</v>
      </c>
      <c r="W11" s="725">
        <f>('3.DL Naudas plūsma ar projektu'!U13-'2.DL Naudas plūsma bez projekta'!U13)*(1+$E11)</f>
        <v>0</v>
      </c>
      <c r="X11" s="725">
        <f>('3.DL Naudas plūsma ar projektu'!V13-'2.DL Naudas plūsma bez projekta'!V13)*(1+$E11)</f>
        <v>0</v>
      </c>
      <c r="Y11" s="725">
        <f>('3.DL Naudas plūsma ar projektu'!W13-'2.DL Naudas plūsma bez projekta'!W13)*(1+$E11)</f>
        <v>0</v>
      </c>
      <c r="Z11" s="725">
        <f>('3.DL Naudas plūsma ar projektu'!X13-'2.DL Naudas plūsma bez projekta'!X13)*(1+$E11)</f>
        <v>0</v>
      </c>
      <c r="AA11" s="725">
        <f>('3.DL Naudas plūsma ar projektu'!Y13-'2.DL Naudas plūsma bez projekta'!Y13)*(1+$E11)</f>
        <v>0</v>
      </c>
      <c r="AB11" s="725">
        <f>('3.DL Naudas plūsma ar projektu'!Z13-'2.DL Naudas plūsma bez projekta'!Z13)*(1+$E11)</f>
        <v>0</v>
      </c>
      <c r="AC11" s="725">
        <f>('3.DL Naudas plūsma ar projektu'!AA13-'2.DL Naudas plūsma bez projekta'!AA13)*(1+$E11)</f>
        <v>0</v>
      </c>
      <c r="AD11" s="725">
        <f>('3.DL Naudas plūsma ar projektu'!AB13-'2.DL Naudas plūsma bez projekta'!AB13)*(1+$E11)</f>
        <v>0</v>
      </c>
      <c r="AE11" s="725">
        <f>('3.DL Naudas plūsma ar projektu'!AC13-'2.DL Naudas plūsma bez projekta'!AC13)*(1+$E11)</f>
        <v>0</v>
      </c>
      <c r="AF11" s="726">
        <f t="shared" si="3"/>
        <v>0</v>
      </c>
      <c r="AG11" s="528"/>
    </row>
    <row r="12" spans="1:58" s="535" customFormat="1" ht="12.75" x14ac:dyDescent="0.2">
      <c r="A12" s="714"/>
      <c r="B12" s="715" t="str">
        <f>'2.DL Naudas plūsma bez projekta'!A14</f>
        <v>1.4.</v>
      </c>
      <c r="C12" s="716">
        <f>'2.DL Naudas plūsma bez projekta'!B14</f>
        <v>0</v>
      </c>
      <c r="D12" s="716"/>
      <c r="E12" s="42">
        <v>0</v>
      </c>
      <c r="F12" s="720" t="s">
        <v>24</v>
      </c>
      <c r="G12" s="724">
        <f>('3.DL Naudas plūsma ar projektu'!E14-'2.DL Naudas plūsma bez projekta'!E14)*(1+$E12)</f>
        <v>0</v>
      </c>
      <c r="H12" s="725">
        <f>('3.DL Naudas plūsma ar projektu'!F14-'2.DL Naudas plūsma bez projekta'!F14)*(1+$E12)</f>
        <v>0</v>
      </c>
      <c r="I12" s="725">
        <f>('3.DL Naudas plūsma ar projektu'!G14-'2.DL Naudas plūsma bez projekta'!G14)*(1+$E12)</f>
        <v>0</v>
      </c>
      <c r="J12" s="725">
        <f>('3.DL Naudas plūsma ar projektu'!H14-'2.DL Naudas plūsma bez projekta'!H14)*(1+$E12)</f>
        <v>0</v>
      </c>
      <c r="K12" s="725">
        <f>('3.DL Naudas plūsma ar projektu'!I14-'2.DL Naudas plūsma bez projekta'!I14)*(1+$E12)</f>
        <v>0</v>
      </c>
      <c r="L12" s="725">
        <f>('3.DL Naudas plūsma ar projektu'!J14-'2.DL Naudas plūsma bez projekta'!J14)*(1+$E12)</f>
        <v>0</v>
      </c>
      <c r="M12" s="725">
        <f>('3.DL Naudas plūsma ar projektu'!K14-'2.DL Naudas plūsma bez projekta'!K14)*(1+$E12)</f>
        <v>0</v>
      </c>
      <c r="N12" s="725">
        <f>('3.DL Naudas plūsma ar projektu'!L14-'2.DL Naudas plūsma bez projekta'!L14)*(1+$E12)</f>
        <v>0</v>
      </c>
      <c r="O12" s="725">
        <f>('3.DL Naudas plūsma ar projektu'!M14-'2.DL Naudas plūsma bez projekta'!M14)*(1+$E12)</f>
        <v>0</v>
      </c>
      <c r="P12" s="725">
        <f>('3.DL Naudas plūsma ar projektu'!N14-'2.DL Naudas plūsma bez projekta'!N14)*(1+$E12)</f>
        <v>0</v>
      </c>
      <c r="Q12" s="725">
        <f>('3.DL Naudas plūsma ar projektu'!O14-'2.DL Naudas plūsma bez projekta'!O14)*(1+$E12)</f>
        <v>0</v>
      </c>
      <c r="R12" s="725">
        <f>('3.DL Naudas plūsma ar projektu'!P14-'2.DL Naudas plūsma bez projekta'!P14)*(1+$E12)</f>
        <v>0</v>
      </c>
      <c r="S12" s="725">
        <f>('3.DL Naudas plūsma ar projektu'!Q14-'2.DL Naudas plūsma bez projekta'!Q14)*(1+$E12)</f>
        <v>0</v>
      </c>
      <c r="T12" s="725">
        <f>('3.DL Naudas plūsma ar projektu'!R14-'2.DL Naudas plūsma bez projekta'!R14)*(1+$E12)</f>
        <v>0</v>
      </c>
      <c r="U12" s="725">
        <f>('3.DL Naudas plūsma ar projektu'!S14-'2.DL Naudas plūsma bez projekta'!S14)*(1+$E12)</f>
        <v>0</v>
      </c>
      <c r="V12" s="725">
        <f>('3.DL Naudas plūsma ar projektu'!T14-'2.DL Naudas plūsma bez projekta'!T14)*(1+$E12)</f>
        <v>0</v>
      </c>
      <c r="W12" s="725">
        <f>('3.DL Naudas plūsma ar projektu'!U14-'2.DL Naudas plūsma bez projekta'!U14)*(1+$E12)</f>
        <v>0</v>
      </c>
      <c r="X12" s="725">
        <f>('3.DL Naudas plūsma ar projektu'!V14-'2.DL Naudas plūsma bez projekta'!V14)*(1+$E12)</f>
        <v>0</v>
      </c>
      <c r="Y12" s="725">
        <f>('3.DL Naudas plūsma ar projektu'!W14-'2.DL Naudas plūsma bez projekta'!W14)*(1+$E12)</f>
        <v>0</v>
      </c>
      <c r="Z12" s="725">
        <f>('3.DL Naudas plūsma ar projektu'!X14-'2.DL Naudas plūsma bez projekta'!X14)*(1+$E12)</f>
        <v>0</v>
      </c>
      <c r="AA12" s="725">
        <f>('3.DL Naudas plūsma ar projektu'!Y14-'2.DL Naudas plūsma bez projekta'!Y14)*(1+$E12)</f>
        <v>0</v>
      </c>
      <c r="AB12" s="725">
        <f>('3.DL Naudas plūsma ar projektu'!Z14-'2.DL Naudas plūsma bez projekta'!Z14)*(1+$E12)</f>
        <v>0</v>
      </c>
      <c r="AC12" s="725">
        <f>('3.DL Naudas plūsma ar projektu'!AA14-'2.DL Naudas plūsma bez projekta'!AA14)*(1+$E12)</f>
        <v>0</v>
      </c>
      <c r="AD12" s="725">
        <f>('3.DL Naudas plūsma ar projektu'!AB14-'2.DL Naudas plūsma bez projekta'!AB14)*(1+$E12)</f>
        <v>0</v>
      </c>
      <c r="AE12" s="725">
        <f>('3.DL Naudas plūsma ar projektu'!AC14-'2.DL Naudas plūsma bez projekta'!AC14)*(1+$E12)</f>
        <v>0</v>
      </c>
      <c r="AF12" s="726">
        <f t="shared" si="3"/>
        <v>0</v>
      </c>
      <c r="AG12" s="528"/>
    </row>
    <row r="13" spans="1:58" s="535" customFormat="1" ht="12.75" x14ac:dyDescent="0.2">
      <c r="A13" s="714"/>
      <c r="B13" s="715" t="str">
        <f>'2.DL Naudas plūsma bez projekta'!A15</f>
        <v>1.5.</v>
      </c>
      <c r="C13" s="716">
        <f>'2.DL Naudas plūsma bez projekta'!B15</f>
        <v>0</v>
      </c>
      <c r="D13" s="716"/>
      <c r="E13" s="42">
        <v>0</v>
      </c>
      <c r="F13" s="720" t="s">
        <v>24</v>
      </c>
      <c r="G13" s="724">
        <f>('3.DL Naudas plūsma ar projektu'!E15-'2.DL Naudas plūsma bez projekta'!E15)*(1+$E13)</f>
        <v>0</v>
      </c>
      <c r="H13" s="725">
        <f>('3.DL Naudas plūsma ar projektu'!F15-'2.DL Naudas plūsma bez projekta'!F15)*(1+$E13)</f>
        <v>0</v>
      </c>
      <c r="I13" s="725">
        <f>('3.DL Naudas plūsma ar projektu'!G15-'2.DL Naudas plūsma bez projekta'!G15)*(1+$E13)</f>
        <v>0</v>
      </c>
      <c r="J13" s="725">
        <f>('3.DL Naudas plūsma ar projektu'!H15-'2.DL Naudas plūsma bez projekta'!H15)*(1+$E13)</f>
        <v>0</v>
      </c>
      <c r="K13" s="725">
        <f>('3.DL Naudas plūsma ar projektu'!I15-'2.DL Naudas plūsma bez projekta'!I15)*(1+$E13)</f>
        <v>0</v>
      </c>
      <c r="L13" s="725">
        <f>('3.DL Naudas plūsma ar projektu'!J15-'2.DL Naudas plūsma bez projekta'!J15)*(1+$E13)</f>
        <v>0</v>
      </c>
      <c r="M13" s="725">
        <f>('3.DL Naudas plūsma ar projektu'!K15-'2.DL Naudas plūsma bez projekta'!K15)*(1+$E13)</f>
        <v>0</v>
      </c>
      <c r="N13" s="725">
        <f>('3.DL Naudas plūsma ar projektu'!L15-'2.DL Naudas plūsma bez projekta'!L15)*(1+$E13)</f>
        <v>0</v>
      </c>
      <c r="O13" s="725">
        <f>('3.DL Naudas plūsma ar projektu'!M15-'2.DL Naudas plūsma bez projekta'!M15)*(1+$E13)</f>
        <v>0</v>
      </c>
      <c r="P13" s="725">
        <f>('3.DL Naudas plūsma ar projektu'!N15-'2.DL Naudas plūsma bez projekta'!N15)*(1+$E13)</f>
        <v>0</v>
      </c>
      <c r="Q13" s="725">
        <f>('3.DL Naudas plūsma ar projektu'!O15-'2.DL Naudas plūsma bez projekta'!O15)*(1+$E13)</f>
        <v>0</v>
      </c>
      <c r="R13" s="725">
        <f>('3.DL Naudas plūsma ar projektu'!P15-'2.DL Naudas plūsma bez projekta'!P15)*(1+$E13)</f>
        <v>0</v>
      </c>
      <c r="S13" s="725">
        <f>('3.DL Naudas plūsma ar projektu'!Q15-'2.DL Naudas plūsma bez projekta'!Q15)*(1+$E13)</f>
        <v>0</v>
      </c>
      <c r="T13" s="725">
        <f>('3.DL Naudas plūsma ar projektu'!R15-'2.DL Naudas plūsma bez projekta'!R15)*(1+$E13)</f>
        <v>0</v>
      </c>
      <c r="U13" s="725">
        <f>('3.DL Naudas plūsma ar projektu'!S15-'2.DL Naudas plūsma bez projekta'!S15)*(1+$E13)</f>
        <v>0</v>
      </c>
      <c r="V13" s="725">
        <f>('3.DL Naudas plūsma ar projektu'!T15-'2.DL Naudas plūsma bez projekta'!T15)*(1+$E13)</f>
        <v>0</v>
      </c>
      <c r="W13" s="725">
        <f>('3.DL Naudas plūsma ar projektu'!U15-'2.DL Naudas plūsma bez projekta'!U15)*(1+$E13)</f>
        <v>0</v>
      </c>
      <c r="X13" s="725">
        <f>('3.DL Naudas plūsma ar projektu'!V15-'2.DL Naudas plūsma bez projekta'!V15)*(1+$E13)</f>
        <v>0</v>
      </c>
      <c r="Y13" s="725">
        <f>('3.DL Naudas plūsma ar projektu'!W15-'2.DL Naudas plūsma bez projekta'!W15)*(1+$E13)</f>
        <v>0</v>
      </c>
      <c r="Z13" s="725">
        <f>('3.DL Naudas plūsma ar projektu'!X15-'2.DL Naudas plūsma bez projekta'!X15)*(1+$E13)</f>
        <v>0</v>
      </c>
      <c r="AA13" s="725">
        <f>('3.DL Naudas plūsma ar projektu'!Y15-'2.DL Naudas plūsma bez projekta'!Y15)*(1+$E13)</f>
        <v>0</v>
      </c>
      <c r="AB13" s="725">
        <f>('3.DL Naudas plūsma ar projektu'!Z15-'2.DL Naudas plūsma bez projekta'!Z15)*(1+$E13)</f>
        <v>0</v>
      </c>
      <c r="AC13" s="725">
        <f>('3.DL Naudas plūsma ar projektu'!AA15-'2.DL Naudas plūsma bez projekta'!AA15)*(1+$E13)</f>
        <v>0</v>
      </c>
      <c r="AD13" s="725">
        <f>('3.DL Naudas plūsma ar projektu'!AB15-'2.DL Naudas plūsma bez projekta'!AB15)*(1+$E13)</f>
        <v>0</v>
      </c>
      <c r="AE13" s="725">
        <f>('3.DL Naudas plūsma ar projektu'!AC15-'2.DL Naudas plūsma bez projekta'!AC15)*(1+$E13)</f>
        <v>0</v>
      </c>
      <c r="AF13" s="726">
        <f t="shared" si="3"/>
        <v>0</v>
      </c>
      <c r="AG13" s="528"/>
    </row>
    <row r="14" spans="1:58" s="535" customFormat="1" ht="12.75" x14ac:dyDescent="0.2">
      <c r="A14" s="714"/>
      <c r="B14" s="715" t="str">
        <f>'2.DL Naudas plūsma bez projekta'!A16</f>
        <v>1.6.</v>
      </c>
      <c r="C14" s="716">
        <f>'2.DL Naudas plūsma bez projekta'!B16</f>
        <v>0</v>
      </c>
      <c r="D14" s="716"/>
      <c r="E14" s="42">
        <v>0</v>
      </c>
      <c r="F14" s="720" t="s">
        <v>24</v>
      </c>
      <c r="G14" s="724">
        <f>('3.DL Naudas plūsma ar projektu'!E16-'2.DL Naudas plūsma bez projekta'!E16)*(1+$E14)</f>
        <v>0</v>
      </c>
      <c r="H14" s="725">
        <f>('3.DL Naudas plūsma ar projektu'!F16-'2.DL Naudas plūsma bez projekta'!F16)*(1+$E14)</f>
        <v>0</v>
      </c>
      <c r="I14" s="725">
        <f>('3.DL Naudas plūsma ar projektu'!G16-'2.DL Naudas plūsma bez projekta'!G16)*(1+$E14)</f>
        <v>0</v>
      </c>
      <c r="J14" s="725">
        <f>('3.DL Naudas plūsma ar projektu'!H16-'2.DL Naudas plūsma bez projekta'!H16)*(1+$E14)</f>
        <v>0</v>
      </c>
      <c r="K14" s="725">
        <f>('3.DL Naudas plūsma ar projektu'!I16-'2.DL Naudas plūsma bez projekta'!I16)*(1+$E14)</f>
        <v>0</v>
      </c>
      <c r="L14" s="725">
        <f>('3.DL Naudas plūsma ar projektu'!J16-'2.DL Naudas plūsma bez projekta'!J16)*(1+$E14)</f>
        <v>0</v>
      </c>
      <c r="M14" s="725">
        <f>('3.DL Naudas plūsma ar projektu'!K16-'2.DL Naudas plūsma bez projekta'!K16)*(1+$E14)</f>
        <v>0</v>
      </c>
      <c r="N14" s="725">
        <f>('3.DL Naudas plūsma ar projektu'!L16-'2.DL Naudas plūsma bez projekta'!L16)*(1+$E14)</f>
        <v>0</v>
      </c>
      <c r="O14" s="725">
        <f>('3.DL Naudas plūsma ar projektu'!M16-'2.DL Naudas plūsma bez projekta'!M16)*(1+$E14)</f>
        <v>0</v>
      </c>
      <c r="P14" s="725">
        <f>('3.DL Naudas plūsma ar projektu'!N16-'2.DL Naudas plūsma bez projekta'!N16)*(1+$E14)</f>
        <v>0</v>
      </c>
      <c r="Q14" s="725">
        <f>('3.DL Naudas plūsma ar projektu'!O16-'2.DL Naudas plūsma bez projekta'!O16)*(1+$E14)</f>
        <v>0</v>
      </c>
      <c r="R14" s="725">
        <f>('3.DL Naudas plūsma ar projektu'!P16-'2.DL Naudas plūsma bez projekta'!P16)*(1+$E14)</f>
        <v>0</v>
      </c>
      <c r="S14" s="725">
        <f>('3.DL Naudas plūsma ar projektu'!Q16-'2.DL Naudas plūsma bez projekta'!Q16)*(1+$E14)</f>
        <v>0</v>
      </c>
      <c r="T14" s="725">
        <f>('3.DL Naudas plūsma ar projektu'!R16-'2.DL Naudas plūsma bez projekta'!R16)*(1+$E14)</f>
        <v>0</v>
      </c>
      <c r="U14" s="725">
        <f>('3.DL Naudas plūsma ar projektu'!S16-'2.DL Naudas plūsma bez projekta'!S16)*(1+$E14)</f>
        <v>0</v>
      </c>
      <c r="V14" s="725">
        <f>('3.DL Naudas plūsma ar projektu'!T16-'2.DL Naudas plūsma bez projekta'!T16)*(1+$E14)</f>
        <v>0</v>
      </c>
      <c r="W14" s="725">
        <f>('3.DL Naudas plūsma ar projektu'!U16-'2.DL Naudas plūsma bez projekta'!U16)*(1+$E14)</f>
        <v>0</v>
      </c>
      <c r="X14" s="725">
        <f>('3.DL Naudas plūsma ar projektu'!V16-'2.DL Naudas plūsma bez projekta'!V16)*(1+$E14)</f>
        <v>0</v>
      </c>
      <c r="Y14" s="725">
        <f>('3.DL Naudas plūsma ar projektu'!W16-'2.DL Naudas plūsma bez projekta'!W16)*(1+$E14)</f>
        <v>0</v>
      </c>
      <c r="Z14" s="725">
        <f>('3.DL Naudas plūsma ar projektu'!X16-'2.DL Naudas plūsma bez projekta'!X16)*(1+$E14)</f>
        <v>0</v>
      </c>
      <c r="AA14" s="725">
        <f>('3.DL Naudas plūsma ar projektu'!Y16-'2.DL Naudas plūsma bez projekta'!Y16)*(1+$E14)</f>
        <v>0</v>
      </c>
      <c r="AB14" s="725">
        <f>('3.DL Naudas plūsma ar projektu'!Z16-'2.DL Naudas plūsma bez projekta'!Z16)*(1+$E14)</f>
        <v>0</v>
      </c>
      <c r="AC14" s="725">
        <f>('3.DL Naudas plūsma ar projektu'!AA16-'2.DL Naudas plūsma bez projekta'!AA16)*(1+$E14)</f>
        <v>0</v>
      </c>
      <c r="AD14" s="725">
        <f>('3.DL Naudas plūsma ar projektu'!AB16-'2.DL Naudas plūsma bez projekta'!AB16)*(1+$E14)</f>
        <v>0</v>
      </c>
      <c r="AE14" s="725">
        <f>('3.DL Naudas plūsma ar projektu'!AC16-'2.DL Naudas plūsma bez projekta'!AC16)*(1+$E14)</f>
        <v>0</v>
      </c>
      <c r="AF14" s="726">
        <f t="shared" si="3"/>
        <v>0</v>
      </c>
      <c r="AG14" s="528"/>
    </row>
    <row r="15" spans="1:58" s="535" customFormat="1" ht="12.75" x14ac:dyDescent="0.2">
      <c r="A15" s="714"/>
      <c r="B15" s="715" t="str">
        <f>'2.DL Naudas plūsma bez projekta'!A17</f>
        <v>1.7.</v>
      </c>
      <c r="C15" s="716">
        <f>'2.DL Naudas plūsma bez projekta'!B17</f>
        <v>0</v>
      </c>
      <c r="D15" s="716"/>
      <c r="E15" s="42">
        <v>0</v>
      </c>
      <c r="F15" s="720" t="s">
        <v>24</v>
      </c>
      <c r="G15" s="724">
        <f>('3.DL Naudas plūsma ar projektu'!E17-'2.DL Naudas plūsma bez projekta'!E17)*(1+$E15)</f>
        <v>0</v>
      </c>
      <c r="H15" s="725">
        <f>('3.DL Naudas plūsma ar projektu'!F17-'2.DL Naudas plūsma bez projekta'!F17)*(1+$E15)</f>
        <v>0</v>
      </c>
      <c r="I15" s="725">
        <f>('3.DL Naudas plūsma ar projektu'!G17-'2.DL Naudas plūsma bez projekta'!G17)*(1+$E15)</f>
        <v>0</v>
      </c>
      <c r="J15" s="725">
        <f>('3.DL Naudas plūsma ar projektu'!H17-'2.DL Naudas plūsma bez projekta'!H17)*(1+$E15)</f>
        <v>0</v>
      </c>
      <c r="K15" s="725">
        <f>('3.DL Naudas plūsma ar projektu'!I17-'2.DL Naudas plūsma bez projekta'!I17)*(1+$E15)</f>
        <v>0</v>
      </c>
      <c r="L15" s="725">
        <f>('3.DL Naudas plūsma ar projektu'!J17-'2.DL Naudas plūsma bez projekta'!J17)*(1+$E15)</f>
        <v>0</v>
      </c>
      <c r="M15" s="725">
        <f>('3.DL Naudas plūsma ar projektu'!K17-'2.DL Naudas plūsma bez projekta'!K17)*(1+$E15)</f>
        <v>0</v>
      </c>
      <c r="N15" s="725">
        <f>('3.DL Naudas plūsma ar projektu'!L17-'2.DL Naudas plūsma bez projekta'!L17)*(1+$E15)</f>
        <v>0</v>
      </c>
      <c r="O15" s="725">
        <f>('3.DL Naudas plūsma ar projektu'!M17-'2.DL Naudas plūsma bez projekta'!M17)*(1+$E15)</f>
        <v>0</v>
      </c>
      <c r="P15" s="725">
        <f>('3.DL Naudas plūsma ar projektu'!N17-'2.DL Naudas plūsma bez projekta'!N17)*(1+$E15)</f>
        <v>0</v>
      </c>
      <c r="Q15" s="725">
        <f>('3.DL Naudas plūsma ar projektu'!O17-'2.DL Naudas plūsma bez projekta'!O17)*(1+$E15)</f>
        <v>0</v>
      </c>
      <c r="R15" s="725">
        <f>('3.DL Naudas plūsma ar projektu'!P17-'2.DL Naudas plūsma bez projekta'!P17)*(1+$E15)</f>
        <v>0</v>
      </c>
      <c r="S15" s="725">
        <f>('3.DL Naudas plūsma ar projektu'!Q17-'2.DL Naudas plūsma bez projekta'!Q17)*(1+$E15)</f>
        <v>0</v>
      </c>
      <c r="T15" s="725">
        <f>('3.DL Naudas plūsma ar projektu'!R17-'2.DL Naudas plūsma bez projekta'!R17)*(1+$E15)</f>
        <v>0</v>
      </c>
      <c r="U15" s="725">
        <f>('3.DL Naudas plūsma ar projektu'!S17-'2.DL Naudas plūsma bez projekta'!S17)*(1+$E15)</f>
        <v>0</v>
      </c>
      <c r="V15" s="725">
        <f>('3.DL Naudas plūsma ar projektu'!T17-'2.DL Naudas plūsma bez projekta'!T17)*(1+$E15)</f>
        <v>0</v>
      </c>
      <c r="W15" s="725">
        <f>('3.DL Naudas plūsma ar projektu'!U17-'2.DL Naudas plūsma bez projekta'!U17)*(1+$E15)</f>
        <v>0</v>
      </c>
      <c r="X15" s="725">
        <f>('3.DL Naudas plūsma ar projektu'!V17-'2.DL Naudas plūsma bez projekta'!V17)*(1+$E15)</f>
        <v>0</v>
      </c>
      <c r="Y15" s="725">
        <f>('3.DL Naudas plūsma ar projektu'!W17-'2.DL Naudas plūsma bez projekta'!W17)*(1+$E15)</f>
        <v>0</v>
      </c>
      <c r="Z15" s="725">
        <f>('3.DL Naudas plūsma ar projektu'!X17-'2.DL Naudas plūsma bez projekta'!X17)*(1+$E15)</f>
        <v>0</v>
      </c>
      <c r="AA15" s="725">
        <f>('3.DL Naudas plūsma ar projektu'!Y17-'2.DL Naudas plūsma bez projekta'!Y17)*(1+$E15)</f>
        <v>0</v>
      </c>
      <c r="AB15" s="725">
        <f>('3.DL Naudas plūsma ar projektu'!Z17-'2.DL Naudas plūsma bez projekta'!Z17)*(1+$E15)</f>
        <v>0</v>
      </c>
      <c r="AC15" s="725">
        <f>('3.DL Naudas plūsma ar projektu'!AA17-'2.DL Naudas plūsma bez projekta'!AA17)*(1+$E15)</f>
        <v>0</v>
      </c>
      <c r="AD15" s="725">
        <f>('3.DL Naudas plūsma ar projektu'!AB17-'2.DL Naudas plūsma bez projekta'!AB17)*(1+$E15)</f>
        <v>0</v>
      </c>
      <c r="AE15" s="725">
        <f>('3.DL Naudas plūsma ar projektu'!AC17-'2.DL Naudas plūsma bez projekta'!AC17)*(1+$E15)</f>
        <v>0</v>
      </c>
      <c r="AF15" s="726">
        <f t="shared" si="3"/>
        <v>0</v>
      </c>
      <c r="AG15" s="528"/>
    </row>
    <row r="16" spans="1:58" s="535" customFormat="1" ht="12.75" x14ac:dyDescent="0.2">
      <c r="A16" s="714"/>
      <c r="B16" s="715" t="str">
        <f>'2.DL Naudas plūsma bez projekta'!A18</f>
        <v>1.8.</v>
      </c>
      <c r="C16" s="716">
        <f>'2.DL Naudas plūsma bez projekta'!B18</f>
        <v>0</v>
      </c>
      <c r="D16" s="716"/>
      <c r="E16" s="42">
        <v>0</v>
      </c>
      <c r="F16" s="720" t="s">
        <v>24</v>
      </c>
      <c r="G16" s="724">
        <f>('3.DL Naudas plūsma ar projektu'!E18-'2.DL Naudas plūsma bez projekta'!E18)*(1+$E16)</f>
        <v>0</v>
      </c>
      <c r="H16" s="725">
        <f>('3.DL Naudas plūsma ar projektu'!F18-'2.DL Naudas plūsma bez projekta'!F18)*(1+$E16)</f>
        <v>0</v>
      </c>
      <c r="I16" s="725">
        <f>('3.DL Naudas plūsma ar projektu'!G18-'2.DL Naudas plūsma bez projekta'!G18)*(1+$E16)</f>
        <v>0</v>
      </c>
      <c r="J16" s="725">
        <f>('3.DL Naudas plūsma ar projektu'!H18-'2.DL Naudas plūsma bez projekta'!H18)*(1+$E16)</f>
        <v>0</v>
      </c>
      <c r="K16" s="725">
        <f>('3.DL Naudas plūsma ar projektu'!I18-'2.DL Naudas plūsma bez projekta'!I18)*(1+$E16)</f>
        <v>0</v>
      </c>
      <c r="L16" s="725">
        <f>('3.DL Naudas plūsma ar projektu'!J18-'2.DL Naudas plūsma bez projekta'!J18)*(1+$E16)</f>
        <v>0</v>
      </c>
      <c r="M16" s="725">
        <f>('3.DL Naudas plūsma ar projektu'!K18-'2.DL Naudas plūsma bez projekta'!K18)*(1+$E16)</f>
        <v>0</v>
      </c>
      <c r="N16" s="725">
        <f>('3.DL Naudas plūsma ar projektu'!L18-'2.DL Naudas plūsma bez projekta'!L18)*(1+$E16)</f>
        <v>0</v>
      </c>
      <c r="O16" s="725">
        <f>('3.DL Naudas plūsma ar projektu'!M18-'2.DL Naudas plūsma bez projekta'!M18)*(1+$E16)</f>
        <v>0</v>
      </c>
      <c r="P16" s="725">
        <f>('3.DL Naudas plūsma ar projektu'!N18-'2.DL Naudas plūsma bez projekta'!N18)*(1+$E16)</f>
        <v>0</v>
      </c>
      <c r="Q16" s="725">
        <f>('3.DL Naudas plūsma ar projektu'!O18-'2.DL Naudas plūsma bez projekta'!O18)*(1+$E16)</f>
        <v>0</v>
      </c>
      <c r="R16" s="725">
        <f>('3.DL Naudas plūsma ar projektu'!P18-'2.DL Naudas plūsma bez projekta'!P18)*(1+$E16)</f>
        <v>0</v>
      </c>
      <c r="S16" s="725">
        <f>('3.DL Naudas plūsma ar projektu'!Q18-'2.DL Naudas plūsma bez projekta'!Q18)*(1+$E16)</f>
        <v>0</v>
      </c>
      <c r="T16" s="725">
        <f>('3.DL Naudas plūsma ar projektu'!R18-'2.DL Naudas plūsma bez projekta'!R18)*(1+$E16)</f>
        <v>0</v>
      </c>
      <c r="U16" s="725">
        <f>('3.DL Naudas plūsma ar projektu'!S18-'2.DL Naudas plūsma bez projekta'!S18)*(1+$E16)</f>
        <v>0</v>
      </c>
      <c r="V16" s="725">
        <f>('3.DL Naudas plūsma ar projektu'!T18-'2.DL Naudas plūsma bez projekta'!T18)*(1+$E16)</f>
        <v>0</v>
      </c>
      <c r="W16" s="725">
        <f>('3.DL Naudas plūsma ar projektu'!U18-'2.DL Naudas plūsma bez projekta'!U18)*(1+$E16)</f>
        <v>0</v>
      </c>
      <c r="X16" s="725">
        <f>('3.DL Naudas plūsma ar projektu'!V18-'2.DL Naudas plūsma bez projekta'!V18)*(1+$E16)</f>
        <v>0</v>
      </c>
      <c r="Y16" s="725">
        <f>('3.DL Naudas plūsma ar projektu'!W18-'2.DL Naudas plūsma bez projekta'!W18)*(1+$E16)</f>
        <v>0</v>
      </c>
      <c r="Z16" s="725">
        <f>('3.DL Naudas plūsma ar projektu'!X18-'2.DL Naudas plūsma bez projekta'!X18)*(1+$E16)</f>
        <v>0</v>
      </c>
      <c r="AA16" s="725">
        <f>('3.DL Naudas plūsma ar projektu'!Y18-'2.DL Naudas plūsma bez projekta'!Y18)*(1+$E16)</f>
        <v>0</v>
      </c>
      <c r="AB16" s="725">
        <f>('3.DL Naudas plūsma ar projektu'!Z18-'2.DL Naudas plūsma bez projekta'!Z18)*(1+$E16)</f>
        <v>0</v>
      </c>
      <c r="AC16" s="725">
        <f>('3.DL Naudas plūsma ar projektu'!AA18-'2.DL Naudas plūsma bez projekta'!AA18)*(1+$E16)</f>
        <v>0</v>
      </c>
      <c r="AD16" s="725">
        <f>('3.DL Naudas plūsma ar projektu'!AB18-'2.DL Naudas plūsma bez projekta'!AB18)*(1+$E16)</f>
        <v>0</v>
      </c>
      <c r="AE16" s="725">
        <f>('3.DL Naudas plūsma ar projektu'!AC18-'2.DL Naudas plūsma bez projekta'!AC18)*(1+$E16)</f>
        <v>0</v>
      </c>
      <c r="AF16" s="726">
        <f t="shared" si="3"/>
        <v>0</v>
      </c>
      <c r="AG16" s="528"/>
    </row>
    <row r="17" spans="1:58" s="535" customFormat="1" ht="12.75" x14ac:dyDescent="0.2">
      <c r="A17" s="714"/>
      <c r="B17" s="715" t="str">
        <f>'2.DL Naudas plūsma bez projekta'!A19</f>
        <v>1.9.</v>
      </c>
      <c r="C17" s="716">
        <f>'2.DL Naudas plūsma bez projekta'!B19</f>
        <v>0</v>
      </c>
      <c r="D17" s="716"/>
      <c r="E17" s="42">
        <v>0</v>
      </c>
      <c r="F17" s="720" t="s">
        <v>24</v>
      </c>
      <c r="G17" s="724">
        <f>('3.DL Naudas plūsma ar projektu'!E19-'2.DL Naudas plūsma bez projekta'!E19)*(1+$E17)</f>
        <v>0</v>
      </c>
      <c r="H17" s="725">
        <f>('3.DL Naudas plūsma ar projektu'!F19-'2.DL Naudas plūsma bez projekta'!F19)*(1+$E17)</f>
        <v>0</v>
      </c>
      <c r="I17" s="725">
        <f>('3.DL Naudas plūsma ar projektu'!G19-'2.DL Naudas plūsma bez projekta'!G19)*(1+$E17)</f>
        <v>0</v>
      </c>
      <c r="J17" s="725">
        <f>('3.DL Naudas plūsma ar projektu'!H19-'2.DL Naudas plūsma bez projekta'!H19)*(1+$E17)</f>
        <v>0</v>
      </c>
      <c r="K17" s="725">
        <f>('3.DL Naudas plūsma ar projektu'!I19-'2.DL Naudas plūsma bez projekta'!I19)*(1+$E17)</f>
        <v>0</v>
      </c>
      <c r="L17" s="725">
        <f>('3.DL Naudas plūsma ar projektu'!J19-'2.DL Naudas plūsma bez projekta'!J19)*(1+$E17)</f>
        <v>0</v>
      </c>
      <c r="M17" s="725">
        <f>('3.DL Naudas plūsma ar projektu'!K19-'2.DL Naudas plūsma bez projekta'!K19)*(1+$E17)</f>
        <v>0</v>
      </c>
      <c r="N17" s="725">
        <f>('3.DL Naudas plūsma ar projektu'!L19-'2.DL Naudas plūsma bez projekta'!L19)*(1+$E17)</f>
        <v>0</v>
      </c>
      <c r="O17" s="725">
        <f>('3.DL Naudas plūsma ar projektu'!M19-'2.DL Naudas plūsma bez projekta'!M19)*(1+$E17)</f>
        <v>0</v>
      </c>
      <c r="P17" s="725">
        <f>('3.DL Naudas plūsma ar projektu'!N19-'2.DL Naudas plūsma bez projekta'!N19)*(1+$E17)</f>
        <v>0</v>
      </c>
      <c r="Q17" s="725">
        <f>('3.DL Naudas plūsma ar projektu'!O19-'2.DL Naudas plūsma bez projekta'!O19)*(1+$E17)</f>
        <v>0</v>
      </c>
      <c r="R17" s="725">
        <f>('3.DL Naudas plūsma ar projektu'!P19-'2.DL Naudas plūsma bez projekta'!P19)*(1+$E17)</f>
        <v>0</v>
      </c>
      <c r="S17" s="725">
        <f>('3.DL Naudas plūsma ar projektu'!Q19-'2.DL Naudas plūsma bez projekta'!Q19)*(1+$E17)</f>
        <v>0</v>
      </c>
      <c r="T17" s="725">
        <f>('3.DL Naudas plūsma ar projektu'!R19-'2.DL Naudas plūsma bez projekta'!R19)*(1+$E17)</f>
        <v>0</v>
      </c>
      <c r="U17" s="725">
        <f>('3.DL Naudas plūsma ar projektu'!S19-'2.DL Naudas plūsma bez projekta'!S19)*(1+$E17)</f>
        <v>0</v>
      </c>
      <c r="V17" s="725">
        <f>('3.DL Naudas plūsma ar projektu'!T19-'2.DL Naudas plūsma bez projekta'!T19)*(1+$E17)</f>
        <v>0</v>
      </c>
      <c r="W17" s="725">
        <f>('3.DL Naudas plūsma ar projektu'!U19-'2.DL Naudas plūsma bez projekta'!U19)*(1+$E17)</f>
        <v>0</v>
      </c>
      <c r="X17" s="725">
        <f>('3.DL Naudas plūsma ar projektu'!V19-'2.DL Naudas plūsma bez projekta'!V19)*(1+$E17)</f>
        <v>0</v>
      </c>
      <c r="Y17" s="725">
        <f>('3.DL Naudas plūsma ar projektu'!W19-'2.DL Naudas plūsma bez projekta'!W19)*(1+$E17)</f>
        <v>0</v>
      </c>
      <c r="Z17" s="725">
        <f>('3.DL Naudas plūsma ar projektu'!X19-'2.DL Naudas plūsma bez projekta'!X19)*(1+$E17)</f>
        <v>0</v>
      </c>
      <c r="AA17" s="725">
        <f>('3.DL Naudas plūsma ar projektu'!Y19-'2.DL Naudas plūsma bez projekta'!Y19)*(1+$E17)</f>
        <v>0</v>
      </c>
      <c r="AB17" s="725">
        <f>('3.DL Naudas plūsma ar projektu'!Z19-'2.DL Naudas plūsma bez projekta'!Z19)*(1+$E17)</f>
        <v>0</v>
      </c>
      <c r="AC17" s="725">
        <f>('3.DL Naudas plūsma ar projektu'!AA19-'2.DL Naudas plūsma bez projekta'!AA19)*(1+$E17)</f>
        <v>0</v>
      </c>
      <c r="AD17" s="725">
        <f>('3.DL Naudas plūsma ar projektu'!AB19-'2.DL Naudas plūsma bez projekta'!AB19)*(1+$E17)</f>
        <v>0</v>
      </c>
      <c r="AE17" s="725">
        <f>('3.DL Naudas plūsma ar projektu'!AC19-'2.DL Naudas plūsma bez projekta'!AC19)*(1+$E17)</f>
        <v>0</v>
      </c>
      <c r="AF17" s="726">
        <f t="shared" si="3"/>
        <v>0</v>
      </c>
      <c r="AG17" s="528"/>
    </row>
    <row r="18" spans="1:58" s="535" customFormat="1" ht="12.75" x14ac:dyDescent="0.2">
      <c r="A18" s="714"/>
      <c r="B18" s="715" t="str">
        <f>'2.DL Naudas plūsma bez projekta'!A20</f>
        <v>1.10.</v>
      </c>
      <c r="C18" s="716">
        <f>'2.DL Naudas plūsma bez projekta'!B20</f>
        <v>0</v>
      </c>
      <c r="D18" s="716"/>
      <c r="E18" s="42">
        <v>0</v>
      </c>
      <c r="F18" s="720" t="s">
        <v>24</v>
      </c>
      <c r="G18" s="724">
        <f>('3.DL Naudas plūsma ar projektu'!E20-'2.DL Naudas plūsma bez projekta'!E20)*(1+$E18)</f>
        <v>0</v>
      </c>
      <c r="H18" s="725">
        <f>('3.DL Naudas plūsma ar projektu'!F20-'2.DL Naudas plūsma bez projekta'!F20)*(1+$E18)</f>
        <v>0</v>
      </c>
      <c r="I18" s="725">
        <f>('3.DL Naudas plūsma ar projektu'!G20-'2.DL Naudas plūsma bez projekta'!G20)*(1+$E18)</f>
        <v>0</v>
      </c>
      <c r="J18" s="725">
        <f>('3.DL Naudas plūsma ar projektu'!H20-'2.DL Naudas plūsma bez projekta'!H20)*(1+$E18)</f>
        <v>0</v>
      </c>
      <c r="K18" s="725">
        <f>('3.DL Naudas plūsma ar projektu'!I20-'2.DL Naudas plūsma bez projekta'!I20)*(1+$E18)</f>
        <v>0</v>
      </c>
      <c r="L18" s="725">
        <f>('3.DL Naudas plūsma ar projektu'!J20-'2.DL Naudas plūsma bez projekta'!J20)*(1+$E18)</f>
        <v>0</v>
      </c>
      <c r="M18" s="725">
        <f>('3.DL Naudas plūsma ar projektu'!K20-'2.DL Naudas plūsma bez projekta'!K20)*(1+$E18)</f>
        <v>0</v>
      </c>
      <c r="N18" s="725">
        <f>('3.DL Naudas plūsma ar projektu'!L20-'2.DL Naudas plūsma bez projekta'!L20)*(1+$E18)</f>
        <v>0</v>
      </c>
      <c r="O18" s="725">
        <f>('3.DL Naudas plūsma ar projektu'!M20-'2.DL Naudas plūsma bez projekta'!M20)*(1+$E18)</f>
        <v>0</v>
      </c>
      <c r="P18" s="725">
        <f>('3.DL Naudas plūsma ar projektu'!N20-'2.DL Naudas plūsma bez projekta'!N20)*(1+$E18)</f>
        <v>0</v>
      </c>
      <c r="Q18" s="725">
        <f>('3.DL Naudas plūsma ar projektu'!O20-'2.DL Naudas plūsma bez projekta'!O20)*(1+$E18)</f>
        <v>0</v>
      </c>
      <c r="R18" s="725">
        <f>('3.DL Naudas plūsma ar projektu'!P20-'2.DL Naudas plūsma bez projekta'!P20)*(1+$E18)</f>
        <v>0</v>
      </c>
      <c r="S18" s="725">
        <f>('3.DL Naudas plūsma ar projektu'!Q20-'2.DL Naudas plūsma bez projekta'!Q20)*(1+$E18)</f>
        <v>0</v>
      </c>
      <c r="T18" s="725">
        <f>('3.DL Naudas plūsma ar projektu'!R20-'2.DL Naudas plūsma bez projekta'!R20)*(1+$E18)</f>
        <v>0</v>
      </c>
      <c r="U18" s="725">
        <f>('3.DL Naudas plūsma ar projektu'!S20-'2.DL Naudas plūsma bez projekta'!S20)*(1+$E18)</f>
        <v>0</v>
      </c>
      <c r="V18" s="725">
        <f>('3.DL Naudas plūsma ar projektu'!T20-'2.DL Naudas plūsma bez projekta'!T20)*(1+$E18)</f>
        <v>0</v>
      </c>
      <c r="W18" s="725">
        <f>('3.DL Naudas plūsma ar projektu'!U20-'2.DL Naudas plūsma bez projekta'!U20)*(1+$E18)</f>
        <v>0</v>
      </c>
      <c r="X18" s="725">
        <f>('3.DL Naudas plūsma ar projektu'!V20-'2.DL Naudas plūsma bez projekta'!V20)*(1+$E18)</f>
        <v>0</v>
      </c>
      <c r="Y18" s="725">
        <f>('3.DL Naudas plūsma ar projektu'!W20-'2.DL Naudas plūsma bez projekta'!W20)*(1+$E18)</f>
        <v>0</v>
      </c>
      <c r="Z18" s="725">
        <f>('3.DL Naudas plūsma ar projektu'!X20-'2.DL Naudas plūsma bez projekta'!X20)*(1+$E18)</f>
        <v>0</v>
      </c>
      <c r="AA18" s="725">
        <f>('3.DL Naudas plūsma ar projektu'!Y20-'2.DL Naudas plūsma bez projekta'!Y20)*(1+$E18)</f>
        <v>0</v>
      </c>
      <c r="AB18" s="725">
        <f>('3.DL Naudas plūsma ar projektu'!Z20-'2.DL Naudas plūsma bez projekta'!Z20)*(1+$E18)</f>
        <v>0</v>
      </c>
      <c r="AC18" s="725">
        <f>('3.DL Naudas plūsma ar projektu'!AA20-'2.DL Naudas plūsma bez projekta'!AA20)*(1+$E18)</f>
        <v>0</v>
      </c>
      <c r="AD18" s="725">
        <f>('3.DL Naudas plūsma ar projektu'!AB20-'2.DL Naudas plūsma bez projekta'!AB20)*(1+$E18)</f>
        <v>0</v>
      </c>
      <c r="AE18" s="725">
        <f>('3.DL Naudas plūsma ar projektu'!AC20-'2.DL Naudas plūsma bez projekta'!AC20)*(1+$E18)</f>
        <v>0</v>
      </c>
      <c r="AF18" s="726">
        <f t="shared" si="3"/>
        <v>0</v>
      </c>
      <c r="AG18" s="528"/>
    </row>
    <row r="19" spans="1:58" s="620" customFormat="1" ht="12.75" x14ac:dyDescent="0.2">
      <c r="A19" s="717" t="s">
        <v>33</v>
      </c>
      <c r="B19" s="718"/>
      <c r="C19" s="718" t="s">
        <v>123</v>
      </c>
      <c r="D19" s="718"/>
      <c r="E19" s="719"/>
      <c r="F19" s="720" t="s">
        <v>24</v>
      </c>
      <c r="G19" s="721">
        <f t="shared" ref="G19:AE19" si="4">SUM(G20:G23)</f>
        <v>4117.9500000000007</v>
      </c>
      <c r="H19" s="722">
        <f t="shared" si="4"/>
        <v>4117.9500000000007</v>
      </c>
      <c r="I19" s="722">
        <f t="shared" si="4"/>
        <v>4117.9500000000007</v>
      </c>
      <c r="J19" s="722">
        <f t="shared" si="4"/>
        <v>4117.9500000000007</v>
      </c>
      <c r="K19" s="722">
        <f t="shared" si="4"/>
        <v>4117.9500000000007</v>
      </c>
      <c r="L19" s="722">
        <f t="shared" si="4"/>
        <v>4117.9500000000007</v>
      </c>
      <c r="M19" s="722">
        <f t="shared" si="4"/>
        <v>4117.9500000000007</v>
      </c>
      <c r="N19" s="722">
        <f t="shared" si="4"/>
        <v>4117.9500000000007</v>
      </c>
      <c r="O19" s="722">
        <f t="shared" si="4"/>
        <v>4117.9500000000007</v>
      </c>
      <c r="P19" s="722">
        <f t="shared" si="4"/>
        <v>4117.9500000000007</v>
      </c>
      <c r="Q19" s="722">
        <f t="shared" si="4"/>
        <v>4117.9500000000007</v>
      </c>
      <c r="R19" s="722">
        <f t="shared" si="4"/>
        <v>4117.9500000000007</v>
      </c>
      <c r="S19" s="722">
        <f t="shared" si="4"/>
        <v>4117.9500000000007</v>
      </c>
      <c r="T19" s="722">
        <f t="shared" si="4"/>
        <v>4117.9500000000007</v>
      </c>
      <c r="U19" s="722">
        <f t="shared" si="4"/>
        <v>4117.9500000000007</v>
      </c>
      <c r="V19" s="722">
        <f t="shared" si="4"/>
        <v>4117.9500000000007</v>
      </c>
      <c r="W19" s="722">
        <f t="shared" si="4"/>
        <v>4117.9500000000007</v>
      </c>
      <c r="X19" s="722">
        <f t="shared" si="4"/>
        <v>4117.9500000000007</v>
      </c>
      <c r="Y19" s="722">
        <f t="shared" si="4"/>
        <v>4117.9500000000007</v>
      </c>
      <c r="Z19" s="722">
        <f t="shared" si="4"/>
        <v>4117.9500000000007</v>
      </c>
      <c r="AA19" s="722">
        <f t="shared" si="4"/>
        <v>4117.9500000000007</v>
      </c>
      <c r="AB19" s="722">
        <f t="shared" si="4"/>
        <v>4117.9500000000007</v>
      </c>
      <c r="AC19" s="722">
        <f t="shared" si="4"/>
        <v>4117.9500000000007</v>
      </c>
      <c r="AD19" s="722">
        <f t="shared" si="4"/>
        <v>4117.9500000000007</v>
      </c>
      <c r="AE19" s="722">
        <f t="shared" si="4"/>
        <v>4117.9500000000007</v>
      </c>
      <c r="AF19" s="723">
        <f>SUM(G19:AE19)</f>
        <v>102948.74999999996</v>
      </c>
    </row>
    <row r="20" spans="1:58" s="535" customFormat="1" ht="12.75" x14ac:dyDescent="0.2">
      <c r="A20" s="714"/>
      <c r="B20" s="716" t="str">
        <f>'2.DL Naudas plūsma bez projekta'!A23</f>
        <v>2.1.</v>
      </c>
      <c r="C20" s="716" t="str">
        <f>'2.DL Naudas plūsma bez projekta'!B23</f>
        <v>Izejmateriālu iegādes izmaksas</v>
      </c>
      <c r="D20" s="716"/>
      <c r="E20" s="42">
        <v>0</v>
      </c>
      <c r="F20" s="720" t="s">
        <v>24</v>
      </c>
      <c r="G20" s="724">
        <f>('3.DL Naudas plūsma ar projektu'!E23-'2.DL Naudas plūsma bez projekta'!E23)*(1+$E$20)</f>
        <v>4117.9500000000007</v>
      </c>
      <c r="H20" s="725">
        <f>('3.DL Naudas plūsma ar projektu'!F23-'2.DL Naudas plūsma bez projekta'!F23)*(1+$E$20)</f>
        <v>4117.9500000000007</v>
      </c>
      <c r="I20" s="725">
        <f>('3.DL Naudas plūsma ar projektu'!G23-'2.DL Naudas plūsma bez projekta'!G23)*(1+$E$20)</f>
        <v>4117.9500000000007</v>
      </c>
      <c r="J20" s="725">
        <f>('3.DL Naudas plūsma ar projektu'!H23-'2.DL Naudas plūsma bez projekta'!H23)*(1+$E$20)</f>
        <v>4117.9500000000007</v>
      </c>
      <c r="K20" s="725">
        <f>('3.DL Naudas plūsma ar projektu'!I23-'2.DL Naudas plūsma bez projekta'!I23)*(1+$E$20)</f>
        <v>4117.9500000000007</v>
      </c>
      <c r="L20" s="725">
        <f>('3.DL Naudas plūsma ar projektu'!J23-'2.DL Naudas plūsma bez projekta'!J23)*(1+$E$20)</f>
        <v>4117.9500000000007</v>
      </c>
      <c r="M20" s="725">
        <f>('3.DL Naudas plūsma ar projektu'!K23-'2.DL Naudas plūsma bez projekta'!K23)*(1+$E$20)</f>
        <v>4117.9500000000007</v>
      </c>
      <c r="N20" s="725">
        <f>('3.DL Naudas plūsma ar projektu'!L23-'2.DL Naudas plūsma bez projekta'!L23)*(1+$E$20)</f>
        <v>4117.9500000000007</v>
      </c>
      <c r="O20" s="725">
        <f>('3.DL Naudas plūsma ar projektu'!M23-'2.DL Naudas plūsma bez projekta'!M23)*(1+$E$20)</f>
        <v>4117.9500000000007</v>
      </c>
      <c r="P20" s="725">
        <f>('3.DL Naudas plūsma ar projektu'!N23-'2.DL Naudas plūsma bez projekta'!N23)*(1+$E$20)</f>
        <v>4117.9500000000007</v>
      </c>
      <c r="Q20" s="725">
        <f>('3.DL Naudas plūsma ar projektu'!O23-'2.DL Naudas plūsma bez projekta'!O23)*(1+$E$20)</f>
        <v>4117.9500000000007</v>
      </c>
      <c r="R20" s="725">
        <f>('3.DL Naudas plūsma ar projektu'!P23-'2.DL Naudas plūsma bez projekta'!P23)*(1+$E$20)</f>
        <v>4117.9500000000007</v>
      </c>
      <c r="S20" s="725">
        <f>('3.DL Naudas plūsma ar projektu'!Q23-'2.DL Naudas plūsma bez projekta'!Q23)*(1+$E$20)</f>
        <v>4117.9500000000007</v>
      </c>
      <c r="T20" s="725">
        <f>('3.DL Naudas plūsma ar projektu'!R23-'2.DL Naudas plūsma bez projekta'!R23)*(1+$E$20)</f>
        <v>4117.9500000000007</v>
      </c>
      <c r="U20" s="725">
        <f>('3.DL Naudas plūsma ar projektu'!S23-'2.DL Naudas plūsma bez projekta'!S23)*(1+$E$20)</f>
        <v>4117.9500000000007</v>
      </c>
      <c r="V20" s="725">
        <f>('3.DL Naudas plūsma ar projektu'!T23-'2.DL Naudas plūsma bez projekta'!T23)*(1+$E$20)</f>
        <v>4117.9500000000007</v>
      </c>
      <c r="W20" s="725">
        <f>('3.DL Naudas plūsma ar projektu'!U23-'2.DL Naudas plūsma bez projekta'!U23)*(1+$E$20)</f>
        <v>4117.9500000000007</v>
      </c>
      <c r="X20" s="725">
        <f>('3.DL Naudas plūsma ar projektu'!V23-'2.DL Naudas plūsma bez projekta'!V23)*(1+$E$20)</f>
        <v>4117.9500000000007</v>
      </c>
      <c r="Y20" s="725">
        <f>('3.DL Naudas plūsma ar projektu'!W23-'2.DL Naudas plūsma bez projekta'!W23)*(1+$E$20)</f>
        <v>4117.9500000000007</v>
      </c>
      <c r="Z20" s="725">
        <f>('3.DL Naudas plūsma ar projektu'!X23-'2.DL Naudas plūsma bez projekta'!X23)*(1+$E$20)</f>
        <v>4117.9500000000007</v>
      </c>
      <c r="AA20" s="725">
        <f>('3.DL Naudas plūsma ar projektu'!Y23-'2.DL Naudas plūsma bez projekta'!Y23)*(1+$E$20)</f>
        <v>4117.9500000000007</v>
      </c>
      <c r="AB20" s="725">
        <f>('3.DL Naudas plūsma ar projektu'!Z23-'2.DL Naudas plūsma bez projekta'!Z23)*(1+$E$20)</f>
        <v>4117.9500000000007</v>
      </c>
      <c r="AC20" s="725">
        <f>('3.DL Naudas plūsma ar projektu'!AA23-'2.DL Naudas plūsma bez projekta'!AA23)*(1+$E$20)</f>
        <v>4117.9500000000007</v>
      </c>
      <c r="AD20" s="725">
        <f>('3.DL Naudas plūsma ar projektu'!AB23-'2.DL Naudas plūsma bez projekta'!AB23)*(1+$E$20)</f>
        <v>4117.9500000000007</v>
      </c>
      <c r="AE20" s="725">
        <f>('3.DL Naudas plūsma ar projektu'!AC23-'2.DL Naudas plūsma bez projekta'!AC23)*(1+$E$20)</f>
        <v>4117.9500000000007</v>
      </c>
      <c r="AF20" s="726">
        <f>SUM(G20:AE20)</f>
        <v>102948.74999999996</v>
      </c>
      <c r="AG20" s="528"/>
    </row>
    <row r="21" spans="1:58" s="535" customFormat="1" ht="12.75" x14ac:dyDescent="0.2">
      <c r="A21" s="714"/>
      <c r="B21" s="716" t="str">
        <f>'2.DL Naudas plūsma bez projekta'!A34</f>
        <v>2.2.</v>
      </c>
      <c r="C21" s="716" t="str">
        <f>'2.DL Naudas plūsma bez projekta'!B34</f>
        <v>Tehniskā (ražošanas procesā iesaistītā) personāla atalgojums</v>
      </c>
      <c r="D21" s="716"/>
      <c r="E21" s="42">
        <v>0</v>
      </c>
      <c r="F21" s="720" t="s">
        <v>24</v>
      </c>
      <c r="G21" s="724">
        <f>('3.DL Naudas plūsma ar projektu'!E34-'2.DL Naudas plūsma bez projekta'!E34)*(1+$E21)</f>
        <v>0</v>
      </c>
      <c r="H21" s="725">
        <f>('3.DL Naudas plūsma ar projektu'!F34-'2.DL Naudas plūsma bez projekta'!F34)*(1+$E21)</f>
        <v>0</v>
      </c>
      <c r="I21" s="725">
        <f>('3.DL Naudas plūsma ar projektu'!G34-'2.DL Naudas plūsma bez projekta'!G34)*(1+$E21)</f>
        <v>0</v>
      </c>
      <c r="J21" s="725">
        <f>('3.DL Naudas plūsma ar projektu'!H34-'2.DL Naudas plūsma bez projekta'!H34)*(1+$E21)</f>
        <v>0</v>
      </c>
      <c r="K21" s="725">
        <f>('3.DL Naudas plūsma ar projektu'!I34-'2.DL Naudas plūsma bez projekta'!I34)*(1+$E21)</f>
        <v>0</v>
      </c>
      <c r="L21" s="725">
        <f>('3.DL Naudas plūsma ar projektu'!J34-'2.DL Naudas plūsma bez projekta'!J34)*(1+$E21)</f>
        <v>0</v>
      </c>
      <c r="M21" s="725">
        <f>('3.DL Naudas plūsma ar projektu'!K34-'2.DL Naudas plūsma bez projekta'!K34)*(1+$E21)</f>
        <v>0</v>
      </c>
      <c r="N21" s="725">
        <f>('3.DL Naudas plūsma ar projektu'!L34-'2.DL Naudas plūsma bez projekta'!L34)*(1+$E21)</f>
        <v>0</v>
      </c>
      <c r="O21" s="725">
        <f>('3.DL Naudas plūsma ar projektu'!M34-'2.DL Naudas plūsma bez projekta'!M34)*(1+$E21)</f>
        <v>0</v>
      </c>
      <c r="P21" s="725">
        <f>('3.DL Naudas plūsma ar projektu'!N34-'2.DL Naudas plūsma bez projekta'!N34)*(1+$E21)</f>
        <v>0</v>
      </c>
      <c r="Q21" s="725">
        <f>('3.DL Naudas plūsma ar projektu'!O34-'2.DL Naudas plūsma bez projekta'!O34)*(1+$E21)</f>
        <v>0</v>
      </c>
      <c r="R21" s="725">
        <f>('3.DL Naudas plūsma ar projektu'!P34-'2.DL Naudas plūsma bez projekta'!P34)*(1+$E21)</f>
        <v>0</v>
      </c>
      <c r="S21" s="725">
        <f>('3.DL Naudas plūsma ar projektu'!Q34-'2.DL Naudas plūsma bez projekta'!Q34)*(1+$E21)</f>
        <v>0</v>
      </c>
      <c r="T21" s="725">
        <f>('3.DL Naudas plūsma ar projektu'!R34-'2.DL Naudas plūsma bez projekta'!R34)*(1+$E21)</f>
        <v>0</v>
      </c>
      <c r="U21" s="725">
        <f>('3.DL Naudas plūsma ar projektu'!S34-'2.DL Naudas plūsma bez projekta'!S34)*(1+$E21)</f>
        <v>0</v>
      </c>
      <c r="V21" s="725">
        <f>('3.DL Naudas plūsma ar projektu'!T34-'2.DL Naudas plūsma bez projekta'!T34)*(1+$E21)</f>
        <v>0</v>
      </c>
      <c r="W21" s="725">
        <f>('3.DL Naudas plūsma ar projektu'!U34-'2.DL Naudas plūsma bez projekta'!U34)*(1+$E21)</f>
        <v>0</v>
      </c>
      <c r="X21" s="725">
        <f>('3.DL Naudas plūsma ar projektu'!V34-'2.DL Naudas plūsma bez projekta'!V34)*(1+$E21)</f>
        <v>0</v>
      </c>
      <c r="Y21" s="725">
        <f>('3.DL Naudas plūsma ar projektu'!W34-'2.DL Naudas plūsma bez projekta'!W34)*(1+$E21)</f>
        <v>0</v>
      </c>
      <c r="Z21" s="725">
        <f>('3.DL Naudas plūsma ar projektu'!X34-'2.DL Naudas plūsma bez projekta'!X34)*(1+$E21)</f>
        <v>0</v>
      </c>
      <c r="AA21" s="725">
        <f>('3.DL Naudas plūsma ar projektu'!Y34-'2.DL Naudas plūsma bez projekta'!Y34)*(1+$E21)</f>
        <v>0</v>
      </c>
      <c r="AB21" s="725">
        <f>('3.DL Naudas plūsma ar projektu'!Z34-'2.DL Naudas plūsma bez projekta'!Z34)*(1+$E21)</f>
        <v>0</v>
      </c>
      <c r="AC21" s="725">
        <f>('3.DL Naudas plūsma ar projektu'!AA34-'2.DL Naudas plūsma bez projekta'!AA34)*(1+$E21)</f>
        <v>0</v>
      </c>
      <c r="AD21" s="725">
        <f>('3.DL Naudas plūsma ar projektu'!AB34-'2.DL Naudas plūsma bez projekta'!AB34)*(1+$E21)</f>
        <v>0</v>
      </c>
      <c r="AE21" s="725">
        <f>('3.DL Naudas plūsma ar projektu'!AC34-'2.DL Naudas plūsma bez projekta'!AC34)*(1+$E21)</f>
        <v>0</v>
      </c>
      <c r="AF21" s="726">
        <f t="shared" ref="AF21:AF28" si="5">SUM(G21:AE21)</f>
        <v>0</v>
      </c>
      <c r="AG21" s="528"/>
    </row>
    <row r="22" spans="1:58" s="535" customFormat="1" ht="12.75" x14ac:dyDescent="0.2">
      <c r="A22" s="714"/>
      <c r="B22" s="716" t="str">
        <f>'2.DL Naudas plūsma bez projekta'!A37</f>
        <v>2.3.</v>
      </c>
      <c r="C22" s="716" t="str">
        <f>'2.DL Naudas plūsma bez projekta'!B37</f>
        <v>Pārējās ražošanas izmaksas</v>
      </c>
      <c r="D22" s="716"/>
      <c r="E22" s="42">
        <v>0</v>
      </c>
      <c r="F22" s="720" t="s">
        <v>24</v>
      </c>
      <c r="G22" s="724">
        <f>('3.DL Naudas plūsma ar projektu'!E37-'2.DL Naudas plūsma bez projekta'!E37)*(1+$E22)</f>
        <v>0</v>
      </c>
      <c r="H22" s="725">
        <f>('3.DL Naudas plūsma ar projektu'!F37-'2.DL Naudas plūsma bez projekta'!F37)*(1+$E22)</f>
        <v>0</v>
      </c>
      <c r="I22" s="725">
        <f>('3.DL Naudas plūsma ar projektu'!G37-'2.DL Naudas plūsma bez projekta'!G37)*(1+$E22)</f>
        <v>0</v>
      </c>
      <c r="J22" s="725">
        <f>('3.DL Naudas plūsma ar projektu'!H37-'2.DL Naudas plūsma bez projekta'!H37)*(1+$E22)</f>
        <v>0</v>
      </c>
      <c r="K22" s="725">
        <f>('3.DL Naudas plūsma ar projektu'!I37-'2.DL Naudas plūsma bez projekta'!I37)*(1+$E22)</f>
        <v>0</v>
      </c>
      <c r="L22" s="725">
        <f>('3.DL Naudas plūsma ar projektu'!J37-'2.DL Naudas plūsma bez projekta'!J37)*(1+$E22)</f>
        <v>0</v>
      </c>
      <c r="M22" s="725">
        <f>('3.DL Naudas plūsma ar projektu'!K37-'2.DL Naudas plūsma bez projekta'!K37)*(1+$E22)</f>
        <v>0</v>
      </c>
      <c r="N22" s="725">
        <f>('3.DL Naudas plūsma ar projektu'!L37-'2.DL Naudas plūsma bez projekta'!L37)*(1+$E22)</f>
        <v>0</v>
      </c>
      <c r="O22" s="725">
        <f>('3.DL Naudas plūsma ar projektu'!M37-'2.DL Naudas plūsma bez projekta'!M37)*(1+$E22)</f>
        <v>0</v>
      </c>
      <c r="P22" s="725">
        <f>('3.DL Naudas plūsma ar projektu'!N37-'2.DL Naudas plūsma bez projekta'!N37)*(1+$E22)</f>
        <v>0</v>
      </c>
      <c r="Q22" s="725">
        <f>('3.DL Naudas plūsma ar projektu'!O37-'2.DL Naudas plūsma bez projekta'!O37)*(1+$E22)</f>
        <v>0</v>
      </c>
      <c r="R22" s="725">
        <f>('3.DL Naudas plūsma ar projektu'!P37-'2.DL Naudas plūsma bez projekta'!P37)*(1+$E22)</f>
        <v>0</v>
      </c>
      <c r="S22" s="725">
        <f>('3.DL Naudas plūsma ar projektu'!Q37-'2.DL Naudas plūsma bez projekta'!Q37)*(1+$E22)</f>
        <v>0</v>
      </c>
      <c r="T22" s="725">
        <f>('3.DL Naudas plūsma ar projektu'!R37-'2.DL Naudas plūsma bez projekta'!R37)*(1+$E22)</f>
        <v>0</v>
      </c>
      <c r="U22" s="725">
        <f>('3.DL Naudas plūsma ar projektu'!S37-'2.DL Naudas plūsma bez projekta'!S37)*(1+$E22)</f>
        <v>0</v>
      </c>
      <c r="V22" s="725">
        <f>('3.DL Naudas plūsma ar projektu'!T37-'2.DL Naudas plūsma bez projekta'!T37)*(1+$E22)</f>
        <v>0</v>
      </c>
      <c r="W22" s="725">
        <f>('3.DL Naudas plūsma ar projektu'!U37-'2.DL Naudas plūsma bez projekta'!U37)*(1+$E22)</f>
        <v>0</v>
      </c>
      <c r="X22" s="725">
        <f>('3.DL Naudas plūsma ar projektu'!V37-'2.DL Naudas plūsma bez projekta'!V37)*(1+$E22)</f>
        <v>0</v>
      </c>
      <c r="Y22" s="725">
        <f>('3.DL Naudas plūsma ar projektu'!W37-'2.DL Naudas plūsma bez projekta'!W37)*(1+$E22)</f>
        <v>0</v>
      </c>
      <c r="Z22" s="725">
        <f>('3.DL Naudas plūsma ar projektu'!X37-'2.DL Naudas plūsma bez projekta'!X37)*(1+$E22)</f>
        <v>0</v>
      </c>
      <c r="AA22" s="725">
        <f>('3.DL Naudas plūsma ar projektu'!Y37-'2.DL Naudas plūsma bez projekta'!Y37)*(1+$E22)</f>
        <v>0</v>
      </c>
      <c r="AB22" s="725">
        <f>('3.DL Naudas plūsma ar projektu'!Z37-'2.DL Naudas plūsma bez projekta'!Z37)*(1+$E22)</f>
        <v>0</v>
      </c>
      <c r="AC22" s="725">
        <f>('3.DL Naudas plūsma ar projektu'!AA37-'2.DL Naudas plūsma bez projekta'!AA37)*(1+$E22)</f>
        <v>0</v>
      </c>
      <c r="AD22" s="725">
        <f>('3.DL Naudas plūsma ar projektu'!AB37-'2.DL Naudas plūsma bez projekta'!AB37)*(1+$E22)</f>
        <v>0</v>
      </c>
      <c r="AE22" s="725">
        <f>('3.DL Naudas plūsma ar projektu'!AC37-'2.DL Naudas plūsma bez projekta'!AC37)*(1+$E22)</f>
        <v>0</v>
      </c>
      <c r="AF22" s="726">
        <f t="shared" si="5"/>
        <v>0</v>
      </c>
      <c r="AG22" s="528"/>
    </row>
    <row r="23" spans="1:58" s="535" customFormat="1" ht="12.75" x14ac:dyDescent="0.2">
      <c r="A23" s="714"/>
      <c r="B23" s="716" t="str">
        <f>'2.DL Naudas plūsma bez projekta'!A42</f>
        <v>2.4.</v>
      </c>
      <c r="C23" s="716" t="str">
        <f>'2.DL Naudas plūsma bez projekta'!B42</f>
        <v>Administratīvās izmaksas</v>
      </c>
      <c r="D23" s="716"/>
      <c r="E23" s="42">
        <v>0</v>
      </c>
      <c r="F23" s="720" t="s">
        <v>24</v>
      </c>
      <c r="G23" s="724">
        <f>('3.DL Naudas plūsma ar projektu'!E42-'2.DL Naudas plūsma bez projekta'!E42)*(1+$E23)</f>
        <v>0</v>
      </c>
      <c r="H23" s="725">
        <f>('3.DL Naudas plūsma ar projektu'!F42-'2.DL Naudas plūsma bez projekta'!F42)*(1+$E23)</f>
        <v>0</v>
      </c>
      <c r="I23" s="725">
        <f>('3.DL Naudas plūsma ar projektu'!G42-'2.DL Naudas plūsma bez projekta'!G42)*(1+$E23)</f>
        <v>0</v>
      </c>
      <c r="J23" s="725">
        <f>('3.DL Naudas plūsma ar projektu'!H42-'2.DL Naudas plūsma bez projekta'!H42)*(1+$E23)</f>
        <v>0</v>
      </c>
      <c r="K23" s="725">
        <f>('3.DL Naudas plūsma ar projektu'!I42-'2.DL Naudas plūsma bez projekta'!I42)*(1+$E23)</f>
        <v>0</v>
      </c>
      <c r="L23" s="725">
        <f>('3.DL Naudas plūsma ar projektu'!J42-'2.DL Naudas plūsma bez projekta'!J42)*(1+$E23)</f>
        <v>0</v>
      </c>
      <c r="M23" s="725">
        <f>('3.DL Naudas plūsma ar projektu'!K42-'2.DL Naudas plūsma bez projekta'!K42)*(1+$E23)</f>
        <v>0</v>
      </c>
      <c r="N23" s="725">
        <f>('3.DL Naudas plūsma ar projektu'!L42-'2.DL Naudas plūsma bez projekta'!L42)*(1+$E23)</f>
        <v>0</v>
      </c>
      <c r="O23" s="725">
        <f>('3.DL Naudas plūsma ar projektu'!M42-'2.DL Naudas plūsma bez projekta'!M42)*(1+$E23)</f>
        <v>0</v>
      </c>
      <c r="P23" s="725">
        <f>('3.DL Naudas plūsma ar projektu'!N42-'2.DL Naudas plūsma bez projekta'!N42)*(1+$E23)</f>
        <v>0</v>
      </c>
      <c r="Q23" s="725">
        <f>('3.DL Naudas plūsma ar projektu'!O42-'2.DL Naudas plūsma bez projekta'!O42)*(1+$E23)</f>
        <v>0</v>
      </c>
      <c r="R23" s="725">
        <f>('3.DL Naudas plūsma ar projektu'!P42-'2.DL Naudas plūsma bez projekta'!P42)*(1+$E23)</f>
        <v>0</v>
      </c>
      <c r="S23" s="725">
        <f>('3.DL Naudas plūsma ar projektu'!Q42-'2.DL Naudas plūsma bez projekta'!Q42)*(1+$E23)</f>
        <v>0</v>
      </c>
      <c r="T23" s="725">
        <f>('3.DL Naudas plūsma ar projektu'!R42-'2.DL Naudas plūsma bez projekta'!R42)*(1+$E23)</f>
        <v>0</v>
      </c>
      <c r="U23" s="725">
        <f>('3.DL Naudas plūsma ar projektu'!S42-'2.DL Naudas plūsma bez projekta'!S42)*(1+$E23)</f>
        <v>0</v>
      </c>
      <c r="V23" s="725">
        <f>('3.DL Naudas plūsma ar projektu'!T42-'2.DL Naudas plūsma bez projekta'!T42)*(1+$E23)</f>
        <v>0</v>
      </c>
      <c r="W23" s="725">
        <f>('3.DL Naudas plūsma ar projektu'!U42-'2.DL Naudas plūsma bez projekta'!U42)*(1+$E23)</f>
        <v>0</v>
      </c>
      <c r="X23" s="725">
        <f>('3.DL Naudas plūsma ar projektu'!V42-'2.DL Naudas plūsma bez projekta'!V42)*(1+$E23)</f>
        <v>0</v>
      </c>
      <c r="Y23" s="725">
        <f>('3.DL Naudas plūsma ar projektu'!W42-'2.DL Naudas plūsma bez projekta'!W42)*(1+$E23)</f>
        <v>0</v>
      </c>
      <c r="Z23" s="725">
        <f>('3.DL Naudas plūsma ar projektu'!X42-'2.DL Naudas plūsma bez projekta'!X42)*(1+$E23)</f>
        <v>0</v>
      </c>
      <c r="AA23" s="725">
        <f>('3.DL Naudas plūsma ar projektu'!Y42-'2.DL Naudas plūsma bez projekta'!Y42)*(1+$E23)</f>
        <v>0</v>
      </c>
      <c r="AB23" s="725">
        <f>('3.DL Naudas plūsma ar projektu'!Z42-'2.DL Naudas plūsma bez projekta'!Z42)*(1+$E23)</f>
        <v>0</v>
      </c>
      <c r="AC23" s="725">
        <f>('3.DL Naudas plūsma ar projektu'!AA42-'2.DL Naudas plūsma bez projekta'!AA42)*(1+$E23)</f>
        <v>0</v>
      </c>
      <c r="AD23" s="725">
        <f>('3.DL Naudas plūsma ar projektu'!AB42-'2.DL Naudas plūsma bez projekta'!AB42)*(1+$E23)</f>
        <v>0</v>
      </c>
      <c r="AE23" s="725">
        <f>('3.DL Naudas plūsma ar projektu'!AC42-'2.DL Naudas plūsma bez projekta'!AC42)*(1+$E23)</f>
        <v>0</v>
      </c>
      <c r="AF23" s="726">
        <f t="shared" si="5"/>
        <v>0</v>
      </c>
      <c r="AG23" s="528"/>
    </row>
    <row r="24" spans="1:58" s="620" customFormat="1" ht="12.75" x14ac:dyDescent="0.2">
      <c r="A24" s="717" t="str">
        <f>'3.DL Naudas plūsma ar projektu'!A51</f>
        <v>3.</v>
      </c>
      <c r="B24" s="718"/>
      <c r="C24" s="718" t="str">
        <f>'3.DL Naudas plūsma ar projektu'!B51</f>
        <v>Projekta investīcijas:</v>
      </c>
      <c r="D24" s="718"/>
      <c r="E24" s="718"/>
      <c r="F24" s="720" t="s">
        <v>24</v>
      </c>
      <c r="G24" s="721">
        <f>SUM(G25:G26)</f>
        <v>35000</v>
      </c>
      <c r="H24" s="722">
        <f t="shared" ref="H24:AE24" si="6">SUM(H25:H26)</f>
        <v>35000</v>
      </c>
      <c r="I24" s="722">
        <f t="shared" si="6"/>
        <v>30000</v>
      </c>
      <c r="J24" s="722">
        <f t="shared" si="6"/>
        <v>0</v>
      </c>
      <c r="K24" s="722">
        <f t="shared" si="6"/>
        <v>0</v>
      </c>
      <c r="L24" s="722">
        <f t="shared" si="6"/>
        <v>0</v>
      </c>
      <c r="M24" s="722">
        <f t="shared" si="6"/>
        <v>0</v>
      </c>
      <c r="N24" s="722">
        <f t="shared" si="6"/>
        <v>0</v>
      </c>
      <c r="O24" s="722">
        <f t="shared" si="6"/>
        <v>0</v>
      </c>
      <c r="P24" s="722">
        <f t="shared" si="6"/>
        <v>0</v>
      </c>
      <c r="Q24" s="722">
        <f t="shared" si="6"/>
        <v>0</v>
      </c>
      <c r="R24" s="722">
        <f t="shared" si="6"/>
        <v>0</v>
      </c>
      <c r="S24" s="722">
        <f t="shared" si="6"/>
        <v>0</v>
      </c>
      <c r="T24" s="722">
        <f t="shared" si="6"/>
        <v>0</v>
      </c>
      <c r="U24" s="722">
        <f t="shared" si="6"/>
        <v>0</v>
      </c>
      <c r="V24" s="722">
        <f t="shared" si="6"/>
        <v>0</v>
      </c>
      <c r="W24" s="722">
        <f t="shared" si="6"/>
        <v>0</v>
      </c>
      <c r="X24" s="722">
        <f t="shared" si="6"/>
        <v>0</v>
      </c>
      <c r="Y24" s="722">
        <f t="shared" si="6"/>
        <v>0</v>
      </c>
      <c r="Z24" s="722">
        <f t="shared" si="6"/>
        <v>0</v>
      </c>
      <c r="AA24" s="722">
        <f t="shared" si="6"/>
        <v>0</v>
      </c>
      <c r="AB24" s="722">
        <f t="shared" si="6"/>
        <v>0</v>
      </c>
      <c r="AC24" s="722">
        <f t="shared" si="6"/>
        <v>0</v>
      </c>
      <c r="AD24" s="722">
        <f t="shared" si="6"/>
        <v>0</v>
      </c>
      <c r="AE24" s="722">
        <f t="shared" si="6"/>
        <v>0</v>
      </c>
      <c r="AF24" s="723">
        <f t="shared" si="5"/>
        <v>100000</v>
      </c>
    </row>
    <row r="25" spans="1:58" s="535" customFormat="1" ht="12.75" x14ac:dyDescent="0.2">
      <c r="A25" s="714"/>
      <c r="B25" s="716" t="str">
        <f>'3.DL Naudas plūsma ar projektu'!A52</f>
        <v>3.1.</v>
      </c>
      <c r="C25" s="716" t="str">
        <f>'3.DL Naudas plūsma ar projektu'!B52</f>
        <v>Investīciju izmaksas bez neparedzētajām izmaksām</v>
      </c>
      <c r="D25" s="716"/>
      <c r="E25" s="42">
        <v>0</v>
      </c>
      <c r="F25" s="720" t="s">
        <v>24</v>
      </c>
      <c r="G25" s="724">
        <f>'3.DL Naudas plūsma ar projektu'!E52*(1+$E25)</f>
        <v>35000</v>
      </c>
      <c r="H25" s="725">
        <f>'3.DL Naudas plūsma ar projektu'!F52*(1+$E25)</f>
        <v>35000</v>
      </c>
      <c r="I25" s="725">
        <f>'3.DL Naudas plūsma ar projektu'!G52*(1+$E25)</f>
        <v>30000</v>
      </c>
      <c r="J25" s="725">
        <f>'3.DL Naudas plūsma ar projektu'!H52*(1+$E25)</f>
        <v>0</v>
      </c>
      <c r="K25" s="725">
        <f>'3.DL Naudas plūsma ar projektu'!I52*(1+$E25)</f>
        <v>0</v>
      </c>
      <c r="L25" s="725">
        <f>'3.DL Naudas plūsma ar projektu'!J52*(1+$E25)</f>
        <v>0</v>
      </c>
      <c r="M25" s="725">
        <f>'3.DL Naudas plūsma ar projektu'!K52*(1+$E25)</f>
        <v>0</v>
      </c>
      <c r="N25" s="725">
        <f>'3.DL Naudas plūsma ar projektu'!L52*(1+$E25)</f>
        <v>0</v>
      </c>
      <c r="O25" s="725">
        <f>'3.DL Naudas plūsma ar projektu'!M52*(1+$E25)</f>
        <v>0</v>
      </c>
      <c r="P25" s="725">
        <f>'3.DL Naudas plūsma ar projektu'!N52*(1+$E25)</f>
        <v>0</v>
      </c>
      <c r="Q25" s="725">
        <f>'3.DL Naudas plūsma ar projektu'!O52*(1+$E25)</f>
        <v>0</v>
      </c>
      <c r="R25" s="725">
        <f>'3.DL Naudas plūsma ar projektu'!P52*(1+$E25)</f>
        <v>0</v>
      </c>
      <c r="S25" s="725">
        <f>'3.DL Naudas plūsma ar projektu'!Q52*(1+$E25)</f>
        <v>0</v>
      </c>
      <c r="T25" s="725">
        <f>'3.DL Naudas plūsma ar projektu'!R52*(1+$E25)</f>
        <v>0</v>
      </c>
      <c r="U25" s="725">
        <f>'3.DL Naudas plūsma ar projektu'!S52*(1+$E25)</f>
        <v>0</v>
      </c>
      <c r="V25" s="725">
        <f>'3.DL Naudas plūsma ar projektu'!T52*(1+$E25)</f>
        <v>0</v>
      </c>
      <c r="W25" s="725">
        <f>'3.DL Naudas plūsma ar projektu'!U52*(1+$E25)</f>
        <v>0</v>
      </c>
      <c r="X25" s="725">
        <f>'3.DL Naudas plūsma ar projektu'!V52*(1+$E25)</f>
        <v>0</v>
      </c>
      <c r="Y25" s="725">
        <f>'3.DL Naudas plūsma ar projektu'!W52*(1+$E25)</f>
        <v>0</v>
      </c>
      <c r="Z25" s="725">
        <f>'3.DL Naudas plūsma ar projektu'!X52*(1+$E25)</f>
        <v>0</v>
      </c>
      <c r="AA25" s="725">
        <f>'3.DL Naudas plūsma ar projektu'!Y52*(1+$E25)</f>
        <v>0</v>
      </c>
      <c r="AB25" s="725">
        <f>'3.DL Naudas plūsma ar projektu'!Z52*(1+$E25)</f>
        <v>0</v>
      </c>
      <c r="AC25" s="725">
        <f>'3.DL Naudas plūsma ar projektu'!AA52*(1+$E25)</f>
        <v>0</v>
      </c>
      <c r="AD25" s="725">
        <f>'3.DL Naudas plūsma ar projektu'!AB52*(1+$E25)</f>
        <v>0</v>
      </c>
      <c r="AE25" s="725">
        <f>'3.DL Naudas plūsma ar projektu'!AC52*(1+$E25)</f>
        <v>0</v>
      </c>
      <c r="AF25" s="726">
        <f t="shared" si="5"/>
        <v>100000</v>
      </c>
      <c r="AG25" s="528"/>
    </row>
    <row r="26" spans="1:58" s="528" customFormat="1" ht="12.75" x14ac:dyDescent="0.2">
      <c r="A26" s="714"/>
      <c r="B26" s="716" t="str">
        <f>'3.DL Naudas plūsma ar projektu'!A54</f>
        <v>3.2.</v>
      </c>
      <c r="C26" s="716" t="str">
        <f>'3.DL Naudas plūsma ar projektu'!B54</f>
        <v xml:space="preserve">Neparedzētās izmaksas </v>
      </c>
      <c r="D26" s="716"/>
      <c r="E26" s="716"/>
      <c r="F26" s="720" t="s">
        <v>24</v>
      </c>
      <c r="G26" s="724">
        <f>'3.DL Naudas plūsma ar projektu'!E54*(1+$E$26)</f>
        <v>0</v>
      </c>
      <c r="H26" s="725">
        <f>'3.DL Naudas plūsma ar projektu'!F54</f>
        <v>0</v>
      </c>
      <c r="I26" s="725">
        <f>'3.DL Naudas plūsma ar projektu'!G54</f>
        <v>0</v>
      </c>
      <c r="J26" s="725">
        <f>'3.DL Naudas plūsma ar projektu'!H54</f>
        <v>0</v>
      </c>
      <c r="K26" s="725">
        <f>'3.DL Naudas plūsma ar projektu'!I54</f>
        <v>0</v>
      </c>
      <c r="L26" s="725">
        <f>'3.DL Naudas plūsma ar projektu'!J54</f>
        <v>0</v>
      </c>
      <c r="M26" s="725">
        <f>'3.DL Naudas plūsma ar projektu'!K54</f>
        <v>0</v>
      </c>
      <c r="N26" s="725">
        <f>'3.DL Naudas plūsma ar projektu'!L54</f>
        <v>0</v>
      </c>
      <c r="O26" s="725">
        <f>'3.DL Naudas plūsma ar projektu'!M54</f>
        <v>0</v>
      </c>
      <c r="P26" s="725">
        <f>'3.DL Naudas plūsma ar projektu'!N54</f>
        <v>0</v>
      </c>
      <c r="Q26" s="725">
        <f>'3.DL Naudas plūsma ar projektu'!O54</f>
        <v>0</v>
      </c>
      <c r="R26" s="725">
        <f>'3.DL Naudas plūsma ar projektu'!P54</f>
        <v>0</v>
      </c>
      <c r="S26" s="725">
        <f>'3.DL Naudas plūsma ar projektu'!Q54</f>
        <v>0</v>
      </c>
      <c r="T26" s="725">
        <f>'3.DL Naudas plūsma ar projektu'!R54</f>
        <v>0</v>
      </c>
      <c r="U26" s="725">
        <f>'3.DL Naudas plūsma ar projektu'!S54</f>
        <v>0</v>
      </c>
      <c r="V26" s="725">
        <f>'3.DL Naudas plūsma ar projektu'!T54</f>
        <v>0</v>
      </c>
      <c r="W26" s="725">
        <f>'3.DL Naudas plūsma ar projektu'!U54</f>
        <v>0</v>
      </c>
      <c r="X26" s="725">
        <f>'3.DL Naudas plūsma ar projektu'!V54</f>
        <v>0</v>
      </c>
      <c r="Y26" s="725">
        <f>'3.DL Naudas plūsma ar projektu'!W54</f>
        <v>0</v>
      </c>
      <c r="Z26" s="725">
        <f>'3.DL Naudas plūsma ar projektu'!X54</f>
        <v>0</v>
      </c>
      <c r="AA26" s="725">
        <f>'3.DL Naudas plūsma ar projektu'!Y54</f>
        <v>0</v>
      </c>
      <c r="AB26" s="725">
        <f>'3.DL Naudas plūsma ar projektu'!Z54</f>
        <v>0</v>
      </c>
      <c r="AC26" s="725">
        <f>'3.DL Naudas plūsma ar projektu'!AA54</f>
        <v>0</v>
      </c>
      <c r="AD26" s="725">
        <f>'3.DL Naudas plūsma ar projektu'!AB54</f>
        <v>0</v>
      </c>
      <c r="AE26" s="725">
        <f>'3.DL Naudas plūsma ar projektu'!AC54</f>
        <v>0</v>
      </c>
      <c r="AF26" s="726">
        <f t="shared" si="5"/>
        <v>0</v>
      </c>
    </row>
    <row r="27" spans="1:58" s="611" customFormat="1" ht="12.75" x14ac:dyDescent="0.2">
      <c r="A27" s="717" t="str">
        <f>'3.DL Naudas plūsma ar projektu'!A56</f>
        <v>4.</v>
      </c>
      <c r="B27" s="718"/>
      <c r="C27" s="718" t="str">
        <f>'3.DL Naudas plūsma ar projektu'!B56</f>
        <v>Projekta atlikusī vērtība (+)</v>
      </c>
      <c r="D27" s="718"/>
      <c r="E27" s="43">
        <v>0</v>
      </c>
      <c r="F27" s="720" t="s">
        <v>24</v>
      </c>
      <c r="G27" s="721">
        <f>'3.DL Naudas plūsma ar projektu'!E56</f>
        <v>0</v>
      </c>
      <c r="H27" s="722">
        <f>'3.DL Naudas plūsma ar projektu'!F56*(1+$E27)</f>
        <v>0</v>
      </c>
      <c r="I27" s="722">
        <f>'3.DL Naudas plūsma ar projektu'!G56*(1+$E27)</f>
        <v>0</v>
      </c>
      <c r="J27" s="722">
        <f>'3.DL Naudas plūsma ar projektu'!H56*(1+$E27)</f>
        <v>0</v>
      </c>
      <c r="K27" s="722">
        <f>'3.DL Naudas plūsma ar projektu'!I56*(1+$E27)</f>
        <v>0</v>
      </c>
      <c r="L27" s="722">
        <f>'3.DL Naudas plūsma ar projektu'!J56*(1+$E27)</f>
        <v>0</v>
      </c>
      <c r="M27" s="722">
        <f>'3.DL Naudas plūsma ar projektu'!K56*(1+$E27)</f>
        <v>0</v>
      </c>
      <c r="N27" s="722">
        <f>'3.DL Naudas plūsma ar projektu'!L56*(1+$E27)</f>
        <v>0</v>
      </c>
      <c r="O27" s="722">
        <f>'3.DL Naudas plūsma ar projektu'!M56*(1+$E27)</f>
        <v>0</v>
      </c>
      <c r="P27" s="722">
        <f>'3.DL Naudas plūsma ar projektu'!N56*(1+$E27)</f>
        <v>0</v>
      </c>
      <c r="Q27" s="722">
        <f>'3.DL Naudas plūsma ar projektu'!O56*(1+$E27)</f>
        <v>0</v>
      </c>
      <c r="R27" s="722">
        <f>'3.DL Naudas plūsma ar projektu'!P56*(1+$E27)</f>
        <v>0</v>
      </c>
      <c r="S27" s="722">
        <f>'3.DL Naudas plūsma ar projektu'!Q56*(1+$E27)</f>
        <v>0</v>
      </c>
      <c r="T27" s="722">
        <f>'3.DL Naudas plūsma ar projektu'!R56*(1+$E27)</f>
        <v>0</v>
      </c>
      <c r="U27" s="722">
        <f>'3.DL Naudas plūsma ar projektu'!S56*(1+$E27)</f>
        <v>0</v>
      </c>
      <c r="V27" s="722">
        <f>'3.DL Naudas plūsma ar projektu'!T56*(1+$E27)</f>
        <v>0</v>
      </c>
      <c r="W27" s="722">
        <f>'3.DL Naudas plūsma ar projektu'!U56*(1+$E27)</f>
        <v>0</v>
      </c>
      <c r="X27" s="722">
        <f>'3.DL Naudas plūsma ar projektu'!V56*(1+$E27)</f>
        <v>0</v>
      </c>
      <c r="Y27" s="722">
        <f>'3.DL Naudas plūsma ar projektu'!W56*(1+$E27)</f>
        <v>0</v>
      </c>
      <c r="Z27" s="722">
        <f>'3.DL Naudas plūsma ar projektu'!X56*(1+$E27)</f>
        <v>0</v>
      </c>
      <c r="AA27" s="722">
        <f>'3.DL Naudas plūsma ar projektu'!Y56*(1+$E27)</f>
        <v>0</v>
      </c>
      <c r="AB27" s="722">
        <f>'3.DL Naudas plūsma ar projektu'!Z56*(1+$E27)</f>
        <v>0</v>
      </c>
      <c r="AC27" s="722">
        <f>'3.DL Naudas plūsma ar projektu'!AA56*(1+$E27)</f>
        <v>0</v>
      </c>
      <c r="AD27" s="722">
        <f>'3.DL Naudas plūsma ar projektu'!AB56*(1+$E27)</f>
        <v>0</v>
      </c>
      <c r="AE27" s="722">
        <f>'3.DL Naudas plūsma ar projektu'!AC56*(1+$E27)</f>
        <v>0</v>
      </c>
      <c r="AF27" s="723">
        <f t="shared" si="5"/>
        <v>0</v>
      </c>
      <c r="AG27" s="620"/>
    </row>
    <row r="28" spans="1:58" s="620" customFormat="1" ht="12.75" x14ac:dyDescent="0.2">
      <c r="A28" s="727" t="s">
        <v>39</v>
      </c>
      <c r="B28" s="728"/>
      <c r="C28" s="728" t="s">
        <v>102</v>
      </c>
      <c r="D28" s="728"/>
      <c r="E28" s="728"/>
      <c r="F28" s="729" t="s">
        <v>24</v>
      </c>
      <c r="G28" s="730">
        <f>SUM(G8,G27)-SUM(G19,G24)</f>
        <v>-32117.949999999997</v>
      </c>
      <c r="H28" s="731">
        <f>SUM(H8,H27)-SUM(H19,H24)</f>
        <v>-32117.949999999997</v>
      </c>
      <c r="I28" s="731">
        <f t="shared" ref="I28:AE28" si="7">SUM(I8,I27)-SUM(I19,I24)</f>
        <v>-27117.949999999997</v>
      </c>
      <c r="J28" s="731">
        <f t="shared" si="7"/>
        <v>2882.0499999999993</v>
      </c>
      <c r="K28" s="731">
        <f t="shared" si="7"/>
        <v>2882.0499999999993</v>
      </c>
      <c r="L28" s="731">
        <f t="shared" si="7"/>
        <v>2882.0499999999993</v>
      </c>
      <c r="M28" s="731">
        <f t="shared" si="7"/>
        <v>2882.0499999999993</v>
      </c>
      <c r="N28" s="731">
        <f t="shared" si="7"/>
        <v>2882.0499999999993</v>
      </c>
      <c r="O28" s="731">
        <f t="shared" si="7"/>
        <v>2882.0499999999993</v>
      </c>
      <c r="P28" s="731">
        <f t="shared" si="7"/>
        <v>2882.0499999999993</v>
      </c>
      <c r="Q28" s="731">
        <f t="shared" si="7"/>
        <v>2882.0499999999993</v>
      </c>
      <c r="R28" s="731">
        <f t="shared" si="7"/>
        <v>2882.0499999999993</v>
      </c>
      <c r="S28" s="731">
        <f t="shared" si="7"/>
        <v>2882.0499999999993</v>
      </c>
      <c r="T28" s="731">
        <f t="shared" si="7"/>
        <v>2882.0499999999993</v>
      </c>
      <c r="U28" s="731">
        <f t="shared" si="7"/>
        <v>2882.0499999999993</v>
      </c>
      <c r="V28" s="731">
        <f t="shared" si="7"/>
        <v>2882.0499999999993</v>
      </c>
      <c r="W28" s="731">
        <f t="shared" si="7"/>
        <v>2882.0499999999993</v>
      </c>
      <c r="X28" s="731">
        <f t="shared" si="7"/>
        <v>2882.0499999999993</v>
      </c>
      <c r="Y28" s="731">
        <f t="shared" si="7"/>
        <v>2882.0499999999993</v>
      </c>
      <c r="Z28" s="731">
        <f t="shared" si="7"/>
        <v>2882.0499999999993</v>
      </c>
      <c r="AA28" s="731">
        <f t="shared" si="7"/>
        <v>2882.0499999999993</v>
      </c>
      <c r="AB28" s="731">
        <f t="shared" si="7"/>
        <v>2882.0499999999993</v>
      </c>
      <c r="AC28" s="731">
        <f t="shared" si="7"/>
        <v>2882.0499999999993</v>
      </c>
      <c r="AD28" s="731">
        <f t="shared" si="7"/>
        <v>2882.0499999999993</v>
      </c>
      <c r="AE28" s="731">
        <f t="shared" si="7"/>
        <v>2882.0499999999993</v>
      </c>
      <c r="AF28" s="732">
        <f t="shared" si="5"/>
        <v>-27948.749999999935</v>
      </c>
      <c r="AG28" s="733"/>
    </row>
    <row r="29" spans="1:58" s="528" customFormat="1" ht="12.75" x14ac:dyDescent="0.2"/>
    <row r="30" spans="1:58" s="35" customFormat="1" ht="12.75" x14ac:dyDescent="0.2">
      <c r="A30" s="20"/>
      <c r="B30" s="21" t="s">
        <v>124</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75"/>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row>
    <row r="31" spans="1:58" s="25" customFormat="1" ht="13.5" thickBot="1" x14ac:dyDescent="0.25">
      <c r="A31" s="9"/>
      <c r="B31" s="9"/>
      <c r="C31" s="9"/>
      <c r="D31" s="9"/>
      <c r="E31" s="9"/>
      <c r="F31" s="44"/>
      <c r="G31" s="9"/>
      <c r="H31" s="9"/>
      <c r="I31" s="9"/>
      <c r="J31" s="9"/>
      <c r="K31" s="9"/>
      <c r="L31" s="9"/>
      <c r="M31" s="9"/>
      <c r="N31" s="9"/>
      <c r="O31" s="9"/>
      <c r="P31" s="9"/>
      <c r="Q31" s="9"/>
      <c r="R31" s="9"/>
      <c r="S31" s="9"/>
      <c r="T31" s="9"/>
      <c r="U31" s="9"/>
      <c r="V31" s="9"/>
      <c r="W31" s="33"/>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row>
    <row r="32" spans="1:58" s="26" customFormat="1" ht="13.5" thickBot="1" x14ac:dyDescent="0.25">
      <c r="A32" s="20"/>
      <c r="B32" s="21"/>
      <c r="C32" s="21" t="s">
        <v>125</v>
      </c>
      <c r="D32" s="21"/>
      <c r="E32" s="21"/>
      <c r="F32" s="22" t="s">
        <v>25</v>
      </c>
      <c r="G32" s="283">
        <f>Titullapa!B21</f>
        <v>0.04</v>
      </c>
      <c r="H32" s="45"/>
      <c r="I32" s="45"/>
      <c r="J32" s="45"/>
      <c r="K32" s="45"/>
      <c r="L32" s="45"/>
      <c r="M32" s="45"/>
      <c r="N32" s="45"/>
      <c r="O32" s="45"/>
      <c r="P32" s="45"/>
      <c r="Q32" s="45"/>
      <c r="R32" s="45"/>
      <c r="S32" s="45"/>
      <c r="T32" s="45"/>
      <c r="U32" s="45"/>
      <c r="V32" s="9"/>
      <c r="W32" s="9"/>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row>
    <row r="33" spans="1:58" s="25" customFormat="1" ht="12.75" x14ac:dyDescent="0.2">
      <c r="A33" s="9"/>
      <c r="B33" s="9"/>
      <c r="C33" s="46"/>
      <c r="D33" s="46"/>
      <c r="E33" s="46"/>
      <c r="F33" s="44"/>
      <c r="G33" s="9"/>
      <c r="H33" s="9"/>
      <c r="I33" s="9"/>
      <c r="J33" s="9"/>
      <c r="K33" s="9"/>
      <c r="L33" s="9"/>
      <c r="M33" s="9"/>
      <c r="N33" s="9"/>
      <c r="O33" s="9"/>
      <c r="P33" s="9"/>
      <c r="Q33" s="9"/>
      <c r="R33" s="9"/>
      <c r="S33" s="9"/>
      <c r="T33" s="9"/>
      <c r="U33" s="9"/>
      <c r="V33" s="9"/>
      <c r="W33" s="9"/>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row>
    <row r="34" spans="1:58" s="25" customFormat="1" ht="12.75" x14ac:dyDescent="0.2">
      <c r="A34" s="47"/>
      <c r="B34" s="48"/>
      <c r="C34" s="48" t="s">
        <v>126</v>
      </c>
      <c r="D34" s="48"/>
      <c r="E34" s="48"/>
      <c r="F34" s="49" t="s">
        <v>127</v>
      </c>
      <c r="G34" s="50">
        <v>0</v>
      </c>
      <c r="H34" s="51">
        <v>1</v>
      </c>
      <c r="I34" s="51">
        <v>2</v>
      </c>
      <c r="J34" s="51">
        <v>3</v>
      </c>
      <c r="K34" s="51">
        <v>4</v>
      </c>
      <c r="L34" s="51">
        <v>5</v>
      </c>
      <c r="M34" s="51">
        <v>6</v>
      </c>
      <c r="N34" s="51">
        <v>7</v>
      </c>
      <c r="O34" s="51">
        <v>8</v>
      </c>
      <c r="P34" s="51">
        <v>9</v>
      </c>
      <c r="Q34" s="51">
        <v>10</v>
      </c>
      <c r="R34" s="51">
        <v>11</v>
      </c>
      <c r="S34" s="51">
        <v>12</v>
      </c>
      <c r="T34" s="51">
        <v>13</v>
      </c>
      <c r="U34" s="51">
        <v>14</v>
      </c>
      <c r="V34" s="51">
        <v>15</v>
      </c>
      <c r="W34" s="51">
        <v>16</v>
      </c>
      <c r="X34" s="51">
        <v>17</v>
      </c>
      <c r="Y34" s="51">
        <v>18</v>
      </c>
      <c r="Z34" s="51">
        <v>19</v>
      </c>
      <c r="AA34" s="51">
        <v>20</v>
      </c>
      <c r="AB34" s="51">
        <v>21</v>
      </c>
      <c r="AC34" s="51">
        <v>22</v>
      </c>
      <c r="AD34" s="51">
        <v>23</v>
      </c>
      <c r="AE34" s="51">
        <v>24</v>
      </c>
      <c r="AF34" s="77"/>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row>
    <row r="35" spans="1:58" s="25" customFormat="1" ht="12.75" x14ac:dyDescent="0.2">
      <c r="A35" s="52"/>
      <c r="B35" s="28"/>
      <c r="C35" s="28" t="s">
        <v>128</v>
      </c>
      <c r="D35" s="28"/>
      <c r="E35" s="28"/>
      <c r="F35" s="53" t="s">
        <v>129</v>
      </c>
      <c r="G35" s="76">
        <f>1/(1+$G$32)^G34</f>
        <v>1</v>
      </c>
      <c r="H35" s="76">
        <f t="shared" ref="H35:AE35" si="8">1/(1+$G$32)^H34</f>
        <v>0.96153846153846145</v>
      </c>
      <c r="I35" s="76">
        <f t="shared" si="8"/>
        <v>0.92455621301775137</v>
      </c>
      <c r="J35" s="76">
        <f t="shared" si="8"/>
        <v>0.88899635867091487</v>
      </c>
      <c r="K35" s="76">
        <f t="shared" si="8"/>
        <v>0.85480419102972571</v>
      </c>
      <c r="L35" s="76">
        <f t="shared" si="8"/>
        <v>0.82192710675935154</v>
      </c>
      <c r="M35" s="76">
        <f t="shared" si="8"/>
        <v>0.79031452573014571</v>
      </c>
      <c r="N35" s="76">
        <f t="shared" si="8"/>
        <v>0.75991781320206331</v>
      </c>
      <c r="O35" s="76">
        <f t="shared" si="8"/>
        <v>0.73069020500198378</v>
      </c>
      <c r="P35" s="76">
        <f t="shared" si="8"/>
        <v>0.70258673557883045</v>
      </c>
      <c r="Q35" s="76">
        <f t="shared" si="8"/>
        <v>0.67556416882579851</v>
      </c>
      <c r="R35" s="76">
        <f t="shared" si="8"/>
        <v>0.6495809315632679</v>
      </c>
      <c r="S35" s="76">
        <f t="shared" si="8"/>
        <v>0.62459704958006512</v>
      </c>
      <c r="T35" s="76">
        <f t="shared" si="8"/>
        <v>0.600574086134678</v>
      </c>
      <c r="U35" s="76">
        <f t="shared" si="8"/>
        <v>0.57747508282180582</v>
      </c>
      <c r="V35" s="76">
        <f t="shared" si="8"/>
        <v>0.55526450271327477</v>
      </c>
      <c r="W35" s="76">
        <f t="shared" si="8"/>
        <v>0.53390817568584104</v>
      </c>
      <c r="X35" s="76">
        <f t="shared" si="8"/>
        <v>0.51337324585177024</v>
      </c>
      <c r="Y35" s="76">
        <f t="shared" si="8"/>
        <v>0.49362812101131748</v>
      </c>
      <c r="Z35" s="76">
        <f t="shared" si="8"/>
        <v>0.47464242404934376</v>
      </c>
      <c r="AA35" s="76">
        <f t="shared" si="8"/>
        <v>0.45638694620129205</v>
      </c>
      <c r="AB35" s="76">
        <f t="shared" si="8"/>
        <v>0.43883360211662686</v>
      </c>
      <c r="AC35" s="76">
        <f t="shared" si="8"/>
        <v>0.42195538665060278</v>
      </c>
      <c r="AD35" s="76">
        <f t="shared" si="8"/>
        <v>0.40572633331788732</v>
      </c>
      <c r="AE35" s="76">
        <f t="shared" si="8"/>
        <v>0.39012147434412242</v>
      </c>
      <c r="AF35" s="82" t="s">
        <v>147</v>
      </c>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row>
    <row r="36" spans="1:58" s="25" customFormat="1" ht="12.75" x14ac:dyDescent="0.2">
      <c r="A36" s="54"/>
      <c r="B36" s="55" t="s">
        <v>58</v>
      </c>
      <c r="C36" s="55" t="s">
        <v>130</v>
      </c>
      <c r="D36" s="55"/>
      <c r="E36" s="55"/>
      <c r="F36" s="55" t="s">
        <v>24</v>
      </c>
      <c r="G36" s="340">
        <f t="shared" ref="G36:AE36" si="9">G8*G35</f>
        <v>7000</v>
      </c>
      <c r="H36" s="341">
        <f t="shared" si="9"/>
        <v>6730.7692307692305</v>
      </c>
      <c r="I36" s="341">
        <f t="shared" si="9"/>
        <v>6471.8934911242595</v>
      </c>
      <c r="J36" s="341">
        <f t="shared" si="9"/>
        <v>6222.9745106964037</v>
      </c>
      <c r="K36" s="341">
        <f t="shared" si="9"/>
        <v>5983.62933720808</v>
      </c>
      <c r="L36" s="341">
        <f t="shared" si="9"/>
        <v>5753.4897473154606</v>
      </c>
      <c r="M36" s="341">
        <f t="shared" si="9"/>
        <v>5532.2016801110203</v>
      </c>
      <c r="N36" s="341">
        <f t="shared" si="9"/>
        <v>5319.4246924144436</v>
      </c>
      <c r="O36" s="341">
        <f t="shared" si="9"/>
        <v>5114.8314350138862</v>
      </c>
      <c r="P36" s="341">
        <f t="shared" si="9"/>
        <v>4918.1071490518134</v>
      </c>
      <c r="Q36" s="341">
        <f t="shared" si="9"/>
        <v>4728.9491817805892</v>
      </c>
      <c r="R36" s="341">
        <f t="shared" si="9"/>
        <v>4547.0665209428753</v>
      </c>
      <c r="S36" s="341">
        <f t="shared" si="9"/>
        <v>4372.1793470604562</v>
      </c>
      <c r="T36" s="341">
        <f t="shared" si="9"/>
        <v>4204.0186029427459</v>
      </c>
      <c r="U36" s="341">
        <f t="shared" si="9"/>
        <v>4042.3255797526408</v>
      </c>
      <c r="V36" s="341">
        <f t="shared" si="9"/>
        <v>3886.8515189929235</v>
      </c>
      <c r="W36" s="341">
        <f t="shared" si="9"/>
        <v>3737.3572298008871</v>
      </c>
      <c r="X36" s="341">
        <f t="shared" si="9"/>
        <v>3593.6127209623919</v>
      </c>
      <c r="Y36" s="341">
        <f t="shared" si="9"/>
        <v>3455.3968470792224</v>
      </c>
      <c r="Z36" s="341">
        <f t="shared" si="9"/>
        <v>3322.4969683454065</v>
      </c>
      <c r="AA36" s="341">
        <f t="shared" si="9"/>
        <v>3194.7086234090443</v>
      </c>
      <c r="AB36" s="341">
        <f t="shared" si="9"/>
        <v>3071.8352148163881</v>
      </c>
      <c r="AC36" s="341">
        <f t="shared" si="9"/>
        <v>2953.6877065542194</v>
      </c>
      <c r="AD36" s="341">
        <f t="shared" si="9"/>
        <v>2840.0843332252111</v>
      </c>
      <c r="AE36" s="341">
        <f t="shared" si="9"/>
        <v>2730.850320408857</v>
      </c>
      <c r="AF36" s="713">
        <f t="shared" ref="AF36:AF40" si="10">SUM(G36:AE36)</f>
        <v>113728.74198977844</v>
      </c>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row>
    <row r="37" spans="1:58" s="25" customFormat="1" ht="12.75" x14ac:dyDescent="0.2">
      <c r="A37" s="56"/>
      <c r="B37" s="34" t="s">
        <v>59</v>
      </c>
      <c r="C37" s="34" t="s">
        <v>132</v>
      </c>
      <c r="D37" s="34"/>
      <c r="E37" s="34"/>
      <c r="F37" s="34" t="s">
        <v>24</v>
      </c>
      <c r="G37" s="78">
        <f t="shared" ref="G37:AE37" si="11">G19*G35</f>
        <v>4117.9500000000007</v>
      </c>
      <c r="H37" s="79">
        <f t="shared" si="11"/>
        <v>3959.5673076923081</v>
      </c>
      <c r="I37" s="79">
        <f t="shared" si="11"/>
        <v>3807.2762573964501</v>
      </c>
      <c r="J37" s="79">
        <f t="shared" si="11"/>
        <v>3660.8425551888945</v>
      </c>
      <c r="K37" s="79">
        <f t="shared" si="11"/>
        <v>3520.0409184508594</v>
      </c>
      <c r="L37" s="79">
        <f t="shared" si="11"/>
        <v>3384.6547292796722</v>
      </c>
      <c r="M37" s="79">
        <f t="shared" si="11"/>
        <v>3254.475701230454</v>
      </c>
      <c r="N37" s="79">
        <f t="shared" si="11"/>
        <v>3129.3035588754374</v>
      </c>
      <c r="O37" s="79">
        <f t="shared" si="11"/>
        <v>3008.9457296879195</v>
      </c>
      <c r="P37" s="79">
        <f t="shared" si="11"/>
        <v>2893.2170477768454</v>
      </c>
      <c r="Q37" s="79">
        <f t="shared" si="11"/>
        <v>2781.9394690161976</v>
      </c>
      <c r="R37" s="79">
        <f t="shared" si="11"/>
        <v>2674.9417971309595</v>
      </c>
      <c r="S37" s="79">
        <f t="shared" si="11"/>
        <v>2572.0594203182295</v>
      </c>
      <c r="T37" s="79">
        <f t="shared" si="11"/>
        <v>2473.1340579982975</v>
      </c>
      <c r="U37" s="79">
        <f t="shared" si="11"/>
        <v>2378.0135173060557</v>
      </c>
      <c r="V37" s="79">
        <f t="shared" si="11"/>
        <v>2286.5514589481304</v>
      </c>
      <c r="W37" s="79">
        <f t="shared" si="11"/>
        <v>2198.6071720655095</v>
      </c>
      <c r="X37" s="79">
        <f t="shared" si="11"/>
        <v>2114.0453577552976</v>
      </c>
      <c r="Y37" s="79">
        <f t="shared" si="11"/>
        <v>2032.7359209185552</v>
      </c>
      <c r="Z37" s="79">
        <f t="shared" si="11"/>
        <v>1954.5537701139954</v>
      </c>
      <c r="AA37" s="79">
        <f t="shared" si="11"/>
        <v>1879.378625109611</v>
      </c>
      <c r="AB37" s="79">
        <f t="shared" si="11"/>
        <v>1807.0948318361638</v>
      </c>
      <c r="AC37" s="79">
        <f t="shared" si="11"/>
        <v>1737.59118445785</v>
      </c>
      <c r="AD37" s="79">
        <f t="shared" si="11"/>
        <v>1670.7607542863943</v>
      </c>
      <c r="AE37" s="79">
        <f t="shared" si="11"/>
        <v>1606.5007252753792</v>
      </c>
      <c r="AF37" s="723">
        <f t="shared" si="10"/>
        <v>66904.181868115469</v>
      </c>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row>
    <row r="38" spans="1:58" s="25" customFormat="1" ht="12.75" x14ac:dyDescent="0.2">
      <c r="A38" s="56"/>
      <c r="B38" s="34" t="s">
        <v>60</v>
      </c>
      <c r="C38" s="34" t="s">
        <v>133</v>
      </c>
      <c r="D38" s="34"/>
      <c r="E38" s="34"/>
      <c r="F38" s="34" t="s">
        <v>24</v>
      </c>
      <c r="G38" s="78">
        <f t="shared" ref="G38" si="12">G24*G35</f>
        <v>35000</v>
      </c>
      <c r="H38" s="79">
        <f t="shared" ref="H38:AE38" si="13">H24*H35</f>
        <v>33653.846153846149</v>
      </c>
      <c r="I38" s="79">
        <f t="shared" si="13"/>
        <v>27736.686390532541</v>
      </c>
      <c r="J38" s="79">
        <f t="shared" si="13"/>
        <v>0</v>
      </c>
      <c r="K38" s="79">
        <f t="shared" si="13"/>
        <v>0</v>
      </c>
      <c r="L38" s="79">
        <f t="shared" si="13"/>
        <v>0</v>
      </c>
      <c r="M38" s="79">
        <f t="shared" si="13"/>
        <v>0</v>
      </c>
      <c r="N38" s="79">
        <f t="shared" si="13"/>
        <v>0</v>
      </c>
      <c r="O38" s="79">
        <f t="shared" si="13"/>
        <v>0</v>
      </c>
      <c r="P38" s="79">
        <f t="shared" si="13"/>
        <v>0</v>
      </c>
      <c r="Q38" s="79">
        <f t="shared" si="13"/>
        <v>0</v>
      </c>
      <c r="R38" s="79">
        <f t="shared" si="13"/>
        <v>0</v>
      </c>
      <c r="S38" s="79">
        <f t="shared" si="13"/>
        <v>0</v>
      </c>
      <c r="T38" s="79">
        <f t="shared" si="13"/>
        <v>0</v>
      </c>
      <c r="U38" s="79">
        <f t="shared" si="13"/>
        <v>0</v>
      </c>
      <c r="V38" s="79">
        <f t="shared" si="13"/>
        <v>0</v>
      </c>
      <c r="W38" s="79">
        <f t="shared" si="13"/>
        <v>0</v>
      </c>
      <c r="X38" s="79">
        <f t="shared" si="13"/>
        <v>0</v>
      </c>
      <c r="Y38" s="79">
        <f t="shared" si="13"/>
        <v>0</v>
      </c>
      <c r="Z38" s="79">
        <f t="shared" si="13"/>
        <v>0</v>
      </c>
      <c r="AA38" s="79">
        <f t="shared" si="13"/>
        <v>0</v>
      </c>
      <c r="AB38" s="79">
        <f t="shared" si="13"/>
        <v>0</v>
      </c>
      <c r="AC38" s="79">
        <f t="shared" si="13"/>
        <v>0</v>
      </c>
      <c r="AD38" s="79">
        <f t="shared" si="13"/>
        <v>0</v>
      </c>
      <c r="AE38" s="79">
        <f t="shared" si="13"/>
        <v>0</v>
      </c>
      <c r="AF38" s="723">
        <f t="shared" si="10"/>
        <v>96390.532544378701</v>
      </c>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row>
    <row r="39" spans="1:58" s="25" customFormat="1" ht="12.75" x14ac:dyDescent="0.2">
      <c r="A39" s="56"/>
      <c r="B39" s="34" t="s">
        <v>61</v>
      </c>
      <c r="C39" s="34" t="s">
        <v>134</v>
      </c>
      <c r="D39" s="34"/>
      <c r="E39" s="34"/>
      <c r="F39" s="34" t="s">
        <v>24</v>
      </c>
      <c r="G39" s="78">
        <f>G27*G35</f>
        <v>0</v>
      </c>
      <c r="H39" s="79">
        <f t="shared" ref="H39:AE39" si="14">H27*H35</f>
        <v>0</v>
      </c>
      <c r="I39" s="79">
        <f t="shared" si="14"/>
        <v>0</v>
      </c>
      <c r="J39" s="79">
        <f t="shared" si="14"/>
        <v>0</v>
      </c>
      <c r="K39" s="79">
        <f t="shared" si="14"/>
        <v>0</v>
      </c>
      <c r="L39" s="79">
        <f t="shared" si="14"/>
        <v>0</v>
      </c>
      <c r="M39" s="79">
        <f t="shared" si="14"/>
        <v>0</v>
      </c>
      <c r="N39" s="79">
        <f t="shared" si="14"/>
        <v>0</v>
      </c>
      <c r="O39" s="79">
        <f t="shared" si="14"/>
        <v>0</v>
      </c>
      <c r="P39" s="79">
        <f t="shared" si="14"/>
        <v>0</v>
      </c>
      <c r="Q39" s="79">
        <f t="shared" si="14"/>
        <v>0</v>
      </c>
      <c r="R39" s="79">
        <f t="shared" si="14"/>
        <v>0</v>
      </c>
      <c r="S39" s="79">
        <f t="shared" si="14"/>
        <v>0</v>
      </c>
      <c r="T39" s="79">
        <f t="shared" si="14"/>
        <v>0</v>
      </c>
      <c r="U39" s="79">
        <f t="shared" si="14"/>
        <v>0</v>
      </c>
      <c r="V39" s="79">
        <f t="shared" si="14"/>
        <v>0</v>
      </c>
      <c r="W39" s="79">
        <f t="shared" si="14"/>
        <v>0</v>
      </c>
      <c r="X39" s="79">
        <f t="shared" si="14"/>
        <v>0</v>
      </c>
      <c r="Y39" s="79">
        <f t="shared" si="14"/>
        <v>0</v>
      </c>
      <c r="Z39" s="79">
        <f t="shared" si="14"/>
        <v>0</v>
      </c>
      <c r="AA39" s="79">
        <f t="shared" si="14"/>
        <v>0</v>
      </c>
      <c r="AB39" s="79">
        <f t="shared" si="14"/>
        <v>0</v>
      </c>
      <c r="AC39" s="79">
        <f t="shared" si="14"/>
        <v>0</v>
      </c>
      <c r="AD39" s="79">
        <f t="shared" si="14"/>
        <v>0</v>
      </c>
      <c r="AE39" s="79">
        <f t="shared" si="14"/>
        <v>0</v>
      </c>
      <c r="AF39" s="723">
        <f t="shared" si="10"/>
        <v>0</v>
      </c>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row>
    <row r="40" spans="1:58" s="25" customFormat="1" ht="12.75" x14ac:dyDescent="0.2">
      <c r="A40" s="57"/>
      <c r="B40" s="58" t="s">
        <v>62</v>
      </c>
      <c r="C40" s="58" t="s">
        <v>135</v>
      </c>
      <c r="D40" s="58"/>
      <c r="E40" s="58"/>
      <c r="F40" s="58" t="s">
        <v>24</v>
      </c>
      <c r="G40" s="80">
        <f>G28*G35</f>
        <v>-32117.949999999997</v>
      </c>
      <c r="H40" s="81">
        <f t="shared" ref="H40:AE40" si="15">H28*H35</f>
        <v>-30882.644230769227</v>
      </c>
      <c r="I40" s="81">
        <f t="shared" si="15"/>
        <v>-25072.06915680473</v>
      </c>
      <c r="J40" s="81">
        <f t="shared" si="15"/>
        <v>2562.1319555075097</v>
      </c>
      <c r="K40" s="81">
        <f t="shared" si="15"/>
        <v>2463.5884187572206</v>
      </c>
      <c r="L40" s="81">
        <f t="shared" si="15"/>
        <v>2368.8350180357884</v>
      </c>
      <c r="M40" s="81">
        <f t="shared" si="15"/>
        <v>2277.7259788805659</v>
      </c>
      <c r="N40" s="81">
        <f t="shared" si="15"/>
        <v>2190.1211335390062</v>
      </c>
      <c r="O40" s="81">
        <f t="shared" si="15"/>
        <v>2105.8857053259667</v>
      </c>
      <c r="P40" s="81">
        <f t="shared" si="15"/>
        <v>2024.8901012749677</v>
      </c>
      <c r="Q40" s="81">
        <f t="shared" si="15"/>
        <v>1947.0097127643921</v>
      </c>
      <c r="R40" s="81">
        <f t="shared" si="15"/>
        <v>1872.1247238119158</v>
      </c>
      <c r="S40" s="81">
        <f t="shared" si="15"/>
        <v>1800.1199267422262</v>
      </c>
      <c r="T40" s="81">
        <f t="shared" si="15"/>
        <v>1730.8845449444482</v>
      </c>
      <c r="U40" s="81">
        <f t="shared" si="15"/>
        <v>1664.3120624465851</v>
      </c>
      <c r="V40" s="81">
        <f t="shared" si="15"/>
        <v>1600.3000600447931</v>
      </c>
      <c r="W40" s="81">
        <f t="shared" si="15"/>
        <v>1538.7500577353778</v>
      </c>
      <c r="X40" s="81">
        <f t="shared" si="15"/>
        <v>1479.5673632070941</v>
      </c>
      <c r="Y40" s="81">
        <f t="shared" si="15"/>
        <v>1422.6609261606673</v>
      </c>
      <c r="Z40" s="81">
        <f t="shared" si="15"/>
        <v>1367.9431982314109</v>
      </c>
      <c r="AA40" s="81">
        <f t="shared" si="15"/>
        <v>1315.3299982994333</v>
      </c>
      <c r="AB40" s="81">
        <f t="shared" si="15"/>
        <v>1264.7403829802242</v>
      </c>
      <c r="AC40" s="81">
        <f t="shared" si="15"/>
        <v>1216.0965220963694</v>
      </c>
      <c r="AD40" s="81">
        <f t="shared" si="15"/>
        <v>1169.3235789388168</v>
      </c>
      <c r="AE40" s="81">
        <f t="shared" si="15"/>
        <v>1124.3495951334778</v>
      </c>
      <c r="AF40" s="732">
        <f t="shared" si="10"/>
        <v>-49565.972422715677</v>
      </c>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row>
    <row r="41" spans="1:58" s="32" customFormat="1" ht="12.75" x14ac:dyDescent="0.2">
      <c r="A41" s="9"/>
      <c r="B41" s="9"/>
      <c r="C41" s="9"/>
      <c r="D41" s="9"/>
      <c r="E41" s="9"/>
      <c r="F41" s="44"/>
      <c r="G41" s="9"/>
      <c r="H41" s="9"/>
      <c r="I41" s="9"/>
      <c r="J41" s="9"/>
      <c r="K41" s="9"/>
      <c r="L41" s="9"/>
      <c r="M41" s="9"/>
      <c r="N41" s="9"/>
      <c r="O41" s="9"/>
      <c r="P41" s="9"/>
      <c r="Q41" s="9"/>
      <c r="R41" s="9"/>
      <c r="S41" s="9"/>
      <c r="T41" s="9"/>
      <c r="U41" s="9"/>
      <c r="V41" s="9"/>
      <c r="W41" s="9"/>
    </row>
    <row r="42" spans="1:58" s="35" customFormat="1" ht="12.75" x14ac:dyDescent="0.2">
      <c r="A42" s="20">
        <v>3</v>
      </c>
      <c r="B42" s="21" t="s">
        <v>136</v>
      </c>
      <c r="C42" s="21"/>
      <c r="D42" s="21"/>
      <c r="E42" s="21"/>
      <c r="F42" s="21"/>
      <c r="G42" s="22"/>
      <c r="H42" s="22"/>
      <c r="I42" s="22"/>
      <c r="J42" s="22"/>
      <c r="K42" s="22"/>
      <c r="L42" s="22"/>
      <c r="M42" s="22"/>
      <c r="N42" s="22"/>
      <c r="O42" s="22"/>
      <c r="P42" s="22"/>
      <c r="Q42" s="22"/>
      <c r="R42" s="22"/>
      <c r="S42" s="22"/>
      <c r="T42" s="22"/>
      <c r="U42" s="22"/>
      <c r="V42" s="23"/>
      <c r="W42" s="9"/>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row>
    <row r="43" spans="1:58" s="32" customFormat="1" ht="12.75" x14ac:dyDescent="0.2">
      <c r="A43" s="59"/>
      <c r="B43" s="59"/>
      <c r="C43" s="59"/>
      <c r="D43" s="59"/>
      <c r="E43" s="59"/>
      <c r="F43" s="60"/>
      <c r="G43" s="61"/>
      <c r="H43" s="62" t="s">
        <v>137</v>
      </c>
      <c r="I43" s="62"/>
      <c r="J43" s="62" t="s">
        <v>138</v>
      </c>
      <c r="K43" s="62"/>
      <c r="L43" s="9"/>
      <c r="M43" s="9"/>
      <c r="N43" s="9"/>
      <c r="O43" s="9"/>
      <c r="P43" s="9"/>
      <c r="Q43" s="9"/>
      <c r="R43" s="9"/>
      <c r="S43" s="9"/>
      <c r="T43" s="9"/>
      <c r="U43" s="9"/>
      <c r="V43" s="9"/>
      <c r="W43" s="9"/>
      <c r="X43" s="9"/>
    </row>
    <row r="44" spans="1:58" s="32" customFormat="1" ht="12.75" x14ac:dyDescent="0.2">
      <c r="A44" s="9"/>
      <c r="B44" s="9" t="s">
        <v>35</v>
      </c>
      <c r="C44" s="46" t="s">
        <v>91</v>
      </c>
      <c r="D44" s="9"/>
      <c r="E44" s="9"/>
      <c r="F44" s="63"/>
      <c r="G44" s="64"/>
      <c r="H44" s="342">
        <f>AF8</f>
        <v>175000</v>
      </c>
      <c r="I44" s="342"/>
      <c r="J44" s="343">
        <f>AF36</f>
        <v>113728.74198977844</v>
      </c>
      <c r="K44" s="67"/>
      <c r="L44" s="9"/>
      <c r="M44" s="9"/>
      <c r="N44" s="9"/>
      <c r="O44" s="9"/>
      <c r="P44" s="9"/>
      <c r="Q44" s="9"/>
      <c r="R44" s="9"/>
      <c r="S44" s="9"/>
      <c r="T44" s="9"/>
      <c r="U44" s="9"/>
      <c r="V44" s="9"/>
      <c r="W44" s="9"/>
      <c r="X44" s="9"/>
    </row>
    <row r="45" spans="1:58" s="32" customFormat="1" ht="12.75" x14ac:dyDescent="0.2">
      <c r="A45" s="9"/>
      <c r="B45" s="9" t="s">
        <v>36</v>
      </c>
      <c r="C45" s="46" t="s">
        <v>123</v>
      </c>
      <c r="D45" s="9"/>
      <c r="E45" s="9"/>
      <c r="F45" s="63"/>
      <c r="G45" s="64"/>
      <c r="H45" s="342">
        <f>AF19</f>
        <v>102948.74999999996</v>
      </c>
      <c r="I45" s="342"/>
      <c r="J45" s="343">
        <f>AF37</f>
        <v>66904.181868115469</v>
      </c>
      <c r="K45" s="67"/>
      <c r="L45" s="9"/>
      <c r="M45" s="9"/>
      <c r="N45" s="9"/>
      <c r="O45" s="9"/>
      <c r="P45" s="9"/>
      <c r="Q45" s="9"/>
      <c r="R45" s="9"/>
      <c r="S45" s="9"/>
      <c r="T45" s="9"/>
      <c r="U45" s="9"/>
      <c r="V45" s="9"/>
      <c r="W45" s="9"/>
      <c r="X45" s="9"/>
    </row>
    <row r="46" spans="1:58" s="32" customFormat="1" ht="12.75" x14ac:dyDescent="0.2">
      <c r="A46" s="9"/>
      <c r="B46" s="9" t="s">
        <v>139</v>
      </c>
      <c r="C46" s="46" t="s">
        <v>98</v>
      </c>
      <c r="D46" s="9"/>
      <c r="E46" s="9"/>
      <c r="F46" s="68"/>
      <c r="G46" s="69"/>
      <c r="H46" s="342">
        <f>AF24</f>
        <v>100000</v>
      </c>
      <c r="I46" s="342"/>
      <c r="J46" s="343">
        <f>AF38</f>
        <v>96390.532544378701</v>
      </c>
      <c r="K46" s="67"/>
      <c r="L46" s="9"/>
      <c r="M46" s="9"/>
      <c r="N46" s="9"/>
      <c r="O46" s="9"/>
      <c r="P46" s="9"/>
      <c r="Q46" s="9"/>
      <c r="R46" s="9"/>
      <c r="S46" s="9"/>
      <c r="T46" s="9"/>
      <c r="U46" s="9"/>
      <c r="V46" s="9"/>
      <c r="W46" s="9"/>
      <c r="X46" s="9"/>
    </row>
    <row r="47" spans="1:58" s="32" customFormat="1" ht="12.75" x14ac:dyDescent="0.2">
      <c r="A47" s="9"/>
      <c r="B47" s="9" t="s">
        <v>140</v>
      </c>
      <c r="C47" s="46" t="s">
        <v>87</v>
      </c>
      <c r="D47" s="9"/>
      <c r="E47" s="9"/>
      <c r="F47" s="68"/>
      <c r="G47" s="69"/>
      <c r="H47" s="342">
        <f>AF27</f>
        <v>0</v>
      </c>
      <c r="I47" s="342"/>
      <c r="J47" s="343">
        <f>AF39</f>
        <v>0</v>
      </c>
      <c r="K47" s="67"/>
      <c r="L47" s="9"/>
      <c r="M47" s="9"/>
      <c r="N47" s="9"/>
      <c r="O47" s="9"/>
      <c r="P47" s="9"/>
      <c r="Q47" s="9"/>
      <c r="R47" s="9"/>
      <c r="S47" s="9"/>
      <c r="T47" s="9"/>
      <c r="U47" s="9"/>
      <c r="V47" s="9"/>
      <c r="W47" s="9"/>
      <c r="X47" s="9"/>
    </row>
    <row r="48" spans="1:58" s="32" customFormat="1" ht="12.75" x14ac:dyDescent="0.2">
      <c r="A48" s="9"/>
      <c r="B48" s="9" t="s">
        <v>141</v>
      </c>
      <c r="C48" s="46" t="s">
        <v>102</v>
      </c>
      <c r="D48" s="9"/>
      <c r="E48" s="9"/>
      <c r="F48" s="70"/>
      <c r="G48" s="71"/>
      <c r="H48" s="342">
        <f>AF28</f>
        <v>-27948.749999999935</v>
      </c>
      <c r="I48" s="344"/>
      <c r="J48" s="343">
        <f>AF40</f>
        <v>-49565.972422715677</v>
      </c>
      <c r="K48" s="9"/>
      <c r="L48" s="9"/>
      <c r="M48" s="9"/>
      <c r="N48" s="9"/>
      <c r="O48" s="9"/>
      <c r="P48" s="9"/>
      <c r="Q48" s="9"/>
      <c r="R48" s="9"/>
      <c r="S48" s="9"/>
      <c r="T48" s="9"/>
      <c r="U48" s="9"/>
      <c r="V48" s="9"/>
      <c r="W48" s="9"/>
      <c r="X48" s="9"/>
    </row>
    <row r="49" spans="1:58" s="35" customFormat="1" ht="12.75" x14ac:dyDescent="0.2">
      <c r="A49" s="20">
        <v>4</v>
      </c>
      <c r="B49" s="21" t="s">
        <v>142</v>
      </c>
      <c r="C49" s="21"/>
      <c r="D49" s="21"/>
      <c r="E49" s="21"/>
      <c r="F49" s="21"/>
      <c r="G49" s="21"/>
      <c r="H49" s="22"/>
      <c r="I49" s="22"/>
      <c r="J49" s="22"/>
      <c r="K49" s="22"/>
      <c r="L49" s="22"/>
      <c r="M49" s="22"/>
      <c r="N49" s="22"/>
      <c r="O49" s="22"/>
      <c r="P49" s="22"/>
      <c r="Q49" s="22"/>
      <c r="R49" s="22"/>
      <c r="S49" s="22"/>
      <c r="T49" s="22"/>
      <c r="U49" s="22"/>
      <c r="V49" s="22"/>
      <c r="W49" s="9"/>
      <c r="X49" s="9"/>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row>
    <row r="50" spans="1:58" s="34" customFormat="1" ht="12.75" x14ac:dyDescent="0.2">
      <c r="F50" s="73"/>
      <c r="G50" s="73"/>
      <c r="H50" s="74"/>
      <c r="I50" s="74"/>
      <c r="J50" s="74"/>
      <c r="K50" s="74"/>
      <c r="L50" s="36"/>
      <c r="M50" s="36"/>
      <c r="N50" s="36"/>
      <c r="O50" s="36"/>
      <c r="P50" s="36"/>
      <c r="Q50" s="36"/>
      <c r="R50" s="36"/>
      <c r="S50" s="36"/>
      <c r="T50" s="36"/>
      <c r="U50" s="36"/>
      <c r="V50" s="36"/>
      <c r="W50" s="9"/>
      <c r="X50" s="9"/>
    </row>
    <row r="51" spans="1:58" s="32" customFormat="1" ht="24.75" customHeight="1" x14ac:dyDescent="0.2">
      <c r="F51" s="939" t="s">
        <v>143</v>
      </c>
      <c r="G51" s="940"/>
      <c r="H51" s="940" t="s">
        <v>144</v>
      </c>
      <c r="I51" s="940"/>
      <c r="J51" s="940" t="s">
        <v>145</v>
      </c>
      <c r="K51" s="941"/>
      <c r="L51" s="9"/>
      <c r="M51" s="9"/>
      <c r="N51" s="9"/>
      <c r="O51" s="9"/>
      <c r="P51" s="9"/>
      <c r="Q51" s="9"/>
      <c r="R51" s="9"/>
      <c r="S51" s="9"/>
      <c r="T51" s="9"/>
      <c r="U51" s="9"/>
      <c r="V51" s="9"/>
      <c r="W51" s="9"/>
      <c r="X51" s="9"/>
    </row>
    <row r="52" spans="1:58" s="32" customFormat="1" ht="12.75" x14ac:dyDescent="0.2">
      <c r="A52" s="9"/>
      <c r="B52" s="9" t="s">
        <v>86</v>
      </c>
      <c r="C52" s="46" t="s">
        <v>146</v>
      </c>
      <c r="D52" s="9"/>
      <c r="E52" s="9"/>
      <c r="F52" s="942">
        <f>'15.RL Investīciju naudas plūsma'!G36</f>
        <v>-49565.972422715706</v>
      </c>
      <c r="G52" s="943"/>
      <c r="H52" s="943">
        <f>J48</f>
        <v>-49565.972422715677</v>
      </c>
      <c r="I52" s="943"/>
      <c r="J52" s="944">
        <f>H52/F52-1</f>
        <v>0</v>
      </c>
      <c r="K52" s="945"/>
      <c r="L52" s="9"/>
      <c r="M52" s="9"/>
      <c r="N52" s="9"/>
      <c r="O52" s="9"/>
      <c r="P52" s="9"/>
      <c r="Q52" s="9"/>
      <c r="R52" s="9"/>
      <c r="S52" s="9"/>
      <c r="T52" s="9"/>
      <c r="U52" s="9"/>
      <c r="V52" s="9"/>
      <c r="W52" s="9"/>
      <c r="X52" s="9"/>
    </row>
    <row r="53" spans="1:58" s="32" customFormat="1" ht="12.75" x14ac:dyDescent="0.2">
      <c r="A53" s="936" t="s">
        <v>581</v>
      </c>
      <c r="B53" s="936"/>
      <c r="C53" s="936"/>
      <c r="D53" s="936"/>
      <c r="E53" s="936"/>
      <c r="F53" s="936"/>
      <c r="G53" s="936"/>
      <c r="H53" s="936"/>
      <c r="I53" s="936"/>
      <c r="J53" s="936"/>
      <c r="K53" s="710">
        <v>-0.2</v>
      </c>
      <c r="L53" s="9"/>
      <c r="M53" s="9"/>
      <c r="N53" s="9"/>
      <c r="O53" s="9"/>
      <c r="P53" s="9"/>
      <c r="Q53" s="9"/>
      <c r="R53" s="9"/>
      <c r="S53" s="9"/>
      <c r="T53" s="9"/>
      <c r="U53" s="9"/>
      <c r="V53" s="9"/>
      <c r="W53" s="9"/>
    </row>
    <row r="54" spans="1:58" s="32" customFormat="1" ht="12.75" x14ac:dyDescent="0.2">
      <c r="A54" s="20"/>
      <c r="B54" s="21"/>
      <c r="C54" s="21"/>
      <c r="D54" s="21"/>
      <c r="E54" s="21"/>
      <c r="F54" s="21"/>
      <c r="G54" s="21"/>
      <c r="H54" s="22"/>
      <c r="I54" s="22"/>
      <c r="J54" s="22"/>
      <c r="K54" s="22"/>
      <c r="L54" s="22"/>
      <c r="M54" s="22"/>
      <c r="N54" s="22"/>
      <c r="O54" s="22"/>
      <c r="P54" s="22"/>
      <c r="Q54" s="22"/>
      <c r="R54" s="22"/>
      <c r="S54" s="22"/>
      <c r="T54" s="22"/>
      <c r="U54" s="22"/>
      <c r="V54" s="22"/>
      <c r="W54" s="9"/>
    </row>
  </sheetData>
  <sheetProtection algorithmName="SHA-512" hashValue="/4gkPRtSKfE17eNks317lkk47oLGk6OQI2ojHwtramUBZ40G12mGwq50+30tn1u8W/GDnOzxkTq3/7jLI+U/qQ==" saltValue="qw/iMd0+Kc0uaCIHh5WxsQ==" spinCount="100000" sheet="1" objects="1" scenarios="1" formatCells="0" formatColumns="0" formatRows="0"/>
  <mergeCells count="9">
    <mergeCell ref="A53:J53"/>
    <mergeCell ref="C4:E5"/>
    <mergeCell ref="A1:C1"/>
    <mergeCell ref="F51:G51"/>
    <mergeCell ref="H51:I51"/>
    <mergeCell ref="J51:K51"/>
    <mergeCell ref="F52:G52"/>
    <mergeCell ref="H52:I52"/>
    <mergeCell ref="J52:K52"/>
  </mergeCells>
  <dataValidations count="1">
    <dataValidation type="decimal" allowBlank="1" showInputMessage="1" showErrorMessage="1" sqref="G32">
      <formula1>0</formula1>
      <formula2>100</formula2>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list</vt:lpstr>
      <vt:lpstr>Titullapa</vt:lpstr>
      <vt:lpstr>1.DL Projekta budžets</vt:lpstr>
      <vt:lpstr>2.DL Naudas plūsma bez projekta</vt:lpstr>
      <vt:lpstr>3.DL Naudas plūsma ar projektu</vt:lpstr>
      <vt:lpstr>4.DL Projekta_finansiala_ilgtsp</vt:lpstr>
      <vt:lpstr>5.DL_Proj_iesn_naudas_plusma</vt:lpstr>
      <vt:lpstr>6.DL Soc.ekon.analīze</vt:lpstr>
      <vt:lpstr>7.DL Jūtīguma analīze_Invest</vt:lpstr>
      <vt:lpstr>8.DL jut.analīze_Soc</vt:lpstr>
      <vt:lpstr>9.DL jut.anal_Kap_NP</vt:lpstr>
      <vt:lpstr>10.AL Budžets</vt:lpstr>
      <vt:lpstr>11.AL Alternatīvu analīze</vt:lpstr>
      <vt:lpstr>12. AL Soc.ekonom.anal.</vt:lpstr>
      <vt:lpstr>13.RL Kapitāla naudas plūsma</vt:lpstr>
      <vt:lpstr>14.RL Kapit.NP_stimul.ietekm.</vt:lpstr>
      <vt:lpstr>15.RL Investīciju naudas plūsma</vt:lpstr>
      <vt:lpstr>16.RL Sociālekonomiskā analīze</vt:lpstr>
      <vt:lpstr>17.Kontroles lapa</vt:lpstr>
      <vt:lpstr>18.PIV 2.pielikums Fin.plāns</vt:lpstr>
      <vt:lpstr>19.PIV 4.pielikums finanšu anal</vt:lpstr>
      <vt:lpstr>Paskaidrojums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Kuzmina</dc:creator>
  <cp:lastModifiedBy>Ieva Kuzmina</cp:lastModifiedBy>
  <cp:lastPrinted>2017-03-02T09:17:30Z</cp:lastPrinted>
  <dcterms:created xsi:type="dcterms:W3CDTF">2016-04-22T09:52:02Z</dcterms:created>
  <dcterms:modified xsi:type="dcterms:W3CDTF">2017-04-18T10:51:24Z</dcterms:modified>
</cp:coreProperties>
</file>